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A203512-5B3C-487C-9C7E-0887346B8D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4" r:id="rId2"/>
    <sheet name="BAV" sheetId="3" r:id="rId3"/>
    <sheet name="Q_fit" sheetId="2" r:id="rId4"/>
  </sheets>
  <definedNames>
    <definedName name="solver_adj" localSheetId="0" hidden="1">'Active 1'!$AC$3:$AC$10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'Active 1'!$AC$11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594" i="1" l="1"/>
  <c r="F594" i="1" s="1"/>
  <c r="Q594" i="1"/>
  <c r="S594" i="1"/>
  <c r="E591" i="1"/>
  <c r="F591" i="1" s="1"/>
  <c r="Q591" i="1"/>
  <c r="S591" i="1"/>
  <c r="F4" i="1"/>
  <c r="E593" i="1"/>
  <c r="F593" i="1" s="1"/>
  <c r="Q593" i="1"/>
  <c r="S593" i="1"/>
  <c r="E590" i="1"/>
  <c r="F590" i="1" s="1"/>
  <c r="Q590" i="1"/>
  <c r="S590" i="1"/>
  <c r="E592" i="1"/>
  <c r="F592" i="1" s="1"/>
  <c r="Q592" i="1"/>
  <c r="S592" i="1"/>
  <c r="Q584" i="1"/>
  <c r="S584" i="1"/>
  <c r="Q541" i="1"/>
  <c r="S541" i="1"/>
  <c r="Q560" i="1"/>
  <c r="S560" i="1"/>
  <c r="Q574" i="1"/>
  <c r="S574" i="1"/>
  <c r="Q576" i="1"/>
  <c r="S576" i="1"/>
  <c r="Q579" i="1"/>
  <c r="S579" i="1"/>
  <c r="Q585" i="1"/>
  <c r="S585" i="1"/>
  <c r="Q146" i="1"/>
  <c r="S146" i="1"/>
  <c r="Q149" i="1"/>
  <c r="S149" i="1"/>
  <c r="Q159" i="1"/>
  <c r="S159" i="1"/>
  <c r="Q186" i="1"/>
  <c r="S186" i="1"/>
  <c r="Q188" i="1"/>
  <c r="S188" i="1"/>
  <c r="Q199" i="1"/>
  <c r="S199" i="1"/>
  <c r="Q218" i="1"/>
  <c r="S218" i="1"/>
  <c r="Q223" i="1"/>
  <c r="S223" i="1"/>
  <c r="Q230" i="1"/>
  <c r="S230" i="1"/>
  <c r="Q232" i="1"/>
  <c r="S232" i="1"/>
  <c r="Q234" i="1"/>
  <c r="S234" i="1"/>
  <c r="Q242" i="1"/>
  <c r="S242" i="1"/>
  <c r="Q243" i="1"/>
  <c r="S243" i="1"/>
  <c r="Q246" i="1"/>
  <c r="S246" i="1"/>
  <c r="Q248" i="1"/>
  <c r="S248" i="1"/>
  <c r="Q250" i="1"/>
  <c r="S250" i="1"/>
  <c r="Q262" i="1"/>
  <c r="S262" i="1"/>
  <c r="Q267" i="1"/>
  <c r="S267" i="1"/>
  <c r="Q269" i="1"/>
  <c r="S269" i="1"/>
  <c r="Q270" i="1"/>
  <c r="S270" i="1"/>
  <c r="Q280" i="1"/>
  <c r="S280" i="1"/>
  <c r="Q300" i="1"/>
  <c r="S300" i="1"/>
  <c r="Q301" i="1"/>
  <c r="S301" i="1"/>
  <c r="Q307" i="1"/>
  <c r="S307" i="1"/>
  <c r="Q310" i="1"/>
  <c r="S310" i="1"/>
  <c r="Q332" i="1"/>
  <c r="S332" i="1"/>
  <c r="Q339" i="1"/>
  <c r="S339" i="1"/>
  <c r="Q347" i="1"/>
  <c r="S347" i="1"/>
  <c r="Q351" i="1"/>
  <c r="S351" i="1"/>
  <c r="Q353" i="1"/>
  <c r="S353" i="1"/>
  <c r="Q354" i="1"/>
  <c r="S354" i="1"/>
  <c r="Q359" i="1"/>
  <c r="S359" i="1"/>
  <c r="Q362" i="1"/>
  <c r="S362" i="1"/>
  <c r="Q371" i="1"/>
  <c r="S371" i="1"/>
  <c r="Q376" i="1"/>
  <c r="S376" i="1"/>
  <c r="Q378" i="1"/>
  <c r="S378" i="1"/>
  <c r="Q385" i="1"/>
  <c r="S385" i="1"/>
  <c r="Q388" i="1"/>
  <c r="S388" i="1"/>
  <c r="Q403" i="1"/>
  <c r="S403" i="1"/>
  <c r="Q410" i="1"/>
  <c r="S410" i="1"/>
  <c r="Q414" i="1"/>
  <c r="S414" i="1"/>
  <c r="Q426" i="1"/>
  <c r="S426" i="1"/>
  <c r="Q427" i="1"/>
  <c r="S427" i="1"/>
  <c r="Q430" i="1"/>
  <c r="S430" i="1"/>
  <c r="Q435" i="1"/>
  <c r="S435" i="1"/>
  <c r="Q438" i="1"/>
  <c r="S438" i="1"/>
  <c r="Q442" i="1"/>
  <c r="S442" i="1"/>
  <c r="Q446" i="1"/>
  <c r="S446" i="1"/>
  <c r="Q449" i="1"/>
  <c r="S449" i="1"/>
  <c r="Q450" i="1"/>
  <c r="S450" i="1"/>
  <c r="Q453" i="1"/>
  <c r="S453" i="1"/>
  <c r="Q456" i="1"/>
  <c r="S456" i="1"/>
  <c r="Q458" i="1"/>
  <c r="S458" i="1"/>
  <c r="Q459" i="1"/>
  <c r="S459" i="1"/>
  <c r="Q461" i="1"/>
  <c r="S461" i="1"/>
  <c r="Q464" i="1"/>
  <c r="S464" i="1"/>
  <c r="Q466" i="1"/>
  <c r="S466" i="1"/>
  <c r="Q467" i="1"/>
  <c r="S467" i="1"/>
  <c r="Q471" i="1"/>
  <c r="S471" i="1"/>
  <c r="Q475" i="1"/>
  <c r="S475" i="1"/>
  <c r="Q476" i="1"/>
  <c r="S476" i="1"/>
  <c r="Q478" i="1"/>
  <c r="S478" i="1"/>
  <c r="Q481" i="1"/>
  <c r="S481" i="1"/>
  <c r="Q487" i="1"/>
  <c r="S487" i="1"/>
  <c r="Q498" i="1"/>
  <c r="S498" i="1"/>
  <c r="Q518" i="1"/>
  <c r="S518" i="1"/>
  <c r="Q529" i="1"/>
  <c r="S529" i="1"/>
  <c r="Q530" i="1"/>
  <c r="S530" i="1"/>
  <c r="Q542" i="1"/>
  <c r="S542" i="1"/>
  <c r="Q552" i="1"/>
  <c r="S552" i="1"/>
  <c r="Q583" i="1"/>
  <c r="S583" i="1"/>
  <c r="Q588" i="1"/>
  <c r="S588" i="1"/>
  <c r="Q589" i="1"/>
  <c r="S589" i="1"/>
  <c r="Q587" i="1"/>
  <c r="S587" i="1"/>
  <c r="E556" i="1"/>
  <c r="E562" i="1"/>
  <c r="F562" i="1" s="1"/>
  <c r="E572" i="1"/>
  <c r="F572" i="1" s="1"/>
  <c r="D9" i="1"/>
  <c r="C9" i="1"/>
  <c r="AB9" i="1"/>
  <c r="AB8" i="1"/>
  <c r="AB10" i="1"/>
  <c r="AB2" i="1"/>
  <c r="AB7" i="1"/>
  <c r="AB11" i="1" s="1"/>
  <c r="AB6" i="1"/>
  <c r="AB13" i="1" s="1"/>
  <c r="AB17" i="1" s="1"/>
  <c r="AB3" i="1"/>
  <c r="AB4" i="1"/>
  <c r="AB5" i="1"/>
  <c r="Q578" i="1"/>
  <c r="S578" i="1"/>
  <c r="Q586" i="1"/>
  <c r="S586" i="1"/>
  <c r="S573" i="1"/>
  <c r="S575" i="1"/>
  <c r="S577" i="1"/>
  <c r="S580" i="1"/>
  <c r="S581" i="1"/>
  <c r="S582" i="1"/>
  <c r="Q582" i="1"/>
  <c r="Q581" i="1"/>
  <c r="Q580" i="1"/>
  <c r="Q577" i="1"/>
  <c r="Q575" i="1"/>
  <c r="Q573" i="1"/>
  <c r="S567" i="1"/>
  <c r="S568" i="1"/>
  <c r="E424" i="1"/>
  <c r="F424" i="1" s="1"/>
  <c r="E444" i="1"/>
  <c r="E455" i="1"/>
  <c r="E463" i="1"/>
  <c r="F463" i="1" s="1"/>
  <c r="E484" i="1"/>
  <c r="E489" i="1"/>
  <c r="F489" i="1" s="1"/>
  <c r="E502" i="1"/>
  <c r="E506" i="1"/>
  <c r="F506" i="1" s="1"/>
  <c r="E519" i="1"/>
  <c r="E523" i="1"/>
  <c r="F523" i="1" s="1"/>
  <c r="G523" i="1" s="1"/>
  <c r="I523" i="1" s="1"/>
  <c r="E452" i="1"/>
  <c r="F452" i="1" s="1"/>
  <c r="Z452" i="1" s="1"/>
  <c r="Q569" i="1"/>
  <c r="Q570" i="1"/>
  <c r="Q571" i="1"/>
  <c r="Q572" i="1"/>
  <c r="D21" i="2"/>
  <c r="F21" i="2" s="1"/>
  <c r="D22" i="2"/>
  <c r="F22" i="2" s="1"/>
  <c r="H22" i="2" s="1"/>
  <c r="D23" i="2"/>
  <c r="F23" i="2" s="1"/>
  <c r="H23" i="2" s="1"/>
  <c r="D24" i="2"/>
  <c r="F24" i="2" s="1"/>
  <c r="H24" i="2" s="1"/>
  <c r="D25" i="2"/>
  <c r="D26" i="2"/>
  <c r="F26" i="2" s="1"/>
  <c r="D27" i="2"/>
  <c r="F27" i="2" s="1"/>
  <c r="D28" i="2"/>
  <c r="F28" i="2" s="1"/>
  <c r="D29" i="2"/>
  <c r="F29" i="2" s="1"/>
  <c r="D30" i="2"/>
  <c r="F30" i="2" s="1"/>
  <c r="H30" i="2" s="1"/>
  <c r="D31" i="2"/>
  <c r="F31" i="2" s="1"/>
  <c r="H31" i="2" s="1"/>
  <c r="D32" i="2"/>
  <c r="F32" i="2" s="1"/>
  <c r="H32" i="2" s="1"/>
  <c r="D33" i="2"/>
  <c r="F33" i="2" s="1"/>
  <c r="G33" i="2" s="1"/>
  <c r="D34" i="2"/>
  <c r="F34" i="2" s="1"/>
  <c r="G34" i="2" s="1"/>
  <c r="D35" i="2"/>
  <c r="F35" i="2" s="1"/>
  <c r="D36" i="2"/>
  <c r="F36" i="2"/>
  <c r="G36" i="2" s="1"/>
  <c r="D37" i="2"/>
  <c r="D38" i="2"/>
  <c r="F38" i="2" s="1"/>
  <c r="H38" i="2" s="1"/>
  <c r="D39" i="2"/>
  <c r="F39" i="2" s="1"/>
  <c r="G39" i="2" s="1"/>
  <c r="D40" i="2"/>
  <c r="F40" i="2" s="1"/>
  <c r="H40" i="2" s="1"/>
  <c r="D41" i="2"/>
  <c r="F41" i="2" s="1"/>
  <c r="G41" i="2" s="1"/>
  <c r="D42" i="2"/>
  <c r="D43" i="2"/>
  <c r="D44" i="2"/>
  <c r="I44" i="2" s="1"/>
  <c r="J44" i="2" s="1"/>
  <c r="D45" i="2"/>
  <c r="D46" i="2"/>
  <c r="F46" i="2" s="1"/>
  <c r="H46" i="2" s="1"/>
  <c r="D47" i="2"/>
  <c r="D48" i="2"/>
  <c r="F48" i="2" s="1"/>
  <c r="D49" i="2"/>
  <c r="D50" i="2"/>
  <c r="D51" i="2"/>
  <c r="F51" i="2" s="1"/>
  <c r="D52" i="2"/>
  <c r="F52" i="2" s="1"/>
  <c r="H52" i="2" s="1"/>
  <c r="E21" i="2"/>
  <c r="E22" i="2"/>
  <c r="E23" i="2"/>
  <c r="I23" i="2" s="1"/>
  <c r="J23" i="2" s="1"/>
  <c r="E24" i="2"/>
  <c r="E25" i="2"/>
  <c r="I25" i="2" s="1"/>
  <c r="J25" i="2" s="1"/>
  <c r="E26" i="2"/>
  <c r="E27" i="2"/>
  <c r="I27" i="2" s="1"/>
  <c r="J27" i="2" s="1"/>
  <c r="E28" i="2"/>
  <c r="I28" i="2" s="1"/>
  <c r="J28" i="2" s="1"/>
  <c r="E29" i="2"/>
  <c r="E30" i="2"/>
  <c r="E31" i="2"/>
  <c r="E32" i="2"/>
  <c r="E33" i="2"/>
  <c r="I33" i="2" s="1"/>
  <c r="J33" i="2" s="1"/>
  <c r="E34" i="2"/>
  <c r="E35" i="2"/>
  <c r="E36" i="2"/>
  <c r="I36" i="2" s="1"/>
  <c r="J36" i="2" s="1"/>
  <c r="E37" i="2"/>
  <c r="E38" i="2"/>
  <c r="E39" i="2"/>
  <c r="I39" i="2"/>
  <c r="J39" i="2" s="1"/>
  <c r="E40" i="2"/>
  <c r="E41" i="2"/>
  <c r="E42" i="2"/>
  <c r="E43" i="2"/>
  <c r="I43" i="2" s="1"/>
  <c r="J43" i="2" s="1"/>
  <c r="E44" i="2"/>
  <c r="E45" i="2"/>
  <c r="I45" i="2" s="1"/>
  <c r="J45" i="2" s="1"/>
  <c r="E46" i="2"/>
  <c r="E47" i="2"/>
  <c r="I47" i="2" s="1"/>
  <c r="J47" i="2" s="1"/>
  <c r="E48" i="2"/>
  <c r="I48" i="2"/>
  <c r="J48" i="2" s="1"/>
  <c r="E49" i="2"/>
  <c r="E50" i="2"/>
  <c r="E51" i="2"/>
  <c r="E52" i="2"/>
  <c r="I41" i="2"/>
  <c r="J41" i="2" s="1"/>
  <c r="G4" i="2"/>
  <c r="G5" i="2"/>
  <c r="G6" i="2"/>
  <c r="G7" i="2"/>
  <c r="A13" i="2"/>
  <c r="D16" i="2"/>
  <c r="D15" i="2"/>
  <c r="E16" i="2"/>
  <c r="E15" i="2"/>
  <c r="F16" i="2"/>
  <c r="F15" i="2"/>
  <c r="G16" i="2"/>
  <c r="G15" i="2"/>
  <c r="H16" i="2"/>
  <c r="H15" i="2"/>
  <c r="I16" i="2"/>
  <c r="I15" i="2"/>
  <c r="J16" i="2"/>
  <c r="J15" i="2"/>
  <c r="K16" i="2"/>
  <c r="K15" i="2"/>
  <c r="L16" i="2"/>
  <c r="L15" i="2"/>
  <c r="M16" i="2"/>
  <c r="M15" i="2"/>
  <c r="N16" i="2"/>
  <c r="N15" i="2"/>
  <c r="O16" i="2"/>
  <c r="O15" i="2"/>
  <c r="D17" i="2"/>
  <c r="D53" i="2"/>
  <c r="E53" i="2"/>
  <c r="F53" i="2"/>
  <c r="D54" i="2"/>
  <c r="F54" i="2"/>
  <c r="E54" i="2"/>
  <c r="D55" i="2"/>
  <c r="F55" i="2"/>
  <c r="H55" i="2"/>
  <c r="G55" i="2"/>
  <c r="E55" i="2"/>
  <c r="D56" i="2"/>
  <c r="E56" i="2"/>
  <c r="F56" i="2"/>
  <c r="H56" i="2"/>
  <c r="D57" i="2"/>
  <c r="F57" i="2"/>
  <c r="E57" i="2"/>
  <c r="D58" i="2"/>
  <c r="F58" i="2"/>
  <c r="E58" i="2"/>
  <c r="D59" i="2"/>
  <c r="F59" i="2"/>
  <c r="H59" i="2"/>
  <c r="E59" i="2"/>
  <c r="D60" i="2"/>
  <c r="F60" i="2"/>
  <c r="G60" i="2"/>
  <c r="E60" i="2"/>
  <c r="H60" i="2"/>
  <c r="D61" i="2"/>
  <c r="E61" i="2"/>
  <c r="F61" i="2"/>
  <c r="H61" i="2"/>
  <c r="D62" i="2"/>
  <c r="E62" i="2"/>
  <c r="F62" i="2"/>
  <c r="H62" i="2"/>
  <c r="D63" i="2"/>
  <c r="E63" i="2"/>
  <c r="F63" i="2"/>
  <c r="H63" i="2"/>
  <c r="D64" i="2"/>
  <c r="E64" i="2"/>
  <c r="F64" i="2"/>
  <c r="H64" i="2"/>
  <c r="D65" i="2"/>
  <c r="E65" i="2"/>
  <c r="F65" i="2"/>
  <c r="H65" i="2"/>
  <c r="D66" i="2"/>
  <c r="E66" i="2"/>
  <c r="F66" i="2"/>
  <c r="H66" i="2"/>
  <c r="D67" i="2"/>
  <c r="E67" i="2"/>
  <c r="F67" i="2"/>
  <c r="H67" i="2"/>
  <c r="D68" i="2"/>
  <c r="E68" i="2"/>
  <c r="F68" i="2"/>
  <c r="H68" i="2"/>
  <c r="D69" i="2"/>
  <c r="E69" i="2"/>
  <c r="F69" i="2"/>
  <c r="H69" i="2"/>
  <c r="D70" i="2"/>
  <c r="E70" i="2"/>
  <c r="F70" i="2"/>
  <c r="H70" i="2"/>
  <c r="D71" i="2"/>
  <c r="E71" i="2"/>
  <c r="F71" i="2"/>
  <c r="H71" i="2"/>
  <c r="D72" i="2"/>
  <c r="E72" i="2"/>
  <c r="F72" i="2"/>
  <c r="H72" i="2"/>
  <c r="D73" i="2"/>
  <c r="E73" i="2"/>
  <c r="F73" i="2"/>
  <c r="H73" i="2"/>
  <c r="D74" i="2"/>
  <c r="E74" i="2"/>
  <c r="F74" i="2"/>
  <c r="H74" i="2"/>
  <c r="D75" i="2"/>
  <c r="E75" i="2"/>
  <c r="F75" i="2"/>
  <c r="H75" i="2"/>
  <c r="D76" i="2"/>
  <c r="F76" i="2"/>
  <c r="H76" i="2"/>
  <c r="E76" i="2"/>
  <c r="D77" i="2"/>
  <c r="F77" i="2"/>
  <c r="H77" i="2"/>
  <c r="E77" i="2"/>
  <c r="D78" i="2"/>
  <c r="F78" i="2"/>
  <c r="H78" i="2"/>
  <c r="I78" i="2"/>
  <c r="J78" i="2"/>
  <c r="E78" i="2"/>
  <c r="D79" i="2"/>
  <c r="I79" i="2"/>
  <c r="J79" i="2"/>
  <c r="E79" i="2"/>
  <c r="D80" i="2"/>
  <c r="I80" i="2"/>
  <c r="J80" i="2"/>
  <c r="E80" i="2"/>
  <c r="D81" i="2"/>
  <c r="I81" i="2"/>
  <c r="J81" i="2"/>
  <c r="E81" i="2"/>
  <c r="D82" i="2"/>
  <c r="F82" i="2"/>
  <c r="H82" i="2"/>
  <c r="I82" i="2"/>
  <c r="J82" i="2"/>
  <c r="E82" i="2"/>
  <c r="D83" i="2"/>
  <c r="E83" i="2"/>
  <c r="I83" i="2"/>
  <c r="J83" i="2"/>
  <c r="F83" i="2"/>
  <c r="G83" i="2"/>
  <c r="H83" i="2"/>
  <c r="D84" i="2"/>
  <c r="E84" i="2"/>
  <c r="I84" i="2"/>
  <c r="J84" i="2"/>
  <c r="D85" i="2"/>
  <c r="I85" i="2"/>
  <c r="J85" i="2"/>
  <c r="E85" i="2"/>
  <c r="D86" i="2"/>
  <c r="F86" i="2"/>
  <c r="H86" i="2"/>
  <c r="E86" i="2"/>
  <c r="D87" i="2"/>
  <c r="F87" i="2"/>
  <c r="E87" i="2"/>
  <c r="I87" i="2"/>
  <c r="J87" i="2"/>
  <c r="D88" i="2"/>
  <c r="E88" i="2"/>
  <c r="I88" i="2"/>
  <c r="J88" i="2"/>
  <c r="D89" i="2"/>
  <c r="E89" i="2"/>
  <c r="I89" i="2"/>
  <c r="J89" i="2"/>
  <c r="D90" i="2"/>
  <c r="E90" i="2"/>
  <c r="I90" i="2"/>
  <c r="J90" i="2"/>
  <c r="D91" i="2"/>
  <c r="E91" i="2"/>
  <c r="I91" i="2"/>
  <c r="J91" i="2"/>
  <c r="F91" i="2"/>
  <c r="D92" i="2"/>
  <c r="E92" i="2"/>
  <c r="D93" i="2"/>
  <c r="I93" i="2"/>
  <c r="J93" i="2"/>
  <c r="E93" i="2"/>
  <c r="D94" i="2"/>
  <c r="E94" i="2"/>
  <c r="I94" i="2"/>
  <c r="J94" i="2"/>
  <c r="F94" i="2"/>
  <c r="H94" i="2"/>
  <c r="D95" i="2"/>
  <c r="F95" i="2"/>
  <c r="E95" i="2"/>
  <c r="I95" i="2"/>
  <c r="J95" i="2"/>
  <c r="D96" i="2"/>
  <c r="E96" i="2"/>
  <c r="I96" i="2"/>
  <c r="J96" i="2"/>
  <c r="D97" i="2"/>
  <c r="E97" i="2"/>
  <c r="I97" i="2"/>
  <c r="J97" i="2"/>
  <c r="D98" i="2"/>
  <c r="F98" i="2"/>
  <c r="H98" i="2"/>
  <c r="E98" i="2"/>
  <c r="I98" i="2"/>
  <c r="J98" i="2"/>
  <c r="D99" i="2"/>
  <c r="F99" i="2"/>
  <c r="H99" i="2"/>
  <c r="E99" i="2"/>
  <c r="I99" i="2"/>
  <c r="J99" i="2"/>
  <c r="D100" i="2"/>
  <c r="J100" i="2"/>
  <c r="E100" i="2"/>
  <c r="I100" i="2"/>
  <c r="D101" i="2"/>
  <c r="E101" i="2"/>
  <c r="I101" i="2"/>
  <c r="J101" i="2"/>
  <c r="D102" i="2"/>
  <c r="E102" i="2"/>
  <c r="I102" i="2"/>
  <c r="J102" i="2"/>
  <c r="F102" i="2"/>
  <c r="H102" i="2"/>
  <c r="D103" i="2"/>
  <c r="F103" i="2"/>
  <c r="E103" i="2"/>
  <c r="H103" i="2"/>
  <c r="G103" i="2"/>
  <c r="D104" i="2"/>
  <c r="I104" i="2"/>
  <c r="J104" i="2"/>
  <c r="E104" i="2"/>
  <c r="D105" i="2"/>
  <c r="I105" i="2"/>
  <c r="J105" i="2"/>
  <c r="E105" i="2"/>
  <c r="D106" i="2"/>
  <c r="I106" i="2"/>
  <c r="J106" i="2"/>
  <c r="E106" i="2"/>
  <c r="F106" i="2"/>
  <c r="H106" i="2"/>
  <c r="D107" i="2"/>
  <c r="E107" i="2"/>
  <c r="I107" i="2"/>
  <c r="J107" i="2"/>
  <c r="F107" i="2"/>
  <c r="H107" i="2"/>
  <c r="D108" i="2"/>
  <c r="I108" i="2"/>
  <c r="J108" i="2"/>
  <c r="E108" i="2"/>
  <c r="D109" i="2"/>
  <c r="E109" i="2"/>
  <c r="I109" i="2"/>
  <c r="J109" i="2"/>
  <c r="D110" i="2"/>
  <c r="I110" i="2"/>
  <c r="J110" i="2"/>
  <c r="E110" i="2"/>
  <c r="D111" i="2"/>
  <c r="E111" i="2"/>
  <c r="I111" i="2"/>
  <c r="J111" i="2"/>
  <c r="D112" i="2"/>
  <c r="I112" i="2"/>
  <c r="J112" i="2"/>
  <c r="E112" i="2"/>
  <c r="D113" i="2"/>
  <c r="E113" i="2"/>
  <c r="I113" i="2"/>
  <c r="J113" i="2"/>
  <c r="D114" i="2"/>
  <c r="I114" i="2"/>
  <c r="J114" i="2"/>
  <c r="E114" i="2"/>
  <c r="D115" i="2"/>
  <c r="F115" i="2"/>
  <c r="H115" i="2"/>
  <c r="I115" i="2"/>
  <c r="J115" i="2"/>
  <c r="E115" i="2"/>
  <c r="G115" i="2"/>
  <c r="D116" i="2"/>
  <c r="E116" i="2"/>
  <c r="I116" i="2"/>
  <c r="J116" i="2"/>
  <c r="F116" i="2"/>
  <c r="H116" i="2"/>
  <c r="D117" i="2"/>
  <c r="E117" i="2"/>
  <c r="D118" i="2"/>
  <c r="I118" i="2"/>
  <c r="J118" i="2"/>
  <c r="E118" i="2"/>
  <c r="D119" i="2"/>
  <c r="F119" i="2"/>
  <c r="E119" i="2"/>
  <c r="I119" i="2"/>
  <c r="J119" i="2"/>
  <c r="H119" i="2"/>
  <c r="G119" i="2"/>
  <c r="D120" i="2"/>
  <c r="I120" i="2"/>
  <c r="J120" i="2"/>
  <c r="E120" i="2"/>
  <c r="F120" i="2"/>
  <c r="H120" i="2"/>
  <c r="D121" i="2"/>
  <c r="E121" i="2"/>
  <c r="D122" i="2"/>
  <c r="E122" i="2"/>
  <c r="I122" i="2"/>
  <c r="J122" i="2"/>
  <c r="D123" i="2"/>
  <c r="E123" i="2"/>
  <c r="D124" i="2"/>
  <c r="E124" i="2"/>
  <c r="D125" i="2"/>
  <c r="E125" i="2"/>
  <c r="I125" i="2"/>
  <c r="J125" i="2"/>
  <c r="D126" i="2"/>
  <c r="I126" i="2"/>
  <c r="J126" i="2"/>
  <c r="E126" i="2"/>
  <c r="D127" i="2"/>
  <c r="E127" i="2"/>
  <c r="I127" i="2"/>
  <c r="J127" i="2"/>
  <c r="F127" i="2"/>
  <c r="D128" i="2"/>
  <c r="E128" i="2"/>
  <c r="I128" i="2"/>
  <c r="J128" i="2"/>
  <c r="F128" i="2"/>
  <c r="H128" i="2"/>
  <c r="D129" i="2"/>
  <c r="I129" i="2"/>
  <c r="J129" i="2"/>
  <c r="E129" i="2"/>
  <c r="D130" i="2"/>
  <c r="I130" i="2"/>
  <c r="J130" i="2"/>
  <c r="E130" i="2"/>
  <c r="D131" i="2"/>
  <c r="F131" i="2"/>
  <c r="H131" i="2"/>
  <c r="I131" i="2"/>
  <c r="E131" i="2"/>
  <c r="G131" i="2"/>
  <c r="J131" i="2"/>
  <c r="D132" i="2"/>
  <c r="I132" i="2"/>
  <c r="J132" i="2"/>
  <c r="E132" i="2"/>
  <c r="D133" i="2"/>
  <c r="E133" i="2"/>
  <c r="I133" i="2"/>
  <c r="J133" i="2"/>
  <c r="D134" i="2"/>
  <c r="E134" i="2"/>
  <c r="I134" i="2"/>
  <c r="J134" i="2"/>
  <c r="F134" i="2"/>
  <c r="H134" i="2"/>
  <c r="D135" i="2"/>
  <c r="E135" i="2"/>
  <c r="D136" i="2"/>
  <c r="F136" i="2"/>
  <c r="G136" i="2"/>
  <c r="H136" i="2"/>
  <c r="E136" i="2"/>
  <c r="I136" i="2"/>
  <c r="J136" i="2"/>
  <c r="D137" i="2"/>
  <c r="E137" i="2"/>
  <c r="I137" i="2"/>
  <c r="J137" i="2"/>
  <c r="D138" i="2"/>
  <c r="E138" i="2"/>
  <c r="D139" i="2"/>
  <c r="E139" i="2"/>
  <c r="I139" i="2"/>
  <c r="J139" i="2"/>
  <c r="F139" i="2"/>
  <c r="H139" i="2"/>
  <c r="D140" i="2"/>
  <c r="F140" i="2"/>
  <c r="H140" i="2"/>
  <c r="E140" i="2"/>
  <c r="I140" i="2"/>
  <c r="J140" i="2"/>
  <c r="D141" i="2"/>
  <c r="E141" i="2"/>
  <c r="I141" i="2"/>
  <c r="J141" i="2"/>
  <c r="F141" i="2"/>
  <c r="D142" i="2"/>
  <c r="F142" i="2"/>
  <c r="H142" i="2"/>
  <c r="E142" i="2"/>
  <c r="I142" i="2"/>
  <c r="J142" i="2"/>
  <c r="D143" i="2"/>
  <c r="F143" i="2"/>
  <c r="E143" i="2"/>
  <c r="I143" i="2"/>
  <c r="J143" i="2"/>
  <c r="H143" i="2"/>
  <c r="D144" i="2"/>
  <c r="I144" i="2"/>
  <c r="J144" i="2"/>
  <c r="E144" i="2"/>
  <c r="D145" i="2"/>
  <c r="J145" i="2"/>
  <c r="E145" i="2"/>
  <c r="I145" i="2"/>
  <c r="F145" i="2"/>
  <c r="H145" i="2"/>
  <c r="D146" i="2"/>
  <c r="E146" i="2"/>
  <c r="I146" i="2"/>
  <c r="J146" i="2"/>
  <c r="F146" i="2"/>
  <c r="D147" i="2"/>
  <c r="F147" i="2"/>
  <c r="H147" i="2"/>
  <c r="E147" i="2"/>
  <c r="I147" i="2"/>
  <c r="J147" i="2"/>
  <c r="D148" i="2"/>
  <c r="E148" i="2"/>
  <c r="D149" i="2"/>
  <c r="I149" i="2"/>
  <c r="J149" i="2"/>
  <c r="E149" i="2"/>
  <c r="D150" i="2"/>
  <c r="F150" i="2"/>
  <c r="H150" i="2"/>
  <c r="E150" i="2"/>
  <c r="I150" i="2"/>
  <c r="J150" i="2"/>
  <c r="D151" i="2"/>
  <c r="F151" i="2"/>
  <c r="H151" i="2"/>
  <c r="E151" i="2"/>
  <c r="D152" i="2"/>
  <c r="F152" i="2"/>
  <c r="H152" i="2"/>
  <c r="E152" i="2"/>
  <c r="D153" i="2"/>
  <c r="I153" i="2"/>
  <c r="J153" i="2"/>
  <c r="E153" i="2"/>
  <c r="D154" i="2"/>
  <c r="F154" i="2"/>
  <c r="H154" i="2"/>
  <c r="E154" i="2"/>
  <c r="I154" i="2"/>
  <c r="J154" i="2"/>
  <c r="D155" i="2"/>
  <c r="E155" i="2"/>
  <c r="D156" i="2"/>
  <c r="F156" i="2"/>
  <c r="H156" i="2"/>
  <c r="E156" i="2"/>
  <c r="I156" i="2"/>
  <c r="J156" i="2"/>
  <c r="D157" i="2"/>
  <c r="E157" i="2"/>
  <c r="I157" i="2"/>
  <c r="J157" i="2"/>
  <c r="F157" i="2"/>
  <c r="G157" i="2"/>
  <c r="H157" i="2"/>
  <c r="D158" i="2"/>
  <c r="F158" i="2"/>
  <c r="E158" i="2"/>
  <c r="H158" i="2"/>
  <c r="D159" i="2"/>
  <c r="E159" i="2"/>
  <c r="I159" i="2"/>
  <c r="J159" i="2"/>
  <c r="F159" i="2"/>
  <c r="H159" i="2"/>
  <c r="D160" i="2"/>
  <c r="I160" i="2"/>
  <c r="J160" i="2"/>
  <c r="F160" i="2"/>
  <c r="H160" i="2"/>
  <c r="E160" i="2"/>
  <c r="D161" i="2"/>
  <c r="E161" i="2"/>
  <c r="I161" i="2"/>
  <c r="J161" i="2"/>
  <c r="F161" i="2"/>
  <c r="H161" i="2"/>
  <c r="D162" i="2"/>
  <c r="I162" i="2"/>
  <c r="E162" i="2"/>
  <c r="J162" i="2"/>
  <c r="F162" i="2"/>
  <c r="H162" i="2"/>
  <c r="G162" i="2"/>
  <c r="D163" i="2"/>
  <c r="I163" i="2"/>
  <c r="J163" i="2"/>
  <c r="F163" i="2"/>
  <c r="H163" i="2"/>
  <c r="E163" i="2"/>
  <c r="D164" i="2"/>
  <c r="F164" i="2"/>
  <c r="E164" i="2"/>
  <c r="I164" i="2"/>
  <c r="J164" i="2"/>
  <c r="H164" i="2"/>
  <c r="D165" i="2"/>
  <c r="E165" i="2"/>
  <c r="I165" i="2"/>
  <c r="J165" i="2"/>
  <c r="D166" i="2"/>
  <c r="F166" i="2"/>
  <c r="E166" i="2"/>
  <c r="H166" i="2"/>
  <c r="I166" i="2"/>
  <c r="J166" i="2"/>
  <c r="D167" i="2"/>
  <c r="I167" i="2"/>
  <c r="F167" i="2"/>
  <c r="H167" i="2"/>
  <c r="E167" i="2"/>
  <c r="J167" i="2"/>
  <c r="D168" i="2"/>
  <c r="F168" i="2"/>
  <c r="H168" i="2"/>
  <c r="E168" i="2"/>
  <c r="G168" i="2"/>
  <c r="D169" i="2"/>
  <c r="E169" i="2"/>
  <c r="I169" i="2"/>
  <c r="J169" i="2"/>
  <c r="D170" i="2"/>
  <c r="E170" i="2"/>
  <c r="D171" i="2"/>
  <c r="E171" i="2"/>
  <c r="D172" i="2"/>
  <c r="F172" i="2"/>
  <c r="E172" i="2"/>
  <c r="I172" i="2"/>
  <c r="J172" i="2"/>
  <c r="H172" i="2"/>
  <c r="D173" i="2"/>
  <c r="E173" i="2"/>
  <c r="I173" i="2"/>
  <c r="F173" i="2"/>
  <c r="H173" i="2"/>
  <c r="J173" i="2"/>
  <c r="D174" i="2"/>
  <c r="F174" i="2"/>
  <c r="E174" i="2"/>
  <c r="I174" i="2"/>
  <c r="J174" i="2"/>
  <c r="D175" i="2"/>
  <c r="F175" i="2"/>
  <c r="H175" i="2"/>
  <c r="I175" i="2"/>
  <c r="J175" i="2"/>
  <c r="E175" i="2"/>
  <c r="D176" i="2"/>
  <c r="F176" i="2"/>
  <c r="H176" i="2"/>
  <c r="E176" i="2"/>
  <c r="D177" i="2"/>
  <c r="E177" i="2"/>
  <c r="D178" i="2"/>
  <c r="F178" i="2"/>
  <c r="E178" i="2"/>
  <c r="H178" i="2"/>
  <c r="G178" i="2"/>
  <c r="D179" i="2"/>
  <c r="F179" i="2"/>
  <c r="H179" i="2"/>
  <c r="E179" i="2"/>
  <c r="D180" i="2"/>
  <c r="F180" i="2"/>
  <c r="E180" i="2"/>
  <c r="D181" i="2"/>
  <c r="F181" i="2"/>
  <c r="H181" i="2"/>
  <c r="E181" i="2"/>
  <c r="D182" i="2"/>
  <c r="E182" i="2"/>
  <c r="I182" i="2"/>
  <c r="J182" i="2"/>
  <c r="F182" i="2"/>
  <c r="H182" i="2"/>
  <c r="D183" i="2"/>
  <c r="F183" i="2"/>
  <c r="E183" i="2"/>
  <c r="H183" i="2"/>
  <c r="D184" i="2"/>
  <c r="F184" i="2"/>
  <c r="H184" i="2"/>
  <c r="E184" i="2"/>
  <c r="I184" i="2"/>
  <c r="J184" i="2"/>
  <c r="G184" i="2"/>
  <c r="D185" i="2"/>
  <c r="F185" i="2"/>
  <c r="H185" i="2"/>
  <c r="E185" i="2"/>
  <c r="D186" i="2"/>
  <c r="F186" i="2"/>
  <c r="H186" i="2"/>
  <c r="E186" i="2"/>
  <c r="I186" i="2"/>
  <c r="J186" i="2"/>
  <c r="G186" i="2"/>
  <c r="D187" i="2"/>
  <c r="F187" i="2"/>
  <c r="H187" i="2"/>
  <c r="E187" i="2"/>
  <c r="D188" i="2"/>
  <c r="F188" i="2"/>
  <c r="H188" i="2"/>
  <c r="E188" i="2"/>
  <c r="I188" i="2"/>
  <c r="J188" i="2"/>
  <c r="D189" i="2"/>
  <c r="F189" i="2"/>
  <c r="H189" i="2"/>
  <c r="E189" i="2"/>
  <c r="D190" i="2"/>
  <c r="G190" i="2"/>
  <c r="E190" i="2"/>
  <c r="I190" i="2"/>
  <c r="J190" i="2"/>
  <c r="F190" i="2"/>
  <c r="H190" i="2"/>
  <c r="D191" i="2"/>
  <c r="F191" i="2"/>
  <c r="H191" i="2"/>
  <c r="E191" i="2"/>
  <c r="D192" i="2"/>
  <c r="F192" i="2"/>
  <c r="H192" i="2"/>
  <c r="E192" i="2"/>
  <c r="I192" i="2"/>
  <c r="J192" i="2"/>
  <c r="D193" i="2"/>
  <c r="F193" i="2"/>
  <c r="H193" i="2"/>
  <c r="E193" i="2"/>
  <c r="I193" i="2"/>
  <c r="J193" i="2"/>
  <c r="D194" i="2"/>
  <c r="F194" i="2"/>
  <c r="H194" i="2"/>
  <c r="E194" i="2"/>
  <c r="D195" i="2"/>
  <c r="F195" i="2"/>
  <c r="H195" i="2"/>
  <c r="E195" i="2"/>
  <c r="I195" i="2"/>
  <c r="J195" i="2"/>
  <c r="D196" i="2"/>
  <c r="I196" i="2"/>
  <c r="J196" i="2"/>
  <c r="E196" i="2"/>
  <c r="D197" i="2"/>
  <c r="I197" i="2"/>
  <c r="J197" i="2"/>
  <c r="E197" i="2"/>
  <c r="D198" i="2"/>
  <c r="F198" i="2"/>
  <c r="H198" i="2"/>
  <c r="E198" i="2"/>
  <c r="I198" i="2"/>
  <c r="J198" i="2"/>
  <c r="D199" i="2"/>
  <c r="F199" i="2"/>
  <c r="H199" i="2"/>
  <c r="E199" i="2"/>
  <c r="I199" i="2"/>
  <c r="J199" i="2"/>
  <c r="D200" i="2"/>
  <c r="I200" i="2"/>
  <c r="J200" i="2"/>
  <c r="F200" i="2"/>
  <c r="H200" i="2"/>
  <c r="E200" i="2"/>
  <c r="D201" i="2"/>
  <c r="I201" i="2"/>
  <c r="J201" i="2"/>
  <c r="E201" i="2"/>
  <c r="D202" i="2"/>
  <c r="E202" i="2"/>
  <c r="I202" i="2"/>
  <c r="J202" i="2"/>
  <c r="F202" i="2"/>
  <c r="H202" i="2"/>
  <c r="G202" i="2"/>
  <c r="D203" i="2"/>
  <c r="E203" i="2"/>
  <c r="I203" i="2"/>
  <c r="J203" i="2"/>
  <c r="F203" i="2"/>
  <c r="H203" i="2"/>
  <c r="D204" i="2"/>
  <c r="I204" i="2"/>
  <c r="F204" i="2"/>
  <c r="H204" i="2"/>
  <c r="E204" i="2"/>
  <c r="J204" i="2"/>
  <c r="D205" i="2"/>
  <c r="G205" i="2"/>
  <c r="E205" i="2"/>
  <c r="I205" i="2"/>
  <c r="F205" i="2"/>
  <c r="H205" i="2"/>
  <c r="J205" i="2"/>
  <c r="D206" i="2"/>
  <c r="F206" i="2"/>
  <c r="H206" i="2"/>
  <c r="E206" i="2"/>
  <c r="I206" i="2"/>
  <c r="J206" i="2"/>
  <c r="D207" i="2"/>
  <c r="E207" i="2"/>
  <c r="I207" i="2"/>
  <c r="F207" i="2"/>
  <c r="H207" i="2"/>
  <c r="J207" i="2"/>
  <c r="D208" i="2"/>
  <c r="F208" i="2"/>
  <c r="H208" i="2"/>
  <c r="E208" i="2"/>
  <c r="D209" i="2"/>
  <c r="F209" i="2"/>
  <c r="H209" i="2"/>
  <c r="I209" i="2"/>
  <c r="J209" i="2"/>
  <c r="E209" i="2"/>
  <c r="D210" i="2"/>
  <c r="E210" i="2"/>
  <c r="I210" i="2"/>
  <c r="J210" i="2"/>
  <c r="F210" i="2"/>
  <c r="H210" i="2"/>
  <c r="D211" i="2"/>
  <c r="E211" i="2"/>
  <c r="D212" i="2"/>
  <c r="F212" i="2"/>
  <c r="E212" i="2"/>
  <c r="I212" i="2"/>
  <c r="J212" i="2"/>
  <c r="G212" i="2"/>
  <c r="H212" i="2"/>
  <c r="D213" i="2"/>
  <c r="E213" i="2"/>
  <c r="I213" i="2"/>
  <c r="J213" i="2"/>
  <c r="D214" i="2"/>
  <c r="F214" i="2"/>
  <c r="H214" i="2"/>
  <c r="E214" i="2"/>
  <c r="I214" i="2"/>
  <c r="J214" i="2"/>
  <c r="D215" i="2"/>
  <c r="E215" i="2"/>
  <c r="I215" i="2"/>
  <c r="F215" i="2"/>
  <c r="H215" i="2"/>
  <c r="J215" i="2"/>
  <c r="D216" i="2"/>
  <c r="F216" i="2"/>
  <c r="H216" i="2"/>
  <c r="E216" i="2"/>
  <c r="D217" i="2"/>
  <c r="F217" i="2"/>
  <c r="H217" i="2"/>
  <c r="I217" i="2"/>
  <c r="J217" i="2"/>
  <c r="E217" i="2"/>
  <c r="D218" i="2"/>
  <c r="E218" i="2"/>
  <c r="I218" i="2"/>
  <c r="J218" i="2"/>
  <c r="F218" i="2"/>
  <c r="H218" i="2"/>
  <c r="D219" i="2"/>
  <c r="E219" i="2"/>
  <c r="D220" i="2"/>
  <c r="F220" i="2"/>
  <c r="E220" i="2"/>
  <c r="I220" i="2"/>
  <c r="J220" i="2"/>
  <c r="H220" i="2"/>
  <c r="D221" i="2"/>
  <c r="E221" i="2"/>
  <c r="D222" i="2"/>
  <c r="E222" i="2"/>
  <c r="I222" i="2"/>
  <c r="J222" i="2"/>
  <c r="F222" i="2"/>
  <c r="H222" i="2"/>
  <c r="D223" i="2"/>
  <c r="E223" i="2"/>
  <c r="I223" i="2"/>
  <c r="J223" i="2"/>
  <c r="D224" i="2"/>
  <c r="E224" i="2"/>
  <c r="I224" i="2"/>
  <c r="J224" i="2"/>
  <c r="D225" i="2"/>
  <c r="I225" i="2"/>
  <c r="J225" i="2"/>
  <c r="E225" i="2"/>
  <c r="D226" i="2"/>
  <c r="E226" i="2"/>
  <c r="D227" i="2"/>
  <c r="F227" i="2"/>
  <c r="H227" i="2"/>
  <c r="E227" i="2"/>
  <c r="I227" i="2"/>
  <c r="J227" i="2"/>
  <c r="D228" i="2"/>
  <c r="E228" i="2"/>
  <c r="D229" i="2"/>
  <c r="I229" i="2"/>
  <c r="J229" i="2"/>
  <c r="E229" i="2"/>
  <c r="D230" i="2"/>
  <c r="F230" i="2"/>
  <c r="H230" i="2"/>
  <c r="E230" i="2"/>
  <c r="I230" i="2"/>
  <c r="J230" i="2"/>
  <c r="D231" i="2"/>
  <c r="E231" i="2"/>
  <c r="F231" i="2"/>
  <c r="H231" i="2"/>
  <c r="I231" i="2"/>
  <c r="J231" i="2"/>
  <c r="D232" i="2"/>
  <c r="I232" i="2"/>
  <c r="J232" i="2"/>
  <c r="F232" i="2"/>
  <c r="H232" i="2"/>
  <c r="E232" i="2"/>
  <c r="D233" i="2"/>
  <c r="F233" i="2"/>
  <c r="H233" i="2"/>
  <c r="E233" i="2"/>
  <c r="I233" i="2"/>
  <c r="J233" i="2"/>
  <c r="D234" i="2"/>
  <c r="E234" i="2"/>
  <c r="D235" i="2"/>
  <c r="E235" i="2"/>
  <c r="I235" i="2"/>
  <c r="J235" i="2"/>
  <c r="F235" i="2"/>
  <c r="H235" i="2"/>
  <c r="D236" i="2"/>
  <c r="F236" i="2"/>
  <c r="H236" i="2"/>
  <c r="E236" i="2"/>
  <c r="I236" i="2"/>
  <c r="J236" i="2"/>
  <c r="D237" i="2"/>
  <c r="F237" i="2"/>
  <c r="H237" i="2"/>
  <c r="E237" i="2"/>
  <c r="I237" i="2"/>
  <c r="J237" i="2"/>
  <c r="G237" i="2"/>
  <c r="D238" i="2"/>
  <c r="E238" i="2"/>
  <c r="I238" i="2"/>
  <c r="J238" i="2"/>
  <c r="F238" i="2"/>
  <c r="H238" i="2"/>
  <c r="D239" i="2"/>
  <c r="E239" i="2"/>
  <c r="I239" i="2"/>
  <c r="J239" i="2"/>
  <c r="D240" i="2"/>
  <c r="E240" i="2"/>
  <c r="D241" i="2"/>
  <c r="I241" i="2"/>
  <c r="J241" i="2"/>
  <c r="E241" i="2"/>
  <c r="D242" i="2"/>
  <c r="E242" i="2"/>
  <c r="I242" i="2"/>
  <c r="J242" i="2"/>
  <c r="F242" i="2"/>
  <c r="H242" i="2"/>
  <c r="G242" i="2"/>
  <c r="D243" i="2"/>
  <c r="F243" i="2"/>
  <c r="H243" i="2"/>
  <c r="E243" i="2"/>
  <c r="I243" i="2"/>
  <c r="J243" i="2"/>
  <c r="D244" i="2"/>
  <c r="E244" i="2"/>
  <c r="D245" i="2"/>
  <c r="E245" i="2"/>
  <c r="I245" i="2"/>
  <c r="J245" i="2"/>
  <c r="D246" i="2"/>
  <c r="E246" i="2"/>
  <c r="I246" i="2"/>
  <c r="F246" i="2"/>
  <c r="H246" i="2"/>
  <c r="J246" i="2"/>
  <c r="D247" i="2"/>
  <c r="E247" i="2"/>
  <c r="D248" i="2"/>
  <c r="F248" i="2"/>
  <c r="H248" i="2"/>
  <c r="E248" i="2"/>
  <c r="I248" i="2"/>
  <c r="J248" i="2"/>
  <c r="D249" i="2"/>
  <c r="E249" i="2"/>
  <c r="I249" i="2"/>
  <c r="J249" i="2"/>
  <c r="F249" i="2"/>
  <c r="H249" i="2"/>
  <c r="D250" i="2"/>
  <c r="E250" i="2"/>
  <c r="I250" i="2"/>
  <c r="J250" i="2"/>
  <c r="F250" i="2"/>
  <c r="H250" i="2"/>
  <c r="G250" i="2"/>
  <c r="D251" i="2"/>
  <c r="E251" i="2"/>
  <c r="I251" i="2"/>
  <c r="J251" i="2"/>
  <c r="F251" i="2"/>
  <c r="H251" i="2"/>
  <c r="D252" i="2"/>
  <c r="F252" i="2"/>
  <c r="H252" i="2"/>
  <c r="E252" i="2"/>
  <c r="D253" i="2"/>
  <c r="E253" i="2"/>
  <c r="D254" i="2"/>
  <c r="F254" i="2"/>
  <c r="H254" i="2"/>
  <c r="E254" i="2"/>
  <c r="I254" i="2"/>
  <c r="J254" i="2"/>
  <c r="D255" i="2"/>
  <c r="E255" i="2"/>
  <c r="I255" i="2"/>
  <c r="J255" i="2"/>
  <c r="D256" i="2"/>
  <c r="F256" i="2"/>
  <c r="H256" i="2"/>
  <c r="E256" i="2"/>
  <c r="I256" i="2"/>
  <c r="J256" i="2"/>
  <c r="D257" i="2"/>
  <c r="E257" i="2"/>
  <c r="D258" i="2"/>
  <c r="E258" i="2"/>
  <c r="I258" i="2"/>
  <c r="J258" i="2"/>
  <c r="F258" i="2"/>
  <c r="H258" i="2"/>
  <c r="G258" i="2"/>
  <c r="D259" i="2"/>
  <c r="F259" i="2"/>
  <c r="H259" i="2"/>
  <c r="E259" i="2"/>
  <c r="D260" i="2"/>
  <c r="F260" i="2"/>
  <c r="H260" i="2"/>
  <c r="E260" i="2"/>
  <c r="I260" i="2"/>
  <c r="J260" i="2"/>
  <c r="D261" i="2"/>
  <c r="E261" i="2"/>
  <c r="I261" i="2"/>
  <c r="J261" i="2"/>
  <c r="D262" i="2"/>
  <c r="E262" i="2"/>
  <c r="F262" i="2"/>
  <c r="H262" i="2"/>
  <c r="I262" i="2"/>
  <c r="J262" i="2"/>
  <c r="D263" i="2"/>
  <c r="F263" i="2"/>
  <c r="H263" i="2"/>
  <c r="E263" i="2"/>
  <c r="I263" i="2"/>
  <c r="J263" i="2"/>
  <c r="D264" i="2"/>
  <c r="F264" i="2"/>
  <c r="H264" i="2"/>
  <c r="E264" i="2"/>
  <c r="I264" i="2"/>
  <c r="J264" i="2"/>
  <c r="D265" i="2"/>
  <c r="E265" i="2"/>
  <c r="F265" i="2"/>
  <c r="H265" i="2"/>
  <c r="D266" i="2"/>
  <c r="E266" i="2"/>
  <c r="I266" i="2"/>
  <c r="J266" i="2"/>
  <c r="F266" i="2"/>
  <c r="H266" i="2"/>
  <c r="G266" i="2"/>
  <c r="D267" i="2"/>
  <c r="F267" i="2"/>
  <c r="H267" i="2"/>
  <c r="E267" i="2"/>
  <c r="I267" i="2"/>
  <c r="J267" i="2"/>
  <c r="D268" i="2"/>
  <c r="F268" i="2"/>
  <c r="E268" i="2"/>
  <c r="I268" i="2"/>
  <c r="J268" i="2"/>
  <c r="H268" i="2"/>
  <c r="D269" i="2"/>
  <c r="G269" i="2"/>
  <c r="I269" i="2"/>
  <c r="J269" i="2"/>
  <c r="E269" i="2"/>
  <c r="F269" i="2"/>
  <c r="H269" i="2"/>
  <c r="D270" i="2"/>
  <c r="I270" i="2"/>
  <c r="J270" i="2"/>
  <c r="E270" i="2"/>
  <c r="F270" i="2"/>
  <c r="H270" i="2"/>
  <c r="D271" i="2"/>
  <c r="E271" i="2"/>
  <c r="I271" i="2"/>
  <c r="J271" i="2"/>
  <c r="D272" i="2"/>
  <c r="E272" i="2"/>
  <c r="I272" i="2"/>
  <c r="J272" i="2"/>
  <c r="D273" i="2"/>
  <c r="I273" i="2"/>
  <c r="J273" i="2"/>
  <c r="E273" i="2"/>
  <c r="D274" i="2"/>
  <c r="E274" i="2"/>
  <c r="I274" i="2"/>
  <c r="J274" i="2"/>
  <c r="D275" i="2"/>
  <c r="I275" i="2"/>
  <c r="J275" i="2"/>
  <c r="F275" i="2"/>
  <c r="H275" i="2"/>
  <c r="E275" i="2"/>
  <c r="D276" i="2"/>
  <c r="E276" i="2"/>
  <c r="I276" i="2"/>
  <c r="J276" i="2"/>
  <c r="D277" i="2"/>
  <c r="I277" i="2"/>
  <c r="J277" i="2"/>
  <c r="E277" i="2"/>
  <c r="D278" i="2"/>
  <c r="E278" i="2"/>
  <c r="D279" i="2"/>
  <c r="E279" i="2"/>
  <c r="I279" i="2"/>
  <c r="J279" i="2"/>
  <c r="F279" i="2"/>
  <c r="H279" i="2"/>
  <c r="D280" i="2"/>
  <c r="F280" i="2"/>
  <c r="H280" i="2"/>
  <c r="E280" i="2"/>
  <c r="I280" i="2"/>
  <c r="J280" i="2"/>
  <c r="D281" i="2"/>
  <c r="E281" i="2"/>
  <c r="I281" i="2"/>
  <c r="J281" i="2"/>
  <c r="F281" i="2"/>
  <c r="H281" i="2"/>
  <c r="D282" i="2"/>
  <c r="E282" i="2"/>
  <c r="I282" i="2"/>
  <c r="J282" i="2"/>
  <c r="D283" i="2"/>
  <c r="F283" i="2"/>
  <c r="H283" i="2"/>
  <c r="E283" i="2"/>
  <c r="I283" i="2"/>
  <c r="J283" i="2"/>
  <c r="D284" i="2"/>
  <c r="F284" i="2"/>
  <c r="H284" i="2"/>
  <c r="E284" i="2"/>
  <c r="I284" i="2"/>
  <c r="J284" i="2"/>
  <c r="D285" i="2"/>
  <c r="E285" i="2"/>
  <c r="D286" i="2"/>
  <c r="E286" i="2"/>
  <c r="I286" i="2"/>
  <c r="F286" i="2"/>
  <c r="H286" i="2"/>
  <c r="J286" i="2"/>
  <c r="D287" i="2"/>
  <c r="E287" i="2"/>
  <c r="I287" i="2"/>
  <c r="J287" i="2"/>
  <c r="D288" i="2"/>
  <c r="F288" i="2"/>
  <c r="H288" i="2"/>
  <c r="E288" i="2"/>
  <c r="I288" i="2"/>
  <c r="J288" i="2"/>
  <c r="G288" i="2"/>
  <c r="D289" i="2"/>
  <c r="E289" i="2"/>
  <c r="I289" i="2"/>
  <c r="J289" i="2"/>
  <c r="D290" i="2"/>
  <c r="E290" i="2"/>
  <c r="I290" i="2"/>
  <c r="J290" i="2"/>
  <c r="F290" i="2"/>
  <c r="H290" i="2"/>
  <c r="G290" i="2"/>
  <c r="D291" i="2"/>
  <c r="F291" i="2"/>
  <c r="H291" i="2"/>
  <c r="E291" i="2"/>
  <c r="D292" i="2"/>
  <c r="F292" i="2"/>
  <c r="H292" i="2"/>
  <c r="E292" i="2"/>
  <c r="I292" i="2"/>
  <c r="J292" i="2"/>
  <c r="D293" i="2"/>
  <c r="E293" i="2"/>
  <c r="D294" i="2"/>
  <c r="F294" i="2"/>
  <c r="H294" i="2"/>
  <c r="E294" i="2"/>
  <c r="I294" i="2"/>
  <c r="J294" i="2"/>
  <c r="D295" i="2"/>
  <c r="F295" i="2"/>
  <c r="H295" i="2"/>
  <c r="E295" i="2"/>
  <c r="D296" i="2"/>
  <c r="F296" i="2"/>
  <c r="H296" i="2"/>
  <c r="E296" i="2"/>
  <c r="I296" i="2"/>
  <c r="J296" i="2"/>
  <c r="D297" i="2"/>
  <c r="E297" i="2"/>
  <c r="I297" i="2"/>
  <c r="J297" i="2"/>
  <c r="F297" i="2"/>
  <c r="H297" i="2"/>
  <c r="D298" i="2"/>
  <c r="F298" i="2"/>
  <c r="H298" i="2"/>
  <c r="E298" i="2"/>
  <c r="I298" i="2"/>
  <c r="J298" i="2"/>
  <c r="D299" i="2"/>
  <c r="F299" i="2"/>
  <c r="H299" i="2"/>
  <c r="E299" i="2"/>
  <c r="I299" i="2"/>
  <c r="J299" i="2"/>
  <c r="D300" i="2"/>
  <c r="E300" i="2"/>
  <c r="F300" i="2"/>
  <c r="H300" i="2"/>
  <c r="D301" i="2"/>
  <c r="E301" i="2"/>
  <c r="I301" i="2"/>
  <c r="J301" i="2"/>
  <c r="F301" i="2"/>
  <c r="H301" i="2"/>
  <c r="G301" i="2"/>
  <c r="D302" i="2"/>
  <c r="F302" i="2"/>
  <c r="H302" i="2"/>
  <c r="E302" i="2"/>
  <c r="D303" i="2"/>
  <c r="E303" i="2"/>
  <c r="D304" i="2"/>
  <c r="E304" i="2"/>
  <c r="F304" i="2"/>
  <c r="H304" i="2"/>
  <c r="D305" i="2"/>
  <c r="E305" i="2"/>
  <c r="I305" i="2"/>
  <c r="F305" i="2"/>
  <c r="H305" i="2"/>
  <c r="J305" i="2"/>
  <c r="D306" i="2"/>
  <c r="E306" i="2"/>
  <c r="F306" i="2"/>
  <c r="H306" i="2"/>
  <c r="D307" i="2"/>
  <c r="F307" i="2"/>
  <c r="H307" i="2"/>
  <c r="E307" i="2"/>
  <c r="G307" i="2"/>
  <c r="I307" i="2"/>
  <c r="J307" i="2"/>
  <c r="D308" i="2"/>
  <c r="F308" i="2"/>
  <c r="H308" i="2"/>
  <c r="E308" i="2"/>
  <c r="D309" i="2"/>
  <c r="G309" i="2"/>
  <c r="E309" i="2"/>
  <c r="F309" i="2"/>
  <c r="H309" i="2"/>
  <c r="I309" i="2"/>
  <c r="J309" i="2"/>
  <c r="D310" i="2"/>
  <c r="E310" i="2"/>
  <c r="F310" i="2"/>
  <c r="H310" i="2"/>
  <c r="I310" i="2"/>
  <c r="J310" i="2"/>
  <c r="D311" i="2"/>
  <c r="I311" i="2"/>
  <c r="J311" i="2"/>
  <c r="F311" i="2"/>
  <c r="H311" i="2"/>
  <c r="E311" i="2"/>
  <c r="D312" i="2"/>
  <c r="I312" i="2"/>
  <c r="J312" i="2"/>
  <c r="E312" i="2"/>
  <c r="D313" i="2"/>
  <c r="G313" i="2"/>
  <c r="E313" i="2"/>
  <c r="F313" i="2"/>
  <c r="H313" i="2"/>
  <c r="I313" i="2"/>
  <c r="J313" i="2"/>
  <c r="D314" i="2"/>
  <c r="E314" i="2"/>
  <c r="I314" i="2"/>
  <c r="J314" i="2"/>
  <c r="F314" i="2"/>
  <c r="H314" i="2"/>
  <c r="D315" i="2"/>
  <c r="I315" i="2"/>
  <c r="J315" i="2"/>
  <c r="F315" i="2"/>
  <c r="H315" i="2"/>
  <c r="E315" i="2"/>
  <c r="D316" i="2"/>
  <c r="E316" i="2"/>
  <c r="F316" i="2"/>
  <c r="D317" i="2"/>
  <c r="E317" i="2"/>
  <c r="F317" i="2"/>
  <c r="I317" i="2"/>
  <c r="J317" i="2"/>
  <c r="D318" i="2"/>
  <c r="F318" i="2"/>
  <c r="H318" i="2"/>
  <c r="E318" i="2"/>
  <c r="I318" i="2"/>
  <c r="J318" i="2"/>
  <c r="D319" i="2"/>
  <c r="E319" i="2"/>
  <c r="D320" i="2"/>
  <c r="F320" i="2"/>
  <c r="H320" i="2"/>
  <c r="E320" i="2"/>
  <c r="I320" i="2"/>
  <c r="J320" i="2"/>
  <c r="D321" i="2"/>
  <c r="E321" i="2"/>
  <c r="I321" i="2"/>
  <c r="J321" i="2"/>
  <c r="F321" i="2"/>
  <c r="H321" i="2"/>
  <c r="D322" i="2"/>
  <c r="F322" i="2"/>
  <c r="H322" i="2"/>
  <c r="E322" i="2"/>
  <c r="I322" i="2"/>
  <c r="J322" i="2"/>
  <c r="D323" i="2"/>
  <c r="E323" i="2"/>
  <c r="D324" i="2"/>
  <c r="I324" i="2"/>
  <c r="J324" i="2"/>
  <c r="E324" i="2"/>
  <c r="D325" i="2"/>
  <c r="E325" i="2"/>
  <c r="I325" i="2"/>
  <c r="J325" i="2"/>
  <c r="F325" i="2"/>
  <c r="H325" i="2"/>
  <c r="D326" i="2"/>
  <c r="F326" i="2"/>
  <c r="H326" i="2"/>
  <c r="E326" i="2"/>
  <c r="I326" i="2"/>
  <c r="J326" i="2"/>
  <c r="D327" i="2"/>
  <c r="I327" i="2"/>
  <c r="J327" i="2"/>
  <c r="F327" i="2"/>
  <c r="H327" i="2"/>
  <c r="E327" i="2"/>
  <c r="G327" i="2"/>
  <c r="D328" i="2"/>
  <c r="I328" i="2"/>
  <c r="J328" i="2"/>
  <c r="E328" i="2"/>
  <c r="D329" i="2"/>
  <c r="G329" i="2"/>
  <c r="E329" i="2"/>
  <c r="F329" i="2"/>
  <c r="H329" i="2"/>
  <c r="I329" i="2"/>
  <c r="J329" i="2"/>
  <c r="D330" i="2"/>
  <c r="E330" i="2"/>
  <c r="I330" i="2"/>
  <c r="J330" i="2"/>
  <c r="F330" i="2"/>
  <c r="H330" i="2"/>
  <c r="D331" i="2"/>
  <c r="I331" i="2"/>
  <c r="J331" i="2"/>
  <c r="F331" i="2"/>
  <c r="H331" i="2"/>
  <c r="E331" i="2"/>
  <c r="D332" i="2"/>
  <c r="E332" i="2"/>
  <c r="I332" i="2"/>
  <c r="J332" i="2"/>
  <c r="D333" i="2"/>
  <c r="E333" i="2"/>
  <c r="F333" i="2"/>
  <c r="I333" i="2"/>
  <c r="J333" i="2"/>
  <c r="D334" i="2"/>
  <c r="F334" i="2"/>
  <c r="H334" i="2"/>
  <c r="E334" i="2"/>
  <c r="I334" i="2"/>
  <c r="J334" i="2"/>
  <c r="D335" i="2"/>
  <c r="E335" i="2"/>
  <c r="D336" i="2"/>
  <c r="F336" i="2"/>
  <c r="H336" i="2"/>
  <c r="E336" i="2"/>
  <c r="I336" i="2"/>
  <c r="J336" i="2"/>
  <c r="D337" i="2"/>
  <c r="E337" i="2"/>
  <c r="I337" i="2"/>
  <c r="J337" i="2"/>
  <c r="F337" i="2"/>
  <c r="H337" i="2"/>
  <c r="D338" i="2"/>
  <c r="F338" i="2"/>
  <c r="H338" i="2"/>
  <c r="E338" i="2"/>
  <c r="I338" i="2"/>
  <c r="J338" i="2"/>
  <c r="D339" i="2"/>
  <c r="E339" i="2"/>
  <c r="D340" i="2"/>
  <c r="I340" i="2"/>
  <c r="J340" i="2"/>
  <c r="E340" i="2"/>
  <c r="D341" i="2"/>
  <c r="E341" i="2"/>
  <c r="I341" i="2"/>
  <c r="J341" i="2"/>
  <c r="F341" i="2"/>
  <c r="H341" i="2"/>
  <c r="D342" i="2"/>
  <c r="F342" i="2"/>
  <c r="H342" i="2"/>
  <c r="E342" i="2"/>
  <c r="I342" i="2"/>
  <c r="J342" i="2"/>
  <c r="A11" i="3"/>
  <c r="D11" i="3"/>
  <c r="E116" i="1"/>
  <c r="E11" i="3" s="1"/>
  <c r="G11" i="3"/>
  <c r="C11" i="3"/>
  <c r="H11" i="3"/>
  <c r="B11" i="3"/>
  <c r="A12" i="3"/>
  <c r="D12" i="3"/>
  <c r="E141" i="1"/>
  <c r="G12" i="3"/>
  <c r="C12" i="3"/>
  <c r="H12" i="3"/>
  <c r="B12" i="3"/>
  <c r="A13" i="3"/>
  <c r="D13" i="3"/>
  <c r="E142" i="1"/>
  <c r="G13" i="3"/>
  <c r="C13" i="3"/>
  <c r="H13" i="3"/>
  <c r="B13" i="3"/>
  <c r="A14" i="3"/>
  <c r="B14" i="3"/>
  <c r="D14" i="3"/>
  <c r="E147" i="1"/>
  <c r="G14" i="3"/>
  <c r="C14" i="3"/>
  <c r="H14" i="3"/>
  <c r="A15" i="3"/>
  <c r="D15" i="3"/>
  <c r="E148" i="1"/>
  <c r="G15" i="3"/>
  <c r="C15" i="3"/>
  <c r="H15" i="3"/>
  <c r="B15" i="3"/>
  <c r="A16" i="3"/>
  <c r="D16" i="3"/>
  <c r="E153" i="1"/>
  <c r="G16" i="3"/>
  <c r="C16" i="3"/>
  <c r="H16" i="3"/>
  <c r="B16" i="3"/>
  <c r="A17" i="3"/>
  <c r="D17" i="3"/>
  <c r="E154" i="1"/>
  <c r="E17" i="3" s="1"/>
  <c r="G17" i="3"/>
  <c r="C17" i="3"/>
  <c r="H17" i="3"/>
  <c r="B17" i="3"/>
  <c r="A18" i="3"/>
  <c r="B18" i="3"/>
  <c r="D18" i="3"/>
  <c r="E155" i="1"/>
  <c r="E18" i="3" s="1"/>
  <c r="G18" i="3"/>
  <c r="C18" i="3"/>
  <c r="H18" i="3"/>
  <c r="A19" i="3"/>
  <c r="D19" i="3"/>
  <c r="E156" i="1"/>
  <c r="E19" i="3" s="1"/>
  <c r="G19" i="3"/>
  <c r="C19" i="3"/>
  <c r="H19" i="3"/>
  <c r="B19" i="3"/>
  <c r="A20" i="3"/>
  <c r="D20" i="3"/>
  <c r="E158" i="1"/>
  <c r="E20" i="3" s="1"/>
  <c r="G20" i="3"/>
  <c r="C20" i="3"/>
  <c r="H20" i="3"/>
  <c r="B20" i="3"/>
  <c r="A21" i="3"/>
  <c r="D21" i="3"/>
  <c r="E160" i="1"/>
  <c r="G21" i="3"/>
  <c r="C21" i="3"/>
  <c r="H21" i="3"/>
  <c r="B21" i="3"/>
  <c r="A22" i="3"/>
  <c r="B22" i="3"/>
  <c r="D22" i="3"/>
  <c r="E161" i="1"/>
  <c r="G22" i="3"/>
  <c r="C22" i="3"/>
  <c r="H22" i="3"/>
  <c r="A23" i="3"/>
  <c r="D23" i="3"/>
  <c r="E162" i="1"/>
  <c r="E23" i="3" s="1"/>
  <c r="G23" i="3"/>
  <c r="C23" i="3"/>
  <c r="H23" i="3"/>
  <c r="B23" i="3"/>
  <c r="A24" i="3"/>
  <c r="D24" i="3"/>
  <c r="E163" i="1"/>
  <c r="G24" i="3"/>
  <c r="C24" i="3"/>
  <c r="H24" i="3"/>
  <c r="B24" i="3"/>
  <c r="A25" i="3"/>
  <c r="D25" i="3"/>
  <c r="E164" i="1"/>
  <c r="G25" i="3"/>
  <c r="C25" i="3"/>
  <c r="H25" i="3"/>
  <c r="B25" i="3"/>
  <c r="A26" i="3"/>
  <c r="B26" i="3"/>
  <c r="D26" i="3"/>
  <c r="E165" i="1"/>
  <c r="E26" i="3" s="1"/>
  <c r="G26" i="3"/>
  <c r="C26" i="3"/>
  <c r="H26" i="3"/>
  <c r="A27" i="3"/>
  <c r="D27" i="3"/>
  <c r="E166" i="1"/>
  <c r="G27" i="3"/>
  <c r="C27" i="3"/>
  <c r="H27" i="3"/>
  <c r="B27" i="3"/>
  <c r="A28" i="3"/>
  <c r="D28" i="3"/>
  <c r="E167" i="1"/>
  <c r="E28" i="3" s="1"/>
  <c r="G28" i="3"/>
  <c r="C28" i="3"/>
  <c r="H28" i="3"/>
  <c r="B28" i="3"/>
  <c r="A29" i="3"/>
  <c r="D29" i="3"/>
  <c r="E169" i="1"/>
  <c r="G29" i="3"/>
  <c r="C29" i="3"/>
  <c r="H29" i="3"/>
  <c r="B29" i="3"/>
  <c r="A30" i="3"/>
  <c r="B30" i="3"/>
  <c r="D30" i="3"/>
  <c r="E170" i="1"/>
  <c r="G30" i="3"/>
  <c r="C30" i="3"/>
  <c r="H30" i="3"/>
  <c r="A31" i="3"/>
  <c r="D31" i="3"/>
  <c r="E171" i="1"/>
  <c r="E31" i="3" s="1"/>
  <c r="G31" i="3"/>
  <c r="C31" i="3"/>
  <c r="H31" i="3"/>
  <c r="B31" i="3"/>
  <c r="A32" i="3"/>
  <c r="D32" i="3"/>
  <c r="E173" i="1"/>
  <c r="E32" i="3" s="1"/>
  <c r="G32" i="3"/>
  <c r="C32" i="3"/>
  <c r="H32" i="3"/>
  <c r="B32" i="3"/>
  <c r="A33" i="3"/>
  <c r="D33" i="3"/>
  <c r="E183" i="1"/>
  <c r="E33" i="3" s="1"/>
  <c r="G33" i="3"/>
  <c r="C33" i="3"/>
  <c r="H33" i="3"/>
  <c r="B33" i="3"/>
  <c r="A34" i="3"/>
  <c r="B34" i="3"/>
  <c r="D34" i="3"/>
  <c r="E194" i="1"/>
  <c r="E34" i="3" s="1"/>
  <c r="G34" i="3"/>
  <c r="C34" i="3"/>
  <c r="H34" i="3"/>
  <c r="A35" i="3"/>
  <c r="D35" i="3"/>
  <c r="E195" i="1"/>
  <c r="E35" i="3" s="1"/>
  <c r="G35" i="3"/>
  <c r="C35" i="3"/>
  <c r="H35" i="3"/>
  <c r="B35" i="3"/>
  <c r="A36" i="3"/>
  <c r="D36" i="3"/>
  <c r="E197" i="1"/>
  <c r="G36" i="3"/>
  <c r="C36" i="3"/>
  <c r="H36" i="3"/>
  <c r="B36" i="3"/>
  <c r="A37" i="3"/>
  <c r="D37" i="3"/>
  <c r="E201" i="1"/>
  <c r="G37" i="3"/>
  <c r="C37" i="3"/>
  <c r="H37" i="3"/>
  <c r="B37" i="3"/>
  <c r="A38" i="3"/>
  <c r="B38" i="3"/>
  <c r="D38" i="3"/>
  <c r="E204" i="1"/>
  <c r="G38" i="3"/>
  <c r="C38" i="3"/>
  <c r="H38" i="3"/>
  <c r="A39" i="3"/>
  <c r="D39" i="3"/>
  <c r="E208" i="1"/>
  <c r="G39" i="3"/>
  <c r="C39" i="3"/>
  <c r="H39" i="3"/>
  <c r="B39" i="3"/>
  <c r="A40" i="3"/>
  <c r="D40" i="3"/>
  <c r="E209" i="1"/>
  <c r="E40" i="3" s="1"/>
  <c r="G40" i="3"/>
  <c r="C40" i="3"/>
  <c r="H40" i="3"/>
  <c r="B40" i="3"/>
  <c r="A41" i="3"/>
  <c r="D41" i="3"/>
  <c r="E210" i="1"/>
  <c r="G41" i="3"/>
  <c r="C41" i="3"/>
  <c r="H41" i="3"/>
  <c r="B41" i="3"/>
  <c r="A42" i="3"/>
  <c r="B42" i="3"/>
  <c r="D42" i="3"/>
  <c r="E211" i="1"/>
  <c r="G42" i="3"/>
  <c r="C42" i="3"/>
  <c r="H42" i="3"/>
  <c r="A43" i="3"/>
  <c r="D43" i="3"/>
  <c r="E212" i="1"/>
  <c r="E43" i="3" s="1"/>
  <c r="G43" i="3"/>
  <c r="C43" i="3"/>
  <c r="H43" i="3"/>
  <c r="B43" i="3"/>
  <c r="A44" i="3"/>
  <c r="D44" i="3"/>
  <c r="E216" i="1"/>
  <c r="E44" i="3" s="1"/>
  <c r="G44" i="3"/>
  <c r="C44" i="3"/>
  <c r="H44" i="3"/>
  <c r="B44" i="3"/>
  <c r="A45" i="3"/>
  <c r="D45" i="3"/>
  <c r="E221" i="1"/>
  <c r="E45" i="3" s="1"/>
  <c r="G45" i="3"/>
  <c r="C45" i="3"/>
  <c r="H45" i="3"/>
  <c r="B45" i="3"/>
  <c r="A46" i="3"/>
  <c r="B46" i="3"/>
  <c r="D46" i="3"/>
  <c r="E222" i="1"/>
  <c r="E46" i="3" s="1"/>
  <c r="G46" i="3"/>
  <c r="C46" i="3"/>
  <c r="H46" i="3"/>
  <c r="A47" i="3"/>
  <c r="D47" i="3"/>
  <c r="E238" i="1"/>
  <c r="G47" i="3"/>
  <c r="C47" i="3"/>
  <c r="H47" i="3"/>
  <c r="B47" i="3"/>
  <c r="A48" i="3"/>
  <c r="D48" i="3"/>
  <c r="E239" i="1"/>
  <c r="G48" i="3"/>
  <c r="C48" i="3"/>
  <c r="H48" i="3"/>
  <c r="B48" i="3"/>
  <c r="A49" i="3"/>
  <c r="D49" i="3"/>
  <c r="E252" i="1"/>
  <c r="G49" i="3"/>
  <c r="C49" i="3"/>
  <c r="H49" i="3"/>
  <c r="B49" i="3"/>
  <c r="A50" i="3"/>
  <c r="B50" i="3"/>
  <c r="D50" i="3"/>
  <c r="E254" i="1"/>
  <c r="E50" i="3" s="1"/>
  <c r="G50" i="3"/>
  <c r="C50" i="3"/>
  <c r="H50" i="3"/>
  <c r="A51" i="3"/>
  <c r="D51" i="3"/>
  <c r="E255" i="1"/>
  <c r="E51" i="3" s="1"/>
  <c r="G51" i="3"/>
  <c r="C51" i="3"/>
  <c r="H51" i="3"/>
  <c r="B51" i="3"/>
  <c r="A52" i="3"/>
  <c r="D52" i="3"/>
  <c r="E256" i="1"/>
  <c r="E52" i="3" s="1"/>
  <c r="G52" i="3"/>
  <c r="C52" i="3"/>
  <c r="H52" i="3"/>
  <c r="B52" i="3"/>
  <c r="A53" i="3"/>
  <c r="D53" i="3"/>
  <c r="E257" i="1"/>
  <c r="E53" i="3" s="1"/>
  <c r="G53" i="3"/>
  <c r="C53" i="3"/>
  <c r="H53" i="3"/>
  <c r="B53" i="3"/>
  <c r="A54" i="3"/>
  <c r="B54" i="3"/>
  <c r="D54" i="3"/>
  <c r="E258" i="1"/>
  <c r="E54" i="3" s="1"/>
  <c r="G54" i="3"/>
  <c r="C54" i="3"/>
  <c r="H54" i="3"/>
  <c r="A55" i="3"/>
  <c r="D55" i="3"/>
  <c r="E259" i="1"/>
  <c r="E55" i="3" s="1"/>
  <c r="G55" i="3"/>
  <c r="C55" i="3"/>
  <c r="H55" i="3"/>
  <c r="B55" i="3"/>
  <c r="A56" i="3"/>
  <c r="D56" i="3"/>
  <c r="E260" i="1"/>
  <c r="E56" i="3" s="1"/>
  <c r="G56" i="3"/>
  <c r="C56" i="3"/>
  <c r="H56" i="3"/>
  <c r="B56" i="3"/>
  <c r="A57" i="3"/>
  <c r="D57" i="3"/>
  <c r="E264" i="1"/>
  <c r="G57" i="3"/>
  <c r="C57" i="3"/>
  <c r="H57" i="3"/>
  <c r="B57" i="3"/>
  <c r="A58" i="3"/>
  <c r="B58" i="3"/>
  <c r="D58" i="3"/>
  <c r="E265" i="1"/>
  <c r="G58" i="3"/>
  <c r="C58" i="3"/>
  <c r="H58" i="3"/>
  <c r="A59" i="3"/>
  <c r="D59" i="3"/>
  <c r="E266" i="1"/>
  <c r="E59" i="3" s="1"/>
  <c r="G59" i="3"/>
  <c r="C59" i="3"/>
  <c r="H59" i="3"/>
  <c r="B59" i="3"/>
  <c r="A60" i="3"/>
  <c r="D60" i="3"/>
  <c r="E268" i="1"/>
  <c r="E60" i="3" s="1"/>
  <c r="G60" i="3"/>
  <c r="C60" i="3"/>
  <c r="H60" i="3"/>
  <c r="B60" i="3"/>
  <c r="A61" i="3"/>
  <c r="D61" i="3"/>
  <c r="E271" i="1"/>
  <c r="E61" i="3" s="1"/>
  <c r="G61" i="3"/>
  <c r="C61" i="3"/>
  <c r="H61" i="3"/>
  <c r="B61" i="3"/>
  <c r="A62" i="3"/>
  <c r="B62" i="3"/>
  <c r="D62" i="3"/>
  <c r="E272" i="1"/>
  <c r="E62" i="3" s="1"/>
  <c r="G62" i="3"/>
  <c r="C62" i="3"/>
  <c r="H62" i="3"/>
  <c r="A63" i="3"/>
  <c r="D63" i="3"/>
  <c r="E273" i="1"/>
  <c r="E63" i="3" s="1"/>
  <c r="G63" i="3"/>
  <c r="C63" i="3"/>
  <c r="H63" i="3"/>
  <c r="B63" i="3"/>
  <c r="A64" i="3"/>
  <c r="D64" i="3"/>
  <c r="E274" i="1"/>
  <c r="E64" i="3" s="1"/>
  <c r="G64" i="3"/>
  <c r="C64" i="3"/>
  <c r="H64" i="3"/>
  <c r="B64" i="3"/>
  <c r="A65" i="3"/>
  <c r="D65" i="3"/>
  <c r="E275" i="1"/>
  <c r="E65" i="3" s="1"/>
  <c r="G65" i="3"/>
  <c r="C65" i="3"/>
  <c r="H65" i="3"/>
  <c r="B65" i="3"/>
  <c r="A66" i="3"/>
  <c r="B66" i="3"/>
  <c r="D66" i="3"/>
  <c r="E276" i="1"/>
  <c r="E66" i="3" s="1"/>
  <c r="G66" i="3"/>
  <c r="C66" i="3"/>
  <c r="H66" i="3"/>
  <c r="A67" i="3"/>
  <c r="D67" i="3"/>
  <c r="E277" i="1"/>
  <c r="G67" i="3"/>
  <c r="C67" i="3"/>
  <c r="H67" i="3"/>
  <c r="B67" i="3"/>
  <c r="A68" i="3"/>
  <c r="D68" i="3"/>
  <c r="E278" i="1"/>
  <c r="G68" i="3"/>
  <c r="C68" i="3"/>
  <c r="H68" i="3"/>
  <c r="B68" i="3"/>
  <c r="A69" i="3"/>
  <c r="D69" i="3"/>
  <c r="E279" i="1"/>
  <c r="G69" i="3"/>
  <c r="C69" i="3"/>
  <c r="H69" i="3"/>
  <c r="B69" i="3"/>
  <c r="A70" i="3"/>
  <c r="B70" i="3"/>
  <c r="D70" i="3"/>
  <c r="E281" i="1"/>
  <c r="E70" i="3" s="1"/>
  <c r="G70" i="3"/>
  <c r="C70" i="3"/>
  <c r="H70" i="3"/>
  <c r="A71" i="3"/>
  <c r="D71" i="3"/>
  <c r="E282" i="1"/>
  <c r="E71" i="3" s="1"/>
  <c r="G71" i="3"/>
  <c r="C71" i="3"/>
  <c r="H71" i="3"/>
  <c r="B71" i="3"/>
  <c r="A72" i="3"/>
  <c r="D72" i="3"/>
  <c r="E283" i="1"/>
  <c r="G72" i="3"/>
  <c r="C72" i="3"/>
  <c r="H72" i="3"/>
  <c r="B72" i="3"/>
  <c r="A73" i="3"/>
  <c r="D73" i="3"/>
  <c r="E285" i="1"/>
  <c r="E73" i="3" s="1"/>
  <c r="G73" i="3"/>
  <c r="C73" i="3"/>
  <c r="H73" i="3"/>
  <c r="B73" i="3"/>
  <c r="A74" i="3"/>
  <c r="B74" i="3"/>
  <c r="D74" i="3"/>
  <c r="E286" i="1"/>
  <c r="E74" i="3" s="1"/>
  <c r="G74" i="3"/>
  <c r="C74" i="3"/>
  <c r="H74" i="3"/>
  <c r="A75" i="3"/>
  <c r="D75" i="3"/>
  <c r="E287" i="1"/>
  <c r="G75" i="3"/>
  <c r="C75" i="3"/>
  <c r="H75" i="3"/>
  <c r="B75" i="3"/>
  <c r="A76" i="3"/>
  <c r="D76" i="3"/>
  <c r="E288" i="1"/>
  <c r="G76" i="3"/>
  <c r="C76" i="3"/>
  <c r="H76" i="3"/>
  <c r="B76" i="3"/>
  <c r="A77" i="3"/>
  <c r="D77" i="3"/>
  <c r="E290" i="1"/>
  <c r="E77" i="3" s="1"/>
  <c r="G77" i="3"/>
  <c r="C77" i="3"/>
  <c r="H77" i="3"/>
  <c r="B77" i="3"/>
  <c r="A78" i="3"/>
  <c r="B78" i="3"/>
  <c r="D78" i="3"/>
  <c r="E291" i="1"/>
  <c r="E78" i="3" s="1"/>
  <c r="G78" i="3"/>
  <c r="C78" i="3"/>
  <c r="H78" i="3"/>
  <c r="A79" i="3"/>
  <c r="D79" i="3"/>
  <c r="E292" i="1"/>
  <c r="E79" i="3" s="1"/>
  <c r="G79" i="3"/>
  <c r="C79" i="3"/>
  <c r="H79" i="3"/>
  <c r="B79" i="3"/>
  <c r="A80" i="3"/>
  <c r="D80" i="3"/>
  <c r="E294" i="1"/>
  <c r="G80" i="3"/>
  <c r="C80" i="3"/>
  <c r="H80" i="3"/>
  <c r="B80" i="3"/>
  <c r="A81" i="3"/>
  <c r="D81" i="3"/>
  <c r="E296" i="1"/>
  <c r="E81" i="3" s="1"/>
  <c r="G81" i="3"/>
  <c r="C81" i="3"/>
  <c r="H81" i="3"/>
  <c r="B81" i="3"/>
  <c r="A82" i="3"/>
  <c r="B82" i="3"/>
  <c r="D82" i="3"/>
  <c r="E297" i="1"/>
  <c r="E82" i="3" s="1"/>
  <c r="G82" i="3"/>
  <c r="C82" i="3"/>
  <c r="H82" i="3"/>
  <c r="A83" i="3"/>
  <c r="D83" i="3"/>
  <c r="E298" i="1"/>
  <c r="F298" i="1" s="1"/>
  <c r="G298" i="1" s="1"/>
  <c r="I298" i="1" s="1"/>
  <c r="G83" i="3"/>
  <c r="C83" i="3"/>
  <c r="H83" i="3"/>
  <c r="B83" i="3"/>
  <c r="A84" i="3"/>
  <c r="D84" i="3"/>
  <c r="E299" i="1"/>
  <c r="E84" i="3" s="1"/>
  <c r="G84" i="3"/>
  <c r="C84" i="3"/>
  <c r="H84" i="3"/>
  <c r="B84" i="3"/>
  <c r="A85" i="3"/>
  <c r="D85" i="3"/>
  <c r="E302" i="1"/>
  <c r="G85" i="3"/>
  <c r="C85" i="3"/>
  <c r="H85" i="3"/>
  <c r="B85" i="3"/>
  <c r="A86" i="3"/>
  <c r="D86" i="3"/>
  <c r="E305" i="1"/>
  <c r="G86" i="3"/>
  <c r="C86" i="3"/>
  <c r="H86" i="3"/>
  <c r="B86" i="3"/>
  <c r="A87" i="3"/>
  <c r="D87" i="3"/>
  <c r="E306" i="1"/>
  <c r="G87" i="3"/>
  <c r="C87" i="3"/>
  <c r="H87" i="3"/>
  <c r="B87" i="3"/>
  <c r="A88" i="3"/>
  <c r="D88" i="3"/>
  <c r="E308" i="1"/>
  <c r="G88" i="3"/>
  <c r="C88" i="3"/>
  <c r="H88" i="3"/>
  <c r="B88" i="3"/>
  <c r="A89" i="3"/>
  <c r="D89" i="3"/>
  <c r="E309" i="1"/>
  <c r="G89" i="3"/>
  <c r="C89" i="3"/>
  <c r="H89" i="3"/>
  <c r="B89" i="3"/>
  <c r="A90" i="3"/>
  <c r="D90" i="3"/>
  <c r="E314" i="1"/>
  <c r="G90" i="3"/>
  <c r="C90" i="3"/>
  <c r="H90" i="3"/>
  <c r="B90" i="3"/>
  <c r="A91" i="3"/>
  <c r="D91" i="3"/>
  <c r="E323" i="1"/>
  <c r="E91" i="3" s="1"/>
  <c r="G91" i="3"/>
  <c r="C91" i="3"/>
  <c r="H91" i="3"/>
  <c r="B91" i="3"/>
  <c r="A92" i="3"/>
  <c r="D92" i="3"/>
  <c r="E328" i="1"/>
  <c r="E92" i="3" s="1"/>
  <c r="G92" i="3"/>
  <c r="C92" i="3"/>
  <c r="H92" i="3"/>
  <c r="B92" i="3"/>
  <c r="A93" i="3"/>
  <c r="D93" i="3"/>
  <c r="E330" i="1"/>
  <c r="E93" i="3" s="1"/>
  <c r="G93" i="3"/>
  <c r="C93" i="3"/>
  <c r="H93" i="3"/>
  <c r="B93" i="3"/>
  <c r="A94" i="3"/>
  <c r="D94" i="3"/>
  <c r="E331" i="1"/>
  <c r="G94" i="3"/>
  <c r="C94" i="3"/>
  <c r="H94" i="3"/>
  <c r="B94" i="3"/>
  <c r="A95" i="3"/>
  <c r="D95" i="3"/>
  <c r="E335" i="1"/>
  <c r="G95" i="3"/>
  <c r="C95" i="3"/>
  <c r="H95" i="3"/>
  <c r="B95" i="3"/>
  <c r="A96" i="3"/>
  <c r="D96" i="3"/>
  <c r="E337" i="1"/>
  <c r="E96" i="3" s="1"/>
  <c r="G96" i="3"/>
  <c r="C96" i="3"/>
  <c r="H96" i="3"/>
  <c r="B96" i="3"/>
  <c r="A97" i="3"/>
  <c r="D97" i="3"/>
  <c r="E338" i="1"/>
  <c r="E97" i="3" s="1"/>
  <c r="G97" i="3"/>
  <c r="C97" i="3"/>
  <c r="H97" i="3"/>
  <c r="B97" i="3"/>
  <c r="A98" i="3"/>
  <c r="D98" i="3"/>
  <c r="E340" i="1"/>
  <c r="E98" i="3" s="1"/>
  <c r="G98" i="3"/>
  <c r="C98" i="3"/>
  <c r="H98" i="3"/>
  <c r="B98" i="3"/>
  <c r="A99" i="3"/>
  <c r="D99" i="3"/>
  <c r="E341" i="1"/>
  <c r="E99" i="3" s="1"/>
  <c r="G99" i="3"/>
  <c r="C99" i="3"/>
  <c r="H99" i="3"/>
  <c r="B99" i="3"/>
  <c r="A100" i="3"/>
  <c r="D100" i="3"/>
  <c r="E343" i="1"/>
  <c r="E100" i="3" s="1"/>
  <c r="G100" i="3"/>
  <c r="C100" i="3"/>
  <c r="H100" i="3"/>
  <c r="B100" i="3"/>
  <c r="A101" i="3"/>
  <c r="D101" i="3"/>
  <c r="E344" i="1"/>
  <c r="E101" i="3" s="1"/>
  <c r="G101" i="3"/>
  <c r="C101" i="3"/>
  <c r="H101" i="3"/>
  <c r="B101" i="3"/>
  <c r="A102" i="3"/>
  <c r="D102" i="3"/>
  <c r="E345" i="1"/>
  <c r="G102" i="3"/>
  <c r="C102" i="3"/>
  <c r="H102" i="3"/>
  <c r="B102" i="3"/>
  <c r="A103" i="3"/>
  <c r="D103" i="3"/>
  <c r="E346" i="1"/>
  <c r="G103" i="3"/>
  <c r="C103" i="3"/>
  <c r="H103" i="3"/>
  <c r="B103" i="3"/>
  <c r="A104" i="3"/>
  <c r="D104" i="3"/>
  <c r="E348" i="1"/>
  <c r="E104" i="3" s="1"/>
  <c r="G104" i="3"/>
  <c r="C104" i="3"/>
  <c r="H104" i="3"/>
  <c r="B104" i="3"/>
  <c r="A105" i="3"/>
  <c r="D105" i="3"/>
  <c r="E349" i="1"/>
  <c r="G105" i="3"/>
  <c r="C105" i="3"/>
  <c r="H105" i="3"/>
  <c r="B105" i="3"/>
  <c r="A106" i="3"/>
  <c r="D106" i="3"/>
  <c r="E350" i="1"/>
  <c r="E106" i="3" s="1"/>
  <c r="G106" i="3"/>
  <c r="C106" i="3"/>
  <c r="H106" i="3"/>
  <c r="B106" i="3"/>
  <c r="A107" i="3"/>
  <c r="D107" i="3"/>
  <c r="E352" i="1"/>
  <c r="E107" i="3" s="1"/>
  <c r="G107" i="3"/>
  <c r="C107" i="3"/>
  <c r="H107" i="3"/>
  <c r="B107" i="3"/>
  <c r="A108" i="3"/>
  <c r="D108" i="3"/>
  <c r="E355" i="1"/>
  <c r="E108" i="3" s="1"/>
  <c r="G108" i="3"/>
  <c r="C108" i="3"/>
  <c r="H108" i="3"/>
  <c r="B108" i="3"/>
  <c r="A109" i="3"/>
  <c r="D109" i="3"/>
  <c r="E356" i="1"/>
  <c r="E109" i="3" s="1"/>
  <c r="G109" i="3"/>
  <c r="C109" i="3"/>
  <c r="H109" i="3"/>
  <c r="B109" i="3"/>
  <c r="A110" i="3"/>
  <c r="D110" i="3"/>
  <c r="E357" i="1"/>
  <c r="E110" i="3" s="1"/>
  <c r="G110" i="3"/>
  <c r="C110" i="3"/>
  <c r="H110" i="3"/>
  <c r="B110" i="3"/>
  <c r="A111" i="3"/>
  <c r="D111" i="3"/>
  <c r="E358" i="1"/>
  <c r="G111" i="3"/>
  <c r="C111" i="3"/>
  <c r="H111" i="3"/>
  <c r="B111" i="3"/>
  <c r="A112" i="3"/>
  <c r="D112" i="3"/>
  <c r="E361" i="1"/>
  <c r="G112" i="3"/>
  <c r="C112" i="3"/>
  <c r="H112" i="3"/>
  <c r="B112" i="3"/>
  <c r="A113" i="3"/>
  <c r="D113" i="3"/>
  <c r="E365" i="1"/>
  <c r="E113" i="3" s="1"/>
  <c r="G113" i="3"/>
  <c r="C113" i="3"/>
  <c r="H113" i="3"/>
  <c r="B113" i="3"/>
  <c r="A114" i="3"/>
  <c r="D114" i="3"/>
  <c r="E366" i="1"/>
  <c r="E114" i="3" s="1"/>
  <c r="G114" i="3"/>
  <c r="C114" i="3"/>
  <c r="H114" i="3"/>
  <c r="B114" i="3"/>
  <c r="A115" i="3"/>
  <c r="D115" i="3"/>
  <c r="E369" i="1"/>
  <c r="E115" i="3" s="1"/>
  <c r="G115" i="3"/>
  <c r="C115" i="3"/>
  <c r="H115" i="3"/>
  <c r="B115" i="3"/>
  <c r="A116" i="3"/>
  <c r="D116" i="3"/>
  <c r="E370" i="1"/>
  <c r="E116" i="3" s="1"/>
  <c r="G116" i="3"/>
  <c r="C116" i="3"/>
  <c r="H116" i="3"/>
  <c r="B116" i="3"/>
  <c r="A117" i="3"/>
  <c r="D117" i="3"/>
  <c r="E372" i="1"/>
  <c r="F372" i="1" s="1"/>
  <c r="G117" i="3"/>
  <c r="C117" i="3"/>
  <c r="H117" i="3"/>
  <c r="B117" i="3"/>
  <c r="A118" i="3"/>
  <c r="D118" i="3"/>
  <c r="E375" i="1"/>
  <c r="G118" i="3"/>
  <c r="C118" i="3"/>
  <c r="H118" i="3"/>
  <c r="B118" i="3"/>
  <c r="A119" i="3"/>
  <c r="D119" i="3"/>
  <c r="E377" i="1"/>
  <c r="E119" i="3" s="1"/>
  <c r="G119" i="3"/>
  <c r="C119" i="3"/>
  <c r="H119" i="3"/>
  <c r="B119" i="3"/>
  <c r="A120" i="3"/>
  <c r="D120" i="3"/>
  <c r="E379" i="1"/>
  <c r="G120" i="3"/>
  <c r="C120" i="3"/>
  <c r="H120" i="3"/>
  <c r="B120" i="3"/>
  <c r="A121" i="3"/>
  <c r="D121" i="3"/>
  <c r="E381" i="1"/>
  <c r="G121" i="3"/>
  <c r="C121" i="3"/>
  <c r="H121" i="3"/>
  <c r="B121" i="3"/>
  <c r="A122" i="3"/>
  <c r="D122" i="3"/>
  <c r="E382" i="1"/>
  <c r="E122" i="3" s="1"/>
  <c r="G122" i="3"/>
  <c r="C122" i="3"/>
  <c r="H122" i="3"/>
  <c r="B122" i="3"/>
  <c r="A123" i="3"/>
  <c r="D123" i="3"/>
  <c r="E383" i="1"/>
  <c r="E123" i="3" s="1"/>
  <c r="G123" i="3"/>
  <c r="C123" i="3"/>
  <c r="H123" i="3"/>
  <c r="B123" i="3"/>
  <c r="A124" i="3"/>
  <c r="D124" i="3"/>
  <c r="E384" i="1"/>
  <c r="E124" i="3" s="1"/>
  <c r="G124" i="3"/>
  <c r="C124" i="3"/>
  <c r="H124" i="3"/>
  <c r="B124" i="3"/>
  <c r="A125" i="3"/>
  <c r="D125" i="3"/>
  <c r="E389" i="1"/>
  <c r="E125" i="3" s="1"/>
  <c r="G125" i="3"/>
  <c r="C125" i="3"/>
  <c r="H125" i="3"/>
  <c r="B125" i="3"/>
  <c r="A126" i="3"/>
  <c r="D126" i="3"/>
  <c r="E391" i="1"/>
  <c r="E126" i="3" s="1"/>
  <c r="G126" i="3"/>
  <c r="C126" i="3"/>
  <c r="H126" i="3"/>
  <c r="B126" i="3"/>
  <c r="A127" i="3"/>
  <c r="D127" i="3"/>
  <c r="E392" i="1"/>
  <c r="F392" i="1" s="1"/>
  <c r="Z392" i="1" s="1"/>
  <c r="G127" i="3"/>
  <c r="C127" i="3"/>
  <c r="H127" i="3"/>
  <c r="B127" i="3"/>
  <c r="A128" i="3"/>
  <c r="D128" i="3"/>
  <c r="E394" i="1"/>
  <c r="E128" i="3" s="1"/>
  <c r="G128" i="3"/>
  <c r="C128" i="3"/>
  <c r="H128" i="3"/>
  <c r="B128" i="3"/>
  <c r="A129" i="3"/>
  <c r="D129" i="3"/>
  <c r="E395" i="1"/>
  <c r="E129" i="3" s="1"/>
  <c r="G129" i="3"/>
  <c r="C129" i="3"/>
  <c r="H129" i="3"/>
  <c r="B129" i="3"/>
  <c r="A130" i="3"/>
  <c r="D130" i="3"/>
  <c r="E397" i="1"/>
  <c r="F397" i="1" s="1"/>
  <c r="G130" i="3"/>
  <c r="C130" i="3"/>
  <c r="H130" i="3"/>
  <c r="B130" i="3"/>
  <c r="A131" i="3"/>
  <c r="D131" i="3"/>
  <c r="E399" i="1"/>
  <c r="F399" i="1" s="1"/>
  <c r="G399" i="1" s="1"/>
  <c r="G131" i="3"/>
  <c r="C131" i="3"/>
  <c r="H131" i="3"/>
  <c r="B131" i="3"/>
  <c r="A132" i="3"/>
  <c r="D132" i="3"/>
  <c r="E400" i="1"/>
  <c r="F400" i="1" s="1"/>
  <c r="G132" i="3"/>
  <c r="C132" i="3"/>
  <c r="H132" i="3"/>
  <c r="B132" i="3"/>
  <c r="A133" i="3"/>
  <c r="D133" i="3"/>
  <c r="E401" i="1"/>
  <c r="E133" i="3" s="1"/>
  <c r="G133" i="3"/>
  <c r="C133" i="3"/>
  <c r="H133" i="3"/>
  <c r="B133" i="3"/>
  <c r="A134" i="3"/>
  <c r="D134" i="3"/>
  <c r="E402" i="1"/>
  <c r="G134" i="3"/>
  <c r="C134" i="3"/>
  <c r="H134" i="3"/>
  <c r="B134" i="3"/>
  <c r="A135" i="3"/>
  <c r="D135" i="3"/>
  <c r="E405" i="1"/>
  <c r="G135" i="3"/>
  <c r="C135" i="3"/>
  <c r="H135" i="3"/>
  <c r="B135" i="3"/>
  <c r="A136" i="3"/>
  <c r="D136" i="3"/>
  <c r="E406" i="1"/>
  <c r="E136" i="3" s="1"/>
  <c r="G136" i="3"/>
  <c r="C136" i="3"/>
  <c r="H136" i="3"/>
  <c r="B136" i="3"/>
  <c r="A137" i="3"/>
  <c r="D137" i="3"/>
  <c r="E407" i="1"/>
  <c r="G137" i="3"/>
  <c r="C137" i="3"/>
  <c r="H137" i="3"/>
  <c r="B137" i="3"/>
  <c r="A138" i="3"/>
  <c r="D138" i="3"/>
  <c r="E408" i="1"/>
  <c r="E138" i="3" s="1"/>
  <c r="G138" i="3"/>
  <c r="C138" i="3"/>
  <c r="H138" i="3"/>
  <c r="B138" i="3"/>
  <c r="A139" i="3"/>
  <c r="D139" i="3"/>
  <c r="E409" i="1"/>
  <c r="G139" i="3"/>
  <c r="C139" i="3"/>
  <c r="H139" i="3"/>
  <c r="B139" i="3"/>
  <c r="A140" i="3"/>
  <c r="D140" i="3"/>
  <c r="E411" i="1"/>
  <c r="E140" i="3" s="1"/>
  <c r="G140" i="3"/>
  <c r="C140" i="3"/>
  <c r="H140" i="3"/>
  <c r="B140" i="3"/>
  <c r="A141" i="3"/>
  <c r="D141" i="3"/>
  <c r="E412" i="1"/>
  <c r="E141" i="3" s="1"/>
  <c r="G141" i="3"/>
  <c r="C141" i="3"/>
  <c r="H141" i="3"/>
  <c r="B141" i="3"/>
  <c r="A142" i="3"/>
  <c r="D142" i="3"/>
  <c r="E413" i="1"/>
  <c r="E142" i="3" s="1"/>
  <c r="G142" i="3"/>
  <c r="C142" i="3"/>
  <c r="H142" i="3"/>
  <c r="B142" i="3"/>
  <c r="A143" i="3"/>
  <c r="D143" i="3"/>
  <c r="E415" i="1"/>
  <c r="G143" i="3"/>
  <c r="C143" i="3"/>
  <c r="H143" i="3"/>
  <c r="B143" i="3"/>
  <c r="A144" i="3"/>
  <c r="D144" i="3"/>
  <c r="E416" i="1"/>
  <c r="E144" i="3" s="1"/>
  <c r="G144" i="3"/>
  <c r="C144" i="3"/>
  <c r="H144" i="3"/>
  <c r="B144" i="3"/>
  <c r="A145" i="3"/>
  <c r="D145" i="3"/>
  <c r="E418" i="1"/>
  <c r="G145" i="3"/>
  <c r="C145" i="3"/>
  <c r="H145" i="3"/>
  <c r="B145" i="3"/>
  <c r="A146" i="3"/>
  <c r="D146" i="3"/>
  <c r="E419" i="1"/>
  <c r="E146" i="3" s="1"/>
  <c r="G146" i="3"/>
  <c r="C146" i="3"/>
  <c r="H146" i="3"/>
  <c r="B146" i="3"/>
  <c r="A147" i="3"/>
  <c r="C147" i="3"/>
  <c r="D147" i="3"/>
  <c r="G147" i="3"/>
  <c r="H147" i="3"/>
  <c r="B147" i="3"/>
  <c r="A148" i="3"/>
  <c r="C148" i="3"/>
  <c r="D148" i="3"/>
  <c r="G148" i="3"/>
  <c r="H148" i="3"/>
  <c r="B148" i="3"/>
  <c r="A149" i="3"/>
  <c r="D149" i="3"/>
  <c r="G149" i="3"/>
  <c r="C149" i="3"/>
  <c r="H149" i="3"/>
  <c r="B149" i="3"/>
  <c r="A150" i="3"/>
  <c r="D150" i="3"/>
  <c r="G150" i="3"/>
  <c r="C150" i="3"/>
  <c r="H150" i="3"/>
  <c r="B150" i="3"/>
  <c r="A151" i="3"/>
  <c r="C151" i="3"/>
  <c r="D151" i="3"/>
  <c r="G151" i="3"/>
  <c r="H151" i="3"/>
  <c r="B151" i="3"/>
  <c r="A152" i="3"/>
  <c r="C152" i="3"/>
  <c r="D152" i="3"/>
  <c r="G152" i="3"/>
  <c r="H152" i="3"/>
  <c r="B152" i="3"/>
  <c r="A153" i="3"/>
  <c r="D153" i="3"/>
  <c r="G153" i="3"/>
  <c r="C153" i="3"/>
  <c r="H153" i="3"/>
  <c r="B153" i="3"/>
  <c r="A154" i="3"/>
  <c r="D154" i="3"/>
  <c r="G154" i="3"/>
  <c r="C154" i="3"/>
  <c r="H154" i="3"/>
  <c r="B154" i="3"/>
  <c r="A155" i="3"/>
  <c r="C155" i="3"/>
  <c r="D155" i="3"/>
  <c r="G155" i="3"/>
  <c r="H155" i="3"/>
  <c r="B155" i="3"/>
  <c r="A156" i="3"/>
  <c r="C156" i="3"/>
  <c r="D156" i="3"/>
  <c r="G156" i="3"/>
  <c r="H156" i="3"/>
  <c r="B156" i="3"/>
  <c r="A157" i="3"/>
  <c r="D157" i="3"/>
  <c r="G157" i="3"/>
  <c r="C157" i="3"/>
  <c r="H157" i="3"/>
  <c r="B157" i="3"/>
  <c r="A158" i="3"/>
  <c r="D158" i="3"/>
  <c r="G158" i="3"/>
  <c r="C158" i="3"/>
  <c r="H158" i="3"/>
  <c r="B158" i="3"/>
  <c r="A159" i="3"/>
  <c r="C159" i="3"/>
  <c r="D159" i="3"/>
  <c r="G159" i="3"/>
  <c r="H159" i="3"/>
  <c r="B159" i="3"/>
  <c r="A160" i="3"/>
  <c r="C160" i="3"/>
  <c r="D160" i="3"/>
  <c r="G160" i="3"/>
  <c r="H160" i="3"/>
  <c r="B160" i="3"/>
  <c r="A161" i="3"/>
  <c r="D161" i="3"/>
  <c r="G161" i="3"/>
  <c r="C161" i="3"/>
  <c r="H161" i="3"/>
  <c r="B161" i="3"/>
  <c r="A162" i="3"/>
  <c r="D162" i="3"/>
  <c r="G162" i="3"/>
  <c r="C162" i="3"/>
  <c r="H162" i="3"/>
  <c r="B162" i="3"/>
  <c r="A163" i="3"/>
  <c r="C163" i="3"/>
  <c r="D163" i="3"/>
  <c r="G163" i="3"/>
  <c r="H163" i="3"/>
  <c r="B163" i="3"/>
  <c r="A164" i="3"/>
  <c r="C164" i="3"/>
  <c r="D164" i="3"/>
  <c r="G164" i="3"/>
  <c r="H164" i="3"/>
  <c r="B164" i="3"/>
  <c r="A165" i="3"/>
  <c r="D165" i="3"/>
  <c r="G165" i="3"/>
  <c r="C165" i="3"/>
  <c r="H165" i="3"/>
  <c r="B165" i="3"/>
  <c r="A166" i="3"/>
  <c r="D166" i="3"/>
  <c r="G166" i="3"/>
  <c r="C166" i="3"/>
  <c r="H166" i="3"/>
  <c r="B166" i="3"/>
  <c r="A167" i="3"/>
  <c r="C167" i="3"/>
  <c r="D167" i="3"/>
  <c r="G167" i="3"/>
  <c r="H167" i="3"/>
  <c r="B167" i="3"/>
  <c r="A168" i="3"/>
  <c r="C168" i="3"/>
  <c r="D168" i="3"/>
  <c r="G168" i="3"/>
  <c r="H168" i="3"/>
  <c r="B168" i="3"/>
  <c r="A169" i="3"/>
  <c r="D169" i="3"/>
  <c r="G169" i="3"/>
  <c r="C169" i="3"/>
  <c r="E169" i="3"/>
  <c r="H169" i="3"/>
  <c r="B169" i="3"/>
  <c r="A170" i="3"/>
  <c r="D170" i="3"/>
  <c r="G170" i="3"/>
  <c r="C170" i="3"/>
  <c r="H170" i="3"/>
  <c r="B170" i="3"/>
  <c r="A171" i="3"/>
  <c r="D171" i="3"/>
  <c r="G171" i="3"/>
  <c r="C171" i="3"/>
  <c r="H171" i="3"/>
  <c r="B171" i="3"/>
  <c r="A172" i="3"/>
  <c r="C172" i="3"/>
  <c r="D172" i="3"/>
  <c r="G172" i="3"/>
  <c r="H172" i="3"/>
  <c r="B172" i="3"/>
  <c r="A173" i="3"/>
  <c r="D173" i="3"/>
  <c r="G173" i="3"/>
  <c r="C173" i="3"/>
  <c r="H173" i="3"/>
  <c r="B173" i="3"/>
  <c r="A174" i="3"/>
  <c r="D174" i="3"/>
  <c r="G174" i="3"/>
  <c r="C174" i="3"/>
  <c r="H174" i="3"/>
  <c r="B174" i="3"/>
  <c r="A175" i="3"/>
  <c r="C175" i="3"/>
  <c r="D175" i="3"/>
  <c r="G175" i="3"/>
  <c r="H175" i="3"/>
  <c r="B175" i="3"/>
  <c r="A176" i="3"/>
  <c r="C176" i="3"/>
  <c r="D176" i="3"/>
  <c r="G176" i="3"/>
  <c r="H176" i="3"/>
  <c r="B176" i="3"/>
  <c r="A177" i="3"/>
  <c r="D177" i="3"/>
  <c r="G177" i="3"/>
  <c r="C177" i="3"/>
  <c r="H177" i="3"/>
  <c r="B177" i="3"/>
  <c r="A178" i="3"/>
  <c r="D178" i="3"/>
  <c r="G178" i="3"/>
  <c r="C178" i="3"/>
  <c r="H178" i="3"/>
  <c r="B178" i="3"/>
  <c r="A179" i="3"/>
  <c r="C179" i="3"/>
  <c r="D179" i="3"/>
  <c r="G179" i="3"/>
  <c r="H179" i="3"/>
  <c r="B179" i="3"/>
  <c r="A180" i="3"/>
  <c r="D180" i="3"/>
  <c r="G180" i="3"/>
  <c r="C180" i="3"/>
  <c r="H180" i="3"/>
  <c r="B180" i="3"/>
  <c r="A181" i="3"/>
  <c r="D181" i="3"/>
  <c r="G181" i="3"/>
  <c r="C181" i="3"/>
  <c r="H181" i="3"/>
  <c r="B181" i="3"/>
  <c r="A182" i="3"/>
  <c r="D182" i="3"/>
  <c r="E21" i="1"/>
  <c r="E182" i="3" s="1"/>
  <c r="G182" i="3"/>
  <c r="C182" i="3"/>
  <c r="H182" i="3"/>
  <c r="B182" i="3"/>
  <c r="A183" i="3"/>
  <c r="D183" i="3"/>
  <c r="E22" i="1"/>
  <c r="G183" i="3"/>
  <c r="C183" i="3"/>
  <c r="H183" i="3"/>
  <c r="B183" i="3"/>
  <c r="A184" i="3"/>
  <c r="D184" i="3"/>
  <c r="E23" i="1"/>
  <c r="E184" i="3" s="1"/>
  <c r="G184" i="3"/>
  <c r="C184" i="3"/>
  <c r="H184" i="3"/>
  <c r="B184" i="3"/>
  <c r="A185" i="3"/>
  <c r="D185" i="3"/>
  <c r="E24" i="1"/>
  <c r="G185" i="3"/>
  <c r="C185" i="3"/>
  <c r="H185" i="3"/>
  <c r="B185" i="3"/>
  <c r="A186" i="3"/>
  <c r="D186" i="3"/>
  <c r="E25" i="1"/>
  <c r="E186" i="3" s="1"/>
  <c r="G186" i="3"/>
  <c r="C186" i="3"/>
  <c r="H186" i="3"/>
  <c r="B186" i="3"/>
  <c r="A187" i="3"/>
  <c r="D187" i="3"/>
  <c r="E26" i="1"/>
  <c r="E187" i="3" s="1"/>
  <c r="G187" i="3"/>
  <c r="C187" i="3"/>
  <c r="H187" i="3"/>
  <c r="B187" i="3"/>
  <c r="A188" i="3"/>
  <c r="D188" i="3"/>
  <c r="E27" i="1"/>
  <c r="E188" i="3" s="1"/>
  <c r="G188" i="3"/>
  <c r="C188" i="3"/>
  <c r="H188" i="3"/>
  <c r="B188" i="3"/>
  <c r="A189" i="3"/>
  <c r="D189" i="3"/>
  <c r="E28" i="1"/>
  <c r="E189" i="3" s="1"/>
  <c r="G189" i="3"/>
  <c r="C189" i="3"/>
  <c r="H189" i="3"/>
  <c r="B189" i="3"/>
  <c r="A190" i="3"/>
  <c r="D190" i="3"/>
  <c r="E29" i="1"/>
  <c r="E190" i="3" s="1"/>
  <c r="G190" i="3"/>
  <c r="C190" i="3"/>
  <c r="H190" i="3"/>
  <c r="B190" i="3"/>
  <c r="A191" i="3"/>
  <c r="D191" i="3"/>
  <c r="E30" i="1"/>
  <c r="G191" i="3"/>
  <c r="C191" i="3"/>
  <c r="H191" i="3"/>
  <c r="B191" i="3"/>
  <c r="A192" i="3"/>
  <c r="D192" i="3"/>
  <c r="E31" i="1"/>
  <c r="G192" i="3"/>
  <c r="C192" i="3"/>
  <c r="H192" i="3"/>
  <c r="B192" i="3"/>
  <c r="A193" i="3"/>
  <c r="D193" i="3"/>
  <c r="E32" i="1"/>
  <c r="F32" i="1" s="1"/>
  <c r="Z32" i="1" s="1"/>
  <c r="G193" i="3"/>
  <c r="C193" i="3"/>
  <c r="H193" i="3"/>
  <c r="B193" i="3"/>
  <c r="A194" i="3"/>
  <c r="D194" i="3"/>
  <c r="E33" i="1"/>
  <c r="E194" i="3" s="1"/>
  <c r="G194" i="3"/>
  <c r="C194" i="3"/>
  <c r="H194" i="3"/>
  <c r="B194" i="3"/>
  <c r="A195" i="3"/>
  <c r="D195" i="3"/>
  <c r="E34" i="1"/>
  <c r="G195" i="3"/>
  <c r="C195" i="3"/>
  <c r="H195" i="3"/>
  <c r="B195" i="3"/>
  <c r="A196" i="3"/>
  <c r="D196" i="3"/>
  <c r="E35" i="1"/>
  <c r="F35" i="1" s="1"/>
  <c r="Z35" i="1" s="1"/>
  <c r="G196" i="3"/>
  <c r="C196" i="3"/>
  <c r="H196" i="3"/>
  <c r="B196" i="3"/>
  <c r="A197" i="3"/>
  <c r="D197" i="3"/>
  <c r="E36" i="1"/>
  <c r="E197" i="3" s="1"/>
  <c r="G197" i="3"/>
  <c r="C197" i="3"/>
  <c r="H197" i="3"/>
  <c r="B197" i="3"/>
  <c r="A198" i="3"/>
  <c r="D198" i="3"/>
  <c r="E37" i="1"/>
  <c r="E198" i="3" s="1"/>
  <c r="G198" i="3"/>
  <c r="C198" i="3"/>
  <c r="H198" i="3"/>
  <c r="B198" i="3"/>
  <c r="A199" i="3"/>
  <c r="D199" i="3"/>
  <c r="E38" i="1"/>
  <c r="G199" i="3"/>
  <c r="C199" i="3"/>
  <c r="H199" i="3"/>
  <c r="B199" i="3"/>
  <c r="A200" i="3"/>
  <c r="D200" i="3"/>
  <c r="E39" i="1"/>
  <c r="E200" i="3" s="1"/>
  <c r="G200" i="3"/>
  <c r="C200" i="3"/>
  <c r="H200" i="3"/>
  <c r="B200" i="3"/>
  <c r="A201" i="3"/>
  <c r="D201" i="3"/>
  <c r="E40" i="1"/>
  <c r="E201" i="3" s="1"/>
  <c r="G201" i="3"/>
  <c r="C201" i="3"/>
  <c r="H201" i="3"/>
  <c r="B201" i="3"/>
  <c r="A202" i="3"/>
  <c r="D202" i="3"/>
  <c r="E41" i="1"/>
  <c r="F41" i="1" s="1"/>
  <c r="G202" i="3"/>
  <c r="C202" i="3"/>
  <c r="H202" i="3"/>
  <c r="B202" i="3"/>
  <c r="A203" i="3"/>
  <c r="D203" i="3"/>
  <c r="E42" i="1"/>
  <c r="E203" i="3" s="1"/>
  <c r="G203" i="3"/>
  <c r="C203" i="3"/>
  <c r="H203" i="3"/>
  <c r="B203" i="3"/>
  <c r="A204" i="3"/>
  <c r="D204" i="3"/>
  <c r="E43" i="1"/>
  <c r="E204" i="3" s="1"/>
  <c r="G204" i="3"/>
  <c r="C204" i="3"/>
  <c r="H204" i="3"/>
  <c r="B204" i="3"/>
  <c r="A205" i="3"/>
  <c r="D205" i="3"/>
  <c r="E44" i="1"/>
  <c r="G205" i="3"/>
  <c r="C205" i="3"/>
  <c r="H205" i="3"/>
  <c r="B205" i="3"/>
  <c r="A206" i="3"/>
  <c r="D206" i="3"/>
  <c r="E45" i="1"/>
  <c r="G206" i="3"/>
  <c r="C206" i="3"/>
  <c r="H206" i="3"/>
  <c r="B206" i="3"/>
  <c r="A207" i="3"/>
  <c r="D207" i="3"/>
  <c r="E46" i="1"/>
  <c r="G207" i="3"/>
  <c r="C207" i="3"/>
  <c r="H207" i="3"/>
  <c r="B207" i="3"/>
  <c r="A208" i="3"/>
  <c r="D208" i="3"/>
  <c r="E47" i="1"/>
  <c r="E208" i="3" s="1"/>
  <c r="G208" i="3"/>
  <c r="C208" i="3"/>
  <c r="H208" i="3"/>
  <c r="B208" i="3"/>
  <c r="A209" i="3"/>
  <c r="D209" i="3"/>
  <c r="E48" i="1"/>
  <c r="G209" i="3"/>
  <c r="C209" i="3"/>
  <c r="H209" i="3"/>
  <c r="B209" i="3"/>
  <c r="A210" i="3"/>
  <c r="D210" i="3"/>
  <c r="E49" i="1"/>
  <c r="E210" i="3" s="1"/>
  <c r="G210" i="3"/>
  <c r="C210" i="3"/>
  <c r="H210" i="3"/>
  <c r="B210" i="3"/>
  <c r="A211" i="3"/>
  <c r="D211" i="3"/>
  <c r="E50" i="1"/>
  <c r="F50" i="1" s="1"/>
  <c r="G211" i="3"/>
  <c r="C211" i="3"/>
  <c r="H211" i="3"/>
  <c r="B211" i="3"/>
  <c r="A212" i="3"/>
  <c r="D212" i="3"/>
  <c r="E51" i="1"/>
  <c r="E212" i="3" s="1"/>
  <c r="G212" i="3"/>
  <c r="C212" i="3"/>
  <c r="H212" i="3"/>
  <c r="B212" i="3"/>
  <c r="A213" i="3"/>
  <c r="D213" i="3"/>
  <c r="E52" i="1"/>
  <c r="F52" i="1" s="1"/>
  <c r="G52" i="1" s="1"/>
  <c r="H52" i="1" s="1"/>
  <c r="G213" i="3"/>
  <c r="C213" i="3"/>
  <c r="H213" i="3"/>
  <c r="B213" i="3"/>
  <c r="A214" i="3"/>
  <c r="D214" i="3"/>
  <c r="E53" i="1"/>
  <c r="G214" i="3"/>
  <c r="C214" i="3"/>
  <c r="H214" i="3"/>
  <c r="B214" i="3"/>
  <c r="A215" i="3"/>
  <c r="D215" i="3"/>
  <c r="E54" i="1"/>
  <c r="G215" i="3"/>
  <c r="C215" i="3"/>
  <c r="H215" i="3"/>
  <c r="B215" i="3"/>
  <c r="A216" i="3"/>
  <c r="D216" i="3"/>
  <c r="E55" i="1"/>
  <c r="E216" i="3" s="1"/>
  <c r="G216" i="3"/>
  <c r="C216" i="3"/>
  <c r="H216" i="3"/>
  <c r="B216" i="3"/>
  <c r="A217" i="3"/>
  <c r="D217" i="3"/>
  <c r="E56" i="1"/>
  <c r="E217" i="3" s="1"/>
  <c r="G217" i="3"/>
  <c r="C217" i="3"/>
  <c r="H217" i="3"/>
  <c r="B217" i="3"/>
  <c r="A218" i="3"/>
  <c r="D218" i="3"/>
  <c r="E57" i="1"/>
  <c r="F57" i="1" s="1"/>
  <c r="G218" i="3"/>
  <c r="C218" i="3"/>
  <c r="H218" i="3"/>
  <c r="B218" i="3"/>
  <c r="A219" i="3"/>
  <c r="D219" i="3"/>
  <c r="E58" i="1"/>
  <c r="G219" i="3"/>
  <c r="C219" i="3"/>
  <c r="H219" i="3"/>
  <c r="B219" i="3"/>
  <c r="A220" i="3"/>
  <c r="D220" i="3"/>
  <c r="E59" i="1"/>
  <c r="G220" i="3"/>
  <c r="C220" i="3"/>
  <c r="H220" i="3"/>
  <c r="B220" i="3"/>
  <c r="A221" i="3"/>
  <c r="D221" i="3"/>
  <c r="E60" i="1"/>
  <c r="F60" i="1" s="1"/>
  <c r="Z60" i="1" s="1"/>
  <c r="G221" i="3"/>
  <c r="C221" i="3"/>
  <c r="H221" i="3"/>
  <c r="B221" i="3"/>
  <c r="A222" i="3"/>
  <c r="D222" i="3"/>
  <c r="E61" i="1"/>
  <c r="G222" i="3"/>
  <c r="C222" i="3"/>
  <c r="H222" i="3"/>
  <c r="B222" i="3"/>
  <c r="A223" i="3"/>
  <c r="D223" i="3"/>
  <c r="E62" i="1"/>
  <c r="E223" i="3" s="1"/>
  <c r="G223" i="3"/>
  <c r="C223" i="3"/>
  <c r="H223" i="3"/>
  <c r="B223" i="3"/>
  <c r="A224" i="3"/>
  <c r="D224" i="3"/>
  <c r="E63" i="1"/>
  <c r="G224" i="3"/>
  <c r="C224" i="3"/>
  <c r="H224" i="3"/>
  <c r="B224" i="3"/>
  <c r="A225" i="3"/>
  <c r="D225" i="3"/>
  <c r="E64" i="1"/>
  <c r="E225" i="3" s="1"/>
  <c r="G225" i="3"/>
  <c r="C225" i="3"/>
  <c r="H225" i="3"/>
  <c r="B225" i="3"/>
  <c r="A226" i="3"/>
  <c r="D226" i="3"/>
  <c r="E65" i="1"/>
  <c r="E226" i="3" s="1"/>
  <c r="G226" i="3"/>
  <c r="C226" i="3"/>
  <c r="H226" i="3"/>
  <c r="B226" i="3"/>
  <c r="A227" i="3"/>
  <c r="D227" i="3"/>
  <c r="E66" i="1"/>
  <c r="F66" i="1" s="1"/>
  <c r="G66" i="1" s="1"/>
  <c r="G227" i="3"/>
  <c r="C227" i="3"/>
  <c r="H227" i="3"/>
  <c r="B227" i="3"/>
  <c r="A228" i="3"/>
  <c r="D228" i="3"/>
  <c r="E67" i="1"/>
  <c r="F67" i="1" s="1"/>
  <c r="G67" i="1" s="1"/>
  <c r="G228" i="3"/>
  <c r="C228" i="3"/>
  <c r="H228" i="3"/>
  <c r="B228" i="3"/>
  <c r="A229" i="3"/>
  <c r="D229" i="3"/>
  <c r="E68" i="1"/>
  <c r="G229" i="3"/>
  <c r="C229" i="3"/>
  <c r="H229" i="3"/>
  <c r="B229" i="3"/>
  <c r="A230" i="3"/>
  <c r="D230" i="3"/>
  <c r="E69" i="1"/>
  <c r="G230" i="3"/>
  <c r="C230" i="3"/>
  <c r="H230" i="3"/>
  <c r="B230" i="3"/>
  <c r="A231" i="3"/>
  <c r="D231" i="3"/>
  <c r="E70" i="1"/>
  <c r="F70" i="1" s="1"/>
  <c r="Z70" i="1" s="1"/>
  <c r="G231" i="3"/>
  <c r="C231" i="3"/>
  <c r="H231" i="3"/>
  <c r="B231" i="3"/>
  <c r="A232" i="3"/>
  <c r="D232" i="3"/>
  <c r="E71" i="1"/>
  <c r="F71" i="1" s="1"/>
  <c r="G232" i="3"/>
  <c r="C232" i="3"/>
  <c r="H232" i="3"/>
  <c r="B232" i="3"/>
  <c r="A233" i="3"/>
  <c r="D233" i="3"/>
  <c r="E72" i="1"/>
  <c r="E233" i="3" s="1"/>
  <c r="G233" i="3"/>
  <c r="C233" i="3"/>
  <c r="H233" i="3"/>
  <c r="B233" i="3"/>
  <c r="A234" i="3"/>
  <c r="D234" i="3"/>
  <c r="E73" i="1"/>
  <c r="G234" i="3"/>
  <c r="C234" i="3"/>
  <c r="H234" i="3"/>
  <c r="B234" i="3"/>
  <c r="A235" i="3"/>
  <c r="D235" i="3"/>
  <c r="E74" i="1"/>
  <c r="E235" i="3" s="1"/>
  <c r="G235" i="3"/>
  <c r="C235" i="3"/>
  <c r="H235" i="3"/>
  <c r="B235" i="3"/>
  <c r="A236" i="3"/>
  <c r="D236" i="3"/>
  <c r="E75" i="1"/>
  <c r="F75" i="1" s="1"/>
  <c r="G236" i="3"/>
  <c r="C236" i="3"/>
  <c r="H236" i="3"/>
  <c r="B236" i="3"/>
  <c r="A237" i="3"/>
  <c r="D237" i="3"/>
  <c r="E76" i="1"/>
  <c r="E237" i="3" s="1"/>
  <c r="G237" i="3"/>
  <c r="C237" i="3"/>
  <c r="H237" i="3"/>
  <c r="B237" i="3"/>
  <c r="A238" i="3"/>
  <c r="D238" i="3"/>
  <c r="E77" i="1"/>
  <c r="E238" i="3" s="1"/>
  <c r="G238" i="3"/>
  <c r="C238" i="3"/>
  <c r="H238" i="3"/>
  <c r="B238" i="3"/>
  <c r="A239" i="3"/>
  <c r="D239" i="3"/>
  <c r="E78" i="1"/>
  <c r="G239" i="3"/>
  <c r="C239" i="3"/>
  <c r="H239" i="3"/>
  <c r="B239" i="3"/>
  <c r="A240" i="3"/>
  <c r="D240" i="3"/>
  <c r="E79" i="1"/>
  <c r="G240" i="3"/>
  <c r="C240" i="3"/>
  <c r="H240" i="3"/>
  <c r="B240" i="3"/>
  <c r="A241" i="3"/>
  <c r="D241" i="3"/>
  <c r="E80" i="1"/>
  <c r="G241" i="3"/>
  <c r="C241" i="3"/>
  <c r="H241" i="3"/>
  <c r="B241" i="3"/>
  <c r="A242" i="3"/>
  <c r="D242" i="3"/>
  <c r="E81" i="1"/>
  <c r="E242" i="3" s="1"/>
  <c r="G242" i="3"/>
  <c r="C242" i="3"/>
  <c r="H242" i="3"/>
  <c r="B242" i="3"/>
  <c r="A243" i="3"/>
  <c r="D243" i="3"/>
  <c r="E82" i="1"/>
  <c r="G243" i="3"/>
  <c r="C243" i="3"/>
  <c r="H243" i="3"/>
  <c r="B243" i="3"/>
  <c r="A244" i="3"/>
  <c r="D244" i="3"/>
  <c r="E83" i="1"/>
  <c r="G244" i="3"/>
  <c r="C244" i="3"/>
  <c r="H244" i="3"/>
  <c r="B244" i="3"/>
  <c r="A245" i="3"/>
  <c r="D245" i="3"/>
  <c r="E84" i="1"/>
  <c r="E245" i="3" s="1"/>
  <c r="G245" i="3"/>
  <c r="C245" i="3"/>
  <c r="H245" i="3"/>
  <c r="B245" i="3"/>
  <c r="A246" i="3"/>
  <c r="D246" i="3"/>
  <c r="E85" i="1"/>
  <c r="E246" i="3" s="1"/>
  <c r="G246" i="3"/>
  <c r="C246" i="3"/>
  <c r="H246" i="3"/>
  <c r="B246" i="3"/>
  <c r="A247" i="3"/>
  <c r="D247" i="3"/>
  <c r="E86" i="1"/>
  <c r="G247" i="3"/>
  <c r="C247" i="3"/>
  <c r="H247" i="3"/>
  <c r="B247" i="3"/>
  <c r="A248" i="3"/>
  <c r="D248" i="3"/>
  <c r="E87" i="1"/>
  <c r="G248" i="3"/>
  <c r="C248" i="3"/>
  <c r="H248" i="3"/>
  <c r="B248" i="3"/>
  <c r="A249" i="3"/>
  <c r="B249" i="3"/>
  <c r="D249" i="3"/>
  <c r="E88" i="1"/>
  <c r="E249" i="3" s="1"/>
  <c r="F249" i="3"/>
  <c r="G249" i="3"/>
  <c r="C249" i="3"/>
  <c r="H249" i="3"/>
  <c r="A250" i="3"/>
  <c r="C250" i="3"/>
  <c r="E89" i="1"/>
  <c r="F250" i="3"/>
  <c r="D250" i="3"/>
  <c r="G250" i="3"/>
  <c r="H250" i="3"/>
  <c r="B250" i="3"/>
  <c r="A251" i="3"/>
  <c r="B251" i="3"/>
  <c r="E90" i="1"/>
  <c r="F251" i="3"/>
  <c r="D251" i="3"/>
  <c r="G251" i="3"/>
  <c r="C251" i="3"/>
  <c r="H251" i="3"/>
  <c r="A252" i="3"/>
  <c r="E91" i="1"/>
  <c r="E252" i="3" s="1"/>
  <c r="F252" i="3"/>
  <c r="D252" i="3"/>
  <c r="G252" i="3"/>
  <c r="C252" i="3"/>
  <c r="H252" i="3"/>
  <c r="B252" i="3"/>
  <c r="A253" i="3"/>
  <c r="B253" i="3"/>
  <c r="D253" i="3"/>
  <c r="E92" i="1"/>
  <c r="F253" i="3"/>
  <c r="G253" i="3"/>
  <c r="C253" i="3"/>
  <c r="H253" i="3"/>
  <c r="A254" i="3"/>
  <c r="D254" i="3"/>
  <c r="E93" i="1"/>
  <c r="G254" i="3"/>
  <c r="C254" i="3"/>
  <c r="H254" i="3"/>
  <c r="B254" i="3"/>
  <c r="A255" i="3"/>
  <c r="D255" i="3"/>
  <c r="E94" i="1"/>
  <c r="G255" i="3"/>
  <c r="C255" i="3"/>
  <c r="H255" i="3"/>
  <c r="B255" i="3"/>
  <c r="A256" i="3"/>
  <c r="D256" i="3"/>
  <c r="E95" i="1"/>
  <c r="E256" i="3" s="1"/>
  <c r="G256" i="3"/>
  <c r="C256" i="3"/>
  <c r="H256" i="3"/>
  <c r="B256" i="3"/>
  <c r="A257" i="3"/>
  <c r="D257" i="3"/>
  <c r="E96" i="1"/>
  <c r="E257" i="3" s="1"/>
  <c r="G257" i="3"/>
  <c r="C257" i="3"/>
  <c r="H257" i="3"/>
  <c r="B257" i="3"/>
  <c r="A258" i="3"/>
  <c r="D258" i="3"/>
  <c r="E97" i="1"/>
  <c r="E258" i="3" s="1"/>
  <c r="G258" i="3"/>
  <c r="C258" i="3"/>
  <c r="H258" i="3"/>
  <c r="B258" i="3"/>
  <c r="A259" i="3"/>
  <c r="D259" i="3"/>
  <c r="E98" i="1"/>
  <c r="E259" i="3" s="1"/>
  <c r="G259" i="3"/>
  <c r="C259" i="3"/>
  <c r="H259" i="3"/>
  <c r="B259" i="3"/>
  <c r="A260" i="3"/>
  <c r="D260" i="3"/>
  <c r="E99" i="1"/>
  <c r="E260" i="3" s="1"/>
  <c r="G260" i="3"/>
  <c r="C260" i="3"/>
  <c r="H260" i="3"/>
  <c r="B260" i="3"/>
  <c r="A261" i="3"/>
  <c r="D261" i="3"/>
  <c r="E100" i="1"/>
  <c r="G261" i="3"/>
  <c r="C261" i="3"/>
  <c r="H261" i="3"/>
  <c r="B261" i="3"/>
  <c r="A262" i="3"/>
  <c r="D262" i="3"/>
  <c r="E101" i="1"/>
  <c r="E262" i="3" s="1"/>
  <c r="G262" i="3"/>
  <c r="C262" i="3"/>
  <c r="H262" i="3"/>
  <c r="B262" i="3"/>
  <c r="A263" i="3"/>
  <c r="D263" i="3"/>
  <c r="E102" i="1"/>
  <c r="G263" i="3"/>
  <c r="C263" i="3"/>
  <c r="H263" i="3"/>
  <c r="B263" i="3"/>
  <c r="A264" i="3"/>
  <c r="D264" i="3"/>
  <c r="E103" i="1"/>
  <c r="E264" i="3" s="1"/>
  <c r="G264" i="3"/>
  <c r="C264" i="3"/>
  <c r="H264" i="3"/>
  <c r="B264" i="3"/>
  <c r="A265" i="3"/>
  <c r="D265" i="3"/>
  <c r="E104" i="1"/>
  <c r="G265" i="3"/>
  <c r="C265" i="3"/>
  <c r="H265" i="3"/>
  <c r="B265" i="3"/>
  <c r="A266" i="3"/>
  <c r="D266" i="3"/>
  <c r="E105" i="1"/>
  <c r="E266" i="3" s="1"/>
  <c r="G266" i="3"/>
  <c r="C266" i="3"/>
  <c r="H266" i="3"/>
  <c r="B266" i="3"/>
  <c r="A267" i="3"/>
  <c r="D267" i="3"/>
  <c r="E106" i="1"/>
  <c r="F106" i="1" s="1"/>
  <c r="G267" i="3"/>
  <c r="C267" i="3"/>
  <c r="H267" i="3"/>
  <c r="B267" i="3"/>
  <c r="A268" i="3"/>
  <c r="D268" i="3"/>
  <c r="E107" i="1"/>
  <c r="G268" i="3"/>
  <c r="C268" i="3"/>
  <c r="H268" i="3"/>
  <c r="B268" i="3"/>
  <c r="A269" i="3"/>
  <c r="D269" i="3"/>
  <c r="E108" i="1"/>
  <c r="G269" i="3"/>
  <c r="C269" i="3"/>
  <c r="H269" i="3"/>
  <c r="B269" i="3"/>
  <c r="A270" i="3"/>
  <c r="D270" i="3"/>
  <c r="E109" i="1"/>
  <c r="E270" i="3" s="1"/>
  <c r="G270" i="3"/>
  <c r="C270" i="3"/>
  <c r="H270" i="3"/>
  <c r="B270" i="3"/>
  <c r="A271" i="3"/>
  <c r="D271" i="3"/>
  <c r="E110" i="1"/>
  <c r="G271" i="3"/>
  <c r="C271" i="3"/>
  <c r="H271" i="3"/>
  <c r="B271" i="3"/>
  <c r="A272" i="3"/>
  <c r="D272" i="3"/>
  <c r="E111" i="1"/>
  <c r="F111" i="1" s="1"/>
  <c r="G111" i="1" s="1"/>
  <c r="I111" i="1" s="1"/>
  <c r="G272" i="3"/>
  <c r="C272" i="3"/>
  <c r="H272" i="3"/>
  <c r="B272" i="3"/>
  <c r="A273" i="3"/>
  <c r="D273" i="3"/>
  <c r="E112" i="1"/>
  <c r="G273" i="3"/>
  <c r="C273" i="3"/>
  <c r="H273" i="3"/>
  <c r="B273" i="3"/>
  <c r="A274" i="3"/>
  <c r="D274" i="3"/>
  <c r="E113" i="1"/>
  <c r="E274" i="3" s="1"/>
  <c r="G274" i="3"/>
  <c r="C274" i="3"/>
  <c r="H274" i="3"/>
  <c r="B274" i="3"/>
  <c r="A275" i="3"/>
  <c r="D275" i="3"/>
  <c r="E114" i="1"/>
  <c r="E275" i="3" s="1"/>
  <c r="G275" i="3"/>
  <c r="C275" i="3"/>
  <c r="H275" i="3"/>
  <c r="B275" i="3"/>
  <c r="A276" i="3"/>
  <c r="D276" i="3"/>
  <c r="E115" i="1"/>
  <c r="E276" i="3" s="1"/>
  <c r="G276" i="3"/>
  <c r="C276" i="3"/>
  <c r="H276" i="3"/>
  <c r="B276" i="3"/>
  <c r="A277" i="3"/>
  <c r="D277" i="3"/>
  <c r="E117" i="1"/>
  <c r="E277" i="3" s="1"/>
  <c r="G277" i="3"/>
  <c r="C277" i="3"/>
  <c r="H277" i="3"/>
  <c r="B277" i="3"/>
  <c r="A278" i="3"/>
  <c r="D278" i="3"/>
  <c r="E118" i="1"/>
  <c r="E278" i="3" s="1"/>
  <c r="G278" i="3"/>
  <c r="C278" i="3"/>
  <c r="H278" i="3"/>
  <c r="B278" i="3"/>
  <c r="A279" i="3"/>
  <c r="D279" i="3"/>
  <c r="E119" i="1"/>
  <c r="E279" i="3" s="1"/>
  <c r="G279" i="3"/>
  <c r="C279" i="3"/>
  <c r="H279" i="3"/>
  <c r="B279" i="3"/>
  <c r="A280" i="3"/>
  <c r="D280" i="3"/>
  <c r="E120" i="1"/>
  <c r="G280" i="3"/>
  <c r="C280" i="3"/>
  <c r="H280" i="3"/>
  <c r="B280" i="3"/>
  <c r="A281" i="3"/>
  <c r="D281" i="3"/>
  <c r="E121" i="1"/>
  <c r="G281" i="3"/>
  <c r="C281" i="3"/>
  <c r="H281" i="3"/>
  <c r="B281" i="3"/>
  <c r="A282" i="3"/>
  <c r="D282" i="3"/>
  <c r="E122" i="1"/>
  <c r="E282" i="3" s="1"/>
  <c r="G282" i="3"/>
  <c r="C282" i="3"/>
  <c r="H282" i="3"/>
  <c r="B282" i="3"/>
  <c r="A283" i="3"/>
  <c r="D283" i="3"/>
  <c r="E123" i="1"/>
  <c r="F123" i="1" s="1"/>
  <c r="G283" i="3"/>
  <c r="C283" i="3"/>
  <c r="H283" i="3"/>
  <c r="B283" i="3"/>
  <c r="A284" i="3"/>
  <c r="D284" i="3"/>
  <c r="E124" i="1"/>
  <c r="G284" i="3"/>
  <c r="C284" i="3"/>
  <c r="H284" i="3"/>
  <c r="B284" i="3"/>
  <c r="A285" i="3"/>
  <c r="D285" i="3"/>
  <c r="E125" i="1"/>
  <c r="E285" i="3" s="1"/>
  <c r="G285" i="3"/>
  <c r="C285" i="3"/>
  <c r="H285" i="3"/>
  <c r="B285" i="3"/>
  <c r="A286" i="3"/>
  <c r="D286" i="3"/>
  <c r="E126" i="1"/>
  <c r="G286" i="3"/>
  <c r="C286" i="3"/>
  <c r="H286" i="3"/>
  <c r="B286" i="3"/>
  <c r="A287" i="3"/>
  <c r="D287" i="3"/>
  <c r="E127" i="1"/>
  <c r="G287" i="3"/>
  <c r="C287" i="3"/>
  <c r="H287" i="3"/>
  <c r="B287" i="3"/>
  <c r="A288" i="3"/>
  <c r="D288" i="3"/>
  <c r="E128" i="1"/>
  <c r="E288" i="3" s="1"/>
  <c r="G288" i="3"/>
  <c r="C288" i="3"/>
  <c r="H288" i="3"/>
  <c r="B288" i="3"/>
  <c r="A289" i="3"/>
  <c r="D289" i="3"/>
  <c r="E129" i="1"/>
  <c r="F129" i="1" s="1"/>
  <c r="G289" i="3"/>
  <c r="C289" i="3"/>
  <c r="H289" i="3"/>
  <c r="B289" i="3"/>
  <c r="A290" i="3"/>
  <c r="D290" i="3"/>
  <c r="E130" i="1"/>
  <c r="E290" i="3" s="1"/>
  <c r="G290" i="3"/>
  <c r="C290" i="3"/>
  <c r="H290" i="3"/>
  <c r="B290" i="3"/>
  <c r="A291" i="3"/>
  <c r="D291" i="3"/>
  <c r="E131" i="1"/>
  <c r="G291" i="3"/>
  <c r="C291" i="3"/>
  <c r="H291" i="3"/>
  <c r="B291" i="3"/>
  <c r="A292" i="3"/>
  <c r="D292" i="3"/>
  <c r="E132" i="1"/>
  <c r="E292" i="3" s="1"/>
  <c r="G292" i="3"/>
  <c r="C292" i="3"/>
  <c r="H292" i="3"/>
  <c r="B292" i="3"/>
  <c r="A293" i="3"/>
  <c r="D293" i="3"/>
  <c r="E133" i="1"/>
  <c r="G293" i="3"/>
  <c r="C293" i="3"/>
  <c r="H293" i="3"/>
  <c r="B293" i="3"/>
  <c r="A294" i="3"/>
  <c r="D294" i="3"/>
  <c r="E134" i="1"/>
  <c r="F134" i="1" s="1"/>
  <c r="G294" i="3"/>
  <c r="C294" i="3"/>
  <c r="H294" i="3"/>
  <c r="B294" i="3"/>
  <c r="A295" i="3"/>
  <c r="C295" i="3"/>
  <c r="D295" i="3"/>
  <c r="G295" i="3"/>
  <c r="H295" i="3"/>
  <c r="B295" i="3"/>
  <c r="A296" i="3"/>
  <c r="D296" i="3"/>
  <c r="E136" i="1"/>
  <c r="F136" i="1" s="1"/>
  <c r="G296" i="3"/>
  <c r="C296" i="3"/>
  <c r="H296" i="3"/>
  <c r="B296" i="3"/>
  <c r="A297" i="3"/>
  <c r="D297" i="3"/>
  <c r="E137" i="1"/>
  <c r="E297" i="3" s="1"/>
  <c r="G297" i="3"/>
  <c r="C297" i="3"/>
  <c r="H297" i="3"/>
  <c r="B297" i="3"/>
  <c r="A298" i="3"/>
  <c r="D298" i="3"/>
  <c r="E138" i="1"/>
  <c r="E298" i="3" s="1"/>
  <c r="G298" i="3"/>
  <c r="C298" i="3"/>
  <c r="H298" i="3"/>
  <c r="B298" i="3"/>
  <c r="A299" i="3"/>
  <c r="D299" i="3"/>
  <c r="E139" i="1"/>
  <c r="E299" i="3" s="1"/>
  <c r="G299" i="3"/>
  <c r="C299" i="3"/>
  <c r="H299" i="3"/>
  <c r="B299" i="3"/>
  <c r="A300" i="3"/>
  <c r="D300" i="3"/>
  <c r="E140" i="1"/>
  <c r="G300" i="3"/>
  <c r="C300" i="3"/>
  <c r="H300" i="3"/>
  <c r="B300" i="3"/>
  <c r="A301" i="3"/>
  <c r="D301" i="3"/>
  <c r="E143" i="1"/>
  <c r="G301" i="3"/>
  <c r="C301" i="3"/>
  <c r="H301" i="3"/>
  <c r="B301" i="3"/>
  <c r="A302" i="3"/>
  <c r="D302" i="3"/>
  <c r="E144" i="1"/>
  <c r="G302" i="3"/>
  <c r="C302" i="3"/>
  <c r="H302" i="3"/>
  <c r="B302" i="3"/>
  <c r="A303" i="3"/>
  <c r="D303" i="3"/>
  <c r="E145" i="1"/>
  <c r="F145" i="1" s="1"/>
  <c r="G145" i="1" s="1"/>
  <c r="J145" i="1" s="1"/>
  <c r="G303" i="3"/>
  <c r="C303" i="3"/>
  <c r="H303" i="3"/>
  <c r="B303" i="3"/>
  <c r="A304" i="3"/>
  <c r="D304" i="3"/>
  <c r="E150" i="1"/>
  <c r="E304" i="3" s="1"/>
  <c r="G304" i="3"/>
  <c r="C304" i="3"/>
  <c r="H304" i="3"/>
  <c r="B304" i="3"/>
  <c r="A305" i="3"/>
  <c r="D305" i="3"/>
  <c r="E151" i="1"/>
  <c r="F151" i="1" s="1"/>
  <c r="G305" i="3"/>
  <c r="C305" i="3"/>
  <c r="H305" i="3"/>
  <c r="B305" i="3"/>
  <c r="A306" i="3"/>
  <c r="D306" i="3"/>
  <c r="E152" i="1"/>
  <c r="F152" i="1" s="1"/>
  <c r="Z152" i="1" s="1"/>
  <c r="G306" i="3"/>
  <c r="C306" i="3"/>
  <c r="H306" i="3"/>
  <c r="B306" i="3"/>
  <c r="A307" i="3"/>
  <c r="D307" i="3"/>
  <c r="E157" i="1"/>
  <c r="E307" i="3" s="1"/>
  <c r="G307" i="3"/>
  <c r="C307" i="3"/>
  <c r="H307" i="3"/>
  <c r="B307" i="3"/>
  <c r="A308" i="3"/>
  <c r="D308" i="3"/>
  <c r="E168" i="1"/>
  <c r="G308" i="3"/>
  <c r="C308" i="3"/>
  <c r="H308" i="3"/>
  <c r="B308" i="3"/>
  <c r="A309" i="3"/>
  <c r="D309" i="3"/>
  <c r="E172" i="1"/>
  <c r="G309" i="3"/>
  <c r="C309" i="3"/>
  <c r="H309" i="3"/>
  <c r="B309" i="3"/>
  <c r="A310" i="3"/>
  <c r="D310" i="3"/>
  <c r="E174" i="1"/>
  <c r="G310" i="3"/>
  <c r="C310" i="3"/>
  <c r="H310" i="3"/>
  <c r="B310" i="3"/>
  <c r="A311" i="3"/>
  <c r="D311" i="3"/>
  <c r="G311" i="3"/>
  <c r="C311" i="3"/>
  <c r="H311" i="3"/>
  <c r="B311" i="3"/>
  <c r="A312" i="3"/>
  <c r="D312" i="3"/>
  <c r="E176" i="1"/>
  <c r="G312" i="3"/>
  <c r="C312" i="3"/>
  <c r="H312" i="3"/>
  <c r="B312" i="3"/>
  <c r="A313" i="3"/>
  <c r="D313" i="3"/>
  <c r="E177" i="1"/>
  <c r="G313" i="3"/>
  <c r="C313" i="3"/>
  <c r="H313" i="3"/>
  <c r="B313" i="3"/>
  <c r="A314" i="3"/>
  <c r="D314" i="3"/>
  <c r="E178" i="1"/>
  <c r="G314" i="3"/>
  <c r="C314" i="3"/>
  <c r="H314" i="3"/>
  <c r="B314" i="3"/>
  <c r="A315" i="3"/>
  <c r="D315" i="3"/>
  <c r="E179" i="1"/>
  <c r="G315" i="3"/>
  <c r="C315" i="3"/>
  <c r="H315" i="3"/>
  <c r="B315" i="3"/>
  <c r="A316" i="3"/>
  <c r="D316" i="3"/>
  <c r="E180" i="1"/>
  <c r="G316" i="3"/>
  <c r="C316" i="3"/>
  <c r="H316" i="3"/>
  <c r="B316" i="3"/>
  <c r="A317" i="3"/>
  <c r="D317" i="3"/>
  <c r="E181" i="1"/>
  <c r="G317" i="3"/>
  <c r="C317" i="3"/>
  <c r="H317" i="3"/>
  <c r="B317" i="3"/>
  <c r="A318" i="3"/>
  <c r="D318" i="3"/>
  <c r="E182" i="1"/>
  <c r="F182" i="1" s="1"/>
  <c r="G182" i="1" s="1"/>
  <c r="I182" i="1" s="1"/>
  <c r="G318" i="3"/>
  <c r="C318" i="3"/>
  <c r="H318" i="3"/>
  <c r="B318" i="3"/>
  <c r="A319" i="3"/>
  <c r="D319" i="3"/>
  <c r="E184" i="1"/>
  <c r="E319" i="3" s="1"/>
  <c r="G319" i="3"/>
  <c r="C319" i="3"/>
  <c r="H319" i="3"/>
  <c r="B319" i="3"/>
  <c r="A320" i="3"/>
  <c r="D320" i="3"/>
  <c r="E187" i="1"/>
  <c r="G320" i="3"/>
  <c r="C320" i="3"/>
  <c r="H320" i="3"/>
  <c r="B320" i="3"/>
  <c r="A321" i="3"/>
  <c r="D321" i="3"/>
  <c r="E189" i="1"/>
  <c r="F189" i="1" s="1"/>
  <c r="G189" i="1" s="1"/>
  <c r="I189" i="1" s="1"/>
  <c r="G321" i="3"/>
  <c r="C321" i="3"/>
  <c r="H321" i="3"/>
  <c r="B321" i="3"/>
  <c r="A322" i="3"/>
  <c r="D322" i="3"/>
  <c r="E190" i="1"/>
  <c r="E322" i="3" s="1"/>
  <c r="G322" i="3"/>
  <c r="C322" i="3"/>
  <c r="H322" i="3"/>
  <c r="B322" i="3"/>
  <c r="A323" i="3"/>
  <c r="D323" i="3"/>
  <c r="E192" i="1"/>
  <c r="G323" i="3"/>
  <c r="C323" i="3"/>
  <c r="H323" i="3"/>
  <c r="B323" i="3"/>
  <c r="A324" i="3"/>
  <c r="D324" i="3"/>
  <c r="E193" i="1"/>
  <c r="G324" i="3"/>
  <c r="C324" i="3"/>
  <c r="H324" i="3"/>
  <c r="B324" i="3"/>
  <c r="A325" i="3"/>
  <c r="D325" i="3"/>
  <c r="E196" i="1"/>
  <c r="E325" i="3" s="1"/>
  <c r="G325" i="3"/>
  <c r="C325" i="3"/>
  <c r="H325" i="3"/>
  <c r="B325" i="3"/>
  <c r="A326" i="3"/>
  <c r="D326" i="3"/>
  <c r="E200" i="1"/>
  <c r="F200" i="1" s="1"/>
  <c r="G200" i="1" s="1"/>
  <c r="I200" i="1" s="1"/>
  <c r="G326" i="3"/>
  <c r="C326" i="3"/>
  <c r="H326" i="3"/>
  <c r="B326" i="3"/>
  <c r="A327" i="3"/>
  <c r="D327" i="3"/>
  <c r="E202" i="1"/>
  <c r="F202" i="1" s="1"/>
  <c r="G327" i="3"/>
  <c r="C327" i="3"/>
  <c r="H327" i="3"/>
  <c r="B327" i="3"/>
  <c r="A328" i="3"/>
  <c r="D328" i="3"/>
  <c r="E203" i="1"/>
  <c r="G328" i="3"/>
  <c r="C328" i="3"/>
  <c r="H328" i="3"/>
  <c r="B328" i="3"/>
  <c r="A329" i="3"/>
  <c r="D329" i="3"/>
  <c r="E206" i="1"/>
  <c r="E329" i="3" s="1"/>
  <c r="G329" i="3"/>
  <c r="C329" i="3"/>
  <c r="H329" i="3"/>
  <c r="B329" i="3"/>
  <c r="A330" i="3"/>
  <c r="D330" i="3"/>
  <c r="E213" i="1"/>
  <c r="E330" i="3" s="1"/>
  <c r="G330" i="3"/>
  <c r="C330" i="3"/>
  <c r="H330" i="3"/>
  <c r="B330" i="3"/>
  <c r="A331" i="3"/>
  <c r="D331" i="3"/>
  <c r="E214" i="1"/>
  <c r="F214" i="1" s="1"/>
  <c r="G214" i="1" s="1"/>
  <c r="I214" i="1" s="1"/>
  <c r="G331" i="3"/>
  <c r="C331" i="3"/>
  <c r="H331" i="3"/>
  <c r="B331" i="3"/>
  <c r="A332" i="3"/>
  <c r="D332" i="3"/>
  <c r="E215" i="1"/>
  <c r="E332" i="3" s="1"/>
  <c r="G332" i="3"/>
  <c r="C332" i="3"/>
  <c r="H332" i="3"/>
  <c r="B332" i="3"/>
  <c r="A333" i="3"/>
  <c r="D333" i="3"/>
  <c r="E217" i="1"/>
  <c r="G333" i="3"/>
  <c r="C333" i="3"/>
  <c r="H333" i="3"/>
  <c r="B333" i="3"/>
  <c r="A334" i="3"/>
  <c r="D334" i="3"/>
  <c r="E219" i="1"/>
  <c r="G334" i="3"/>
  <c r="C334" i="3"/>
  <c r="H334" i="3"/>
  <c r="B334" i="3"/>
  <c r="A335" i="3"/>
  <c r="D335" i="3"/>
  <c r="E220" i="1"/>
  <c r="F220" i="1" s="1"/>
  <c r="Z220" i="1" s="1"/>
  <c r="G335" i="3"/>
  <c r="C335" i="3"/>
  <c r="H335" i="3"/>
  <c r="B335" i="3"/>
  <c r="A336" i="3"/>
  <c r="D336" i="3"/>
  <c r="E224" i="1"/>
  <c r="E336" i="3" s="1"/>
  <c r="G336" i="3"/>
  <c r="C336" i="3"/>
  <c r="H336" i="3"/>
  <c r="B336" i="3"/>
  <c r="A337" i="3"/>
  <c r="D337" i="3"/>
  <c r="E225" i="1"/>
  <c r="E337" i="3" s="1"/>
  <c r="G337" i="3"/>
  <c r="C337" i="3"/>
  <c r="H337" i="3"/>
  <c r="B337" i="3"/>
  <c r="A338" i="3"/>
  <c r="D338" i="3"/>
  <c r="E226" i="1"/>
  <c r="G338" i="3"/>
  <c r="C338" i="3"/>
  <c r="H338" i="3"/>
  <c r="B338" i="3"/>
  <c r="A339" i="3"/>
  <c r="D339" i="3"/>
  <c r="E227" i="1"/>
  <c r="F227" i="1" s="1"/>
  <c r="Z227" i="1" s="1"/>
  <c r="G339" i="3"/>
  <c r="C339" i="3"/>
  <c r="H339" i="3"/>
  <c r="B339" i="3"/>
  <c r="A340" i="3"/>
  <c r="D340" i="3"/>
  <c r="E228" i="1"/>
  <c r="E340" i="3" s="1"/>
  <c r="G340" i="3"/>
  <c r="C340" i="3"/>
  <c r="H340" i="3"/>
  <c r="B340" i="3"/>
  <c r="A341" i="3"/>
  <c r="D341" i="3"/>
  <c r="E229" i="1"/>
  <c r="E341" i="3" s="1"/>
  <c r="G341" i="3"/>
  <c r="C341" i="3"/>
  <c r="H341" i="3"/>
  <c r="B341" i="3"/>
  <c r="A342" i="3"/>
  <c r="D342" i="3"/>
  <c r="E231" i="1"/>
  <c r="E342" i="3" s="1"/>
  <c r="G342" i="3"/>
  <c r="C342" i="3"/>
  <c r="H342" i="3"/>
  <c r="B342" i="3"/>
  <c r="A343" i="3"/>
  <c r="D343" i="3"/>
  <c r="E233" i="1"/>
  <c r="G343" i="3"/>
  <c r="C343" i="3"/>
  <c r="H343" i="3"/>
  <c r="B343" i="3"/>
  <c r="A344" i="3"/>
  <c r="D344" i="3"/>
  <c r="E235" i="1"/>
  <c r="E344" i="3" s="1"/>
  <c r="G344" i="3"/>
  <c r="C344" i="3"/>
  <c r="H344" i="3"/>
  <c r="B344" i="3"/>
  <c r="A345" i="3"/>
  <c r="D345" i="3"/>
  <c r="E237" i="1"/>
  <c r="G345" i="3"/>
  <c r="C345" i="3"/>
  <c r="H345" i="3"/>
  <c r="B345" i="3"/>
  <c r="A346" i="3"/>
  <c r="D346" i="3"/>
  <c r="E240" i="1"/>
  <c r="G346" i="3"/>
  <c r="C346" i="3"/>
  <c r="H346" i="3"/>
  <c r="B346" i="3"/>
  <c r="A347" i="3"/>
  <c r="D347" i="3"/>
  <c r="E241" i="1"/>
  <c r="G347" i="3"/>
  <c r="C347" i="3"/>
  <c r="H347" i="3"/>
  <c r="B347" i="3"/>
  <c r="A348" i="3"/>
  <c r="D348" i="3"/>
  <c r="E244" i="1"/>
  <c r="G348" i="3"/>
  <c r="C348" i="3"/>
  <c r="H348" i="3"/>
  <c r="B348" i="3"/>
  <c r="A349" i="3"/>
  <c r="D349" i="3"/>
  <c r="E245" i="1"/>
  <c r="E349" i="3" s="1"/>
  <c r="G349" i="3"/>
  <c r="C349" i="3"/>
  <c r="H349" i="3"/>
  <c r="B349" i="3"/>
  <c r="A350" i="3"/>
  <c r="D350" i="3"/>
  <c r="E247" i="1"/>
  <c r="G350" i="3"/>
  <c r="C350" i="3"/>
  <c r="H350" i="3"/>
  <c r="B350" i="3"/>
  <c r="A351" i="3"/>
  <c r="D351" i="3"/>
  <c r="E249" i="1"/>
  <c r="G351" i="3"/>
  <c r="C351" i="3"/>
  <c r="H351" i="3"/>
  <c r="B351" i="3"/>
  <c r="A352" i="3"/>
  <c r="D352" i="3"/>
  <c r="E261" i="1"/>
  <c r="G352" i="3"/>
  <c r="C352" i="3"/>
  <c r="H352" i="3"/>
  <c r="B352" i="3"/>
  <c r="A353" i="3"/>
  <c r="D353" i="3"/>
  <c r="E293" i="1"/>
  <c r="G353" i="3"/>
  <c r="C353" i="3"/>
  <c r="H353" i="3"/>
  <c r="B353" i="3"/>
  <c r="A354" i="3"/>
  <c r="D354" i="3"/>
  <c r="E303" i="1"/>
  <c r="G354" i="3"/>
  <c r="C354" i="3"/>
  <c r="H354" i="3"/>
  <c r="B354" i="3"/>
  <c r="A355" i="3"/>
  <c r="D355" i="3"/>
  <c r="E304" i="1"/>
  <c r="G355" i="3"/>
  <c r="C355" i="3"/>
  <c r="H355" i="3"/>
  <c r="B355" i="3"/>
  <c r="A356" i="3"/>
  <c r="D356" i="3"/>
  <c r="G356" i="3"/>
  <c r="C356" i="3"/>
  <c r="E356" i="3"/>
  <c r="H356" i="3"/>
  <c r="B356" i="3"/>
  <c r="A357" i="3"/>
  <c r="B357" i="3"/>
  <c r="D357" i="3"/>
  <c r="E312" i="1"/>
  <c r="E357" i="3" s="1"/>
  <c r="G357" i="3"/>
  <c r="C357" i="3"/>
  <c r="H357" i="3"/>
  <c r="A358" i="3"/>
  <c r="D358" i="3"/>
  <c r="E313" i="1"/>
  <c r="F313" i="1" s="1"/>
  <c r="G358" i="3"/>
  <c r="C358" i="3"/>
  <c r="H358" i="3"/>
  <c r="B358" i="3"/>
  <c r="A359" i="3"/>
  <c r="B359" i="3"/>
  <c r="D359" i="3"/>
  <c r="E315" i="1"/>
  <c r="G359" i="3"/>
  <c r="C359" i="3"/>
  <c r="H359" i="3"/>
  <c r="A360" i="3"/>
  <c r="B360" i="3"/>
  <c r="D360" i="3"/>
  <c r="E316" i="1"/>
  <c r="G360" i="3"/>
  <c r="C360" i="3"/>
  <c r="H360" i="3"/>
  <c r="A361" i="3"/>
  <c r="B361" i="3"/>
  <c r="D361" i="3"/>
  <c r="E324" i="1"/>
  <c r="G361" i="3"/>
  <c r="C361" i="3"/>
  <c r="H361" i="3"/>
  <c r="A362" i="3"/>
  <c r="D362" i="3"/>
  <c r="E325" i="1"/>
  <c r="F325" i="1" s="1"/>
  <c r="G325" i="1" s="1"/>
  <c r="J325" i="1" s="1"/>
  <c r="G362" i="3"/>
  <c r="C362" i="3"/>
  <c r="H362" i="3"/>
  <c r="B362" i="3"/>
  <c r="A363" i="3"/>
  <c r="D363" i="3"/>
  <c r="E327" i="1"/>
  <c r="E363" i="3" s="1"/>
  <c r="G363" i="3"/>
  <c r="C363" i="3"/>
  <c r="H363" i="3"/>
  <c r="B363" i="3"/>
  <c r="A364" i="3"/>
  <c r="D364" i="3"/>
  <c r="E342" i="1"/>
  <c r="F342" i="1" s="1"/>
  <c r="G364" i="3"/>
  <c r="C364" i="3"/>
  <c r="H364" i="3"/>
  <c r="B364" i="3"/>
  <c r="A365" i="3"/>
  <c r="D365" i="3"/>
  <c r="E363" i="1"/>
  <c r="F363" i="1" s="1"/>
  <c r="G363" i="1" s="1"/>
  <c r="I363" i="1" s="1"/>
  <c r="G365" i="3"/>
  <c r="C365" i="3"/>
  <c r="H365" i="3"/>
  <c r="B365" i="3"/>
  <c r="A366" i="3"/>
  <c r="D366" i="3"/>
  <c r="E373" i="1"/>
  <c r="E366" i="3" s="1"/>
  <c r="G366" i="3"/>
  <c r="C366" i="3"/>
  <c r="H366" i="3"/>
  <c r="B366" i="3"/>
  <c r="A367" i="3"/>
  <c r="B367" i="3"/>
  <c r="D367" i="3"/>
  <c r="E390" i="1"/>
  <c r="E367" i="3" s="1"/>
  <c r="G367" i="3"/>
  <c r="C367" i="3"/>
  <c r="H367" i="3"/>
  <c r="A368" i="3"/>
  <c r="B368" i="3"/>
  <c r="D368" i="3"/>
  <c r="E420" i="1"/>
  <c r="F420" i="1" s="1"/>
  <c r="G368" i="3"/>
  <c r="C368" i="3"/>
  <c r="H368" i="3"/>
  <c r="A369" i="3"/>
  <c r="B369" i="3"/>
  <c r="D369" i="3"/>
  <c r="G369" i="3"/>
  <c r="C369" i="3"/>
  <c r="H369" i="3"/>
  <c r="A370" i="3"/>
  <c r="D370" i="3"/>
  <c r="G370" i="3"/>
  <c r="C370" i="3"/>
  <c r="H370" i="3"/>
  <c r="B370" i="3"/>
  <c r="A371" i="3"/>
  <c r="B371" i="3"/>
  <c r="D371" i="3"/>
  <c r="G371" i="3"/>
  <c r="C371" i="3"/>
  <c r="H371" i="3"/>
  <c r="A372" i="3"/>
  <c r="D372" i="3"/>
  <c r="G372" i="3"/>
  <c r="C372" i="3"/>
  <c r="H372" i="3"/>
  <c r="B372" i="3"/>
  <c r="A373" i="3"/>
  <c r="B373" i="3"/>
  <c r="D373" i="3"/>
  <c r="G373" i="3"/>
  <c r="C373" i="3"/>
  <c r="H373" i="3"/>
  <c r="A374" i="3"/>
  <c r="C374" i="3"/>
  <c r="D374" i="3"/>
  <c r="G374" i="3"/>
  <c r="H374" i="3"/>
  <c r="B374" i="3"/>
  <c r="A375" i="3"/>
  <c r="D375" i="3"/>
  <c r="G375" i="3"/>
  <c r="C375" i="3"/>
  <c r="H375" i="3"/>
  <c r="B375" i="3"/>
  <c r="A376" i="3"/>
  <c r="D376" i="3"/>
  <c r="G376" i="3"/>
  <c r="C376" i="3"/>
  <c r="H376" i="3"/>
  <c r="B376" i="3"/>
  <c r="A377" i="3"/>
  <c r="B377" i="3"/>
  <c r="D377" i="3"/>
  <c r="G377" i="3"/>
  <c r="C377" i="3"/>
  <c r="H377" i="3"/>
  <c r="A378" i="3"/>
  <c r="C378" i="3"/>
  <c r="D378" i="3"/>
  <c r="G378" i="3"/>
  <c r="H378" i="3"/>
  <c r="B378" i="3"/>
  <c r="A379" i="3"/>
  <c r="D379" i="3"/>
  <c r="G379" i="3"/>
  <c r="C379" i="3"/>
  <c r="H379" i="3"/>
  <c r="B379" i="3"/>
  <c r="A380" i="3"/>
  <c r="D380" i="3"/>
  <c r="G380" i="3"/>
  <c r="C380" i="3"/>
  <c r="H380" i="3"/>
  <c r="B380" i="3"/>
  <c r="A381" i="3"/>
  <c r="B381" i="3"/>
  <c r="D381" i="3"/>
  <c r="G381" i="3"/>
  <c r="C381" i="3"/>
  <c r="H381" i="3"/>
  <c r="A382" i="3"/>
  <c r="D382" i="3"/>
  <c r="G382" i="3"/>
  <c r="C382" i="3"/>
  <c r="H382" i="3"/>
  <c r="B382" i="3"/>
  <c r="A383" i="3"/>
  <c r="B383" i="3"/>
  <c r="D383" i="3"/>
  <c r="G383" i="3"/>
  <c r="C383" i="3"/>
  <c r="H383" i="3"/>
  <c r="A384" i="3"/>
  <c r="D384" i="3"/>
  <c r="G384" i="3"/>
  <c r="C384" i="3"/>
  <c r="H384" i="3"/>
  <c r="B384" i="3"/>
  <c r="A385" i="3"/>
  <c r="B385" i="3"/>
  <c r="D385" i="3"/>
  <c r="G385" i="3"/>
  <c r="C385" i="3"/>
  <c r="H385" i="3"/>
  <c r="A386" i="3"/>
  <c r="D386" i="3"/>
  <c r="G386" i="3"/>
  <c r="C386" i="3"/>
  <c r="H386" i="3"/>
  <c r="B386" i="3"/>
  <c r="A387" i="3"/>
  <c r="B387" i="3"/>
  <c r="D387" i="3"/>
  <c r="G387" i="3"/>
  <c r="C387" i="3"/>
  <c r="H387" i="3"/>
  <c r="A388" i="3"/>
  <c r="D388" i="3"/>
  <c r="G388" i="3"/>
  <c r="C388" i="3"/>
  <c r="H388" i="3"/>
  <c r="B388" i="3"/>
  <c r="A389" i="3"/>
  <c r="B389" i="3"/>
  <c r="D389" i="3"/>
  <c r="G389" i="3"/>
  <c r="C389" i="3"/>
  <c r="H389" i="3"/>
  <c r="A390" i="3"/>
  <c r="C390" i="3"/>
  <c r="D390" i="3"/>
  <c r="G390" i="3"/>
  <c r="H390" i="3"/>
  <c r="B390" i="3"/>
  <c r="A391" i="3"/>
  <c r="D391" i="3"/>
  <c r="G391" i="3"/>
  <c r="C391" i="3"/>
  <c r="H391" i="3"/>
  <c r="B391" i="3"/>
  <c r="A392" i="3"/>
  <c r="D392" i="3"/>
  <c r="G392" i="3"/>
  <c r="C392" i="3"/>
  <c r="H392" i="3"/>
  <c r="B392" i="3"/>
  <c r="A393" i="3"/>
  <c r="B393" i="3"/>
  <c r="D393" i="3"/>
  <c r="G393" i="3"/>
  <c r="C393" i="3"/>
  <c r="H393" i="3"/>
  <c r="A394" i="3"/>
  <c r="C394" i="3"/>
  <c r="D394" i="3"/>
  <c r="G394" i="3"/>
  <c r="H394" i="3"/>
  <c r="B394" i="3"/>
  <c r="A395" i="3"/>
  <c r="D395" i="3"/>
  <c r="G395" i="3"/>
  <c r="C395" i="3"/>
  <c r="H395" i="3"/>
  <c r="B395" i="3"/>
  <c r="A396" i="3"/>
  <c r="D396" i="3"/>
  <c r="G396" i="3"/>
  <c r="C396" i="3"/>
  <c r="H396" i="3"/>
  <c r="B396" i="3"/>
  <c r="A397" i="3"/>
  <c r="B397" i="3"/>
  <c r="D397" i="3"/>
  <c r="G397" i="3"/>
  <c r="C397" i="3"/>
  <c r="H397" i="3"/>
  <c r="A398" i="3"/>
  <c r="D398" i="3"/>
  <c r="G398" i="3"/>
  <c r="C398" i="3"/>
  <c r="H398" i="3"/>
  <c r="B398" i="3"/>
  <c r="A399" i="3"/>
  <c r="B399" i="3"/>
  <c r="D399" i="3"/>
  <c r="G399" i="3"/>
  <c r="C399" i="3"/>
  <c r="H399" i="3"/>
  <c r="A400" i="3"/>
  <c r="D400" i="3"/>
  <c r="G400" i="3"/>
  <c r="C400" i="3"/>
  <c r="H400" i="3"/>
  <c r="B400" i="3"/>
  <c r="A401" i="3"/>
  <c r="B401" i="3"/>
  <c r="D401" i="3"/>
  <c r="G401" i="3"/>
  <c r="C401" i="3"/>
  <c r="H401" i="3"/>
  <c r="A402" i="3"/>
  <c r="D402" i="3"/>
  <c r="G402" i="3"/>
  <c r="C402" i="3"/>
  <c r="H402" i="3"/>
  <c r="B402" i="3"/>
  <c r="A403" i="3"/>
  <c r="B403" i="3"/>
  <c r="D403" i="3"/>
  <c r="G403" i="3"/>
  <c r="C403" i="3"/>
  <c r="H403" i="3"/>
  <c r="A404" i="3"/>
  <c r="D404" i="3"/>
  <c r="G404" i="3"/>
  <c r="C404" i="3"/>
  <c r="H404" i="3"/>
  <c r="B404" i="3"/>
  <c r="A405" i="3"/>
  <c r="B405" i="3"/>
  <c r="D405" i="3"/>
  <c r="G405" i="3"/>
  <c r="C405" i="3"/>
  <c r="H405" i="3"/>
  <c r="A406" i="3"/>
  <c r="D406" i="3"/>
  <c r="G406" i="3"/>
  <c r="C406" i="3"/>
  <c r="H406" i="3"/>
  <c r="B406" i="3"/>
  <c r="A407" i="3"/>
  <c r="D407" i="3"/>
  <c r="G407" i="3"/>
  <c r="C407" i="3"/>
  <c r="H407" i="3"/>
  <c r="B407" i="3"/>
  <c r="A408" i="3"/>
  <c r="D408" i="3"/>
  <c r="G408" i="3"/>
  <c r="C408" i="3"/>
  <c r="H408" i="3"/>
  <c r="B408" i="3"/>
  <c r="A409" i="3"/>
  <c r="B409" i="3"/>
  <c r="D409" i="3"/>
  <c r="G409" i="3"/>
  <c r="C409" i="3"/>
  <c r="H409" i="3"/>
  <c r="A410" i="3"/>
  <c r="C410" i="3"/>
  <c r="D410" i="3"/>
  <c r="G410" i="3"/>
  <c r="H410" i="3"/>
  <c r="B410" i="3"/>
  <c r="A411" i="3"/>
  <c r="D411" i="3"/>
  <c r="G411" i="3"/>
  <c r="C411" i="3"/>
  <c r="H411" i="3"/>
  <c r="B411" i="3"/>
  <c r="A412" i="3"/>
  <c r="D412" i="3"/>
  <c r="G412" i="3"/>
  <c r="C412" i="3"/>
  <c r="H412" i="3"/>
  <c r="B412" i="3"/>
  <c r="A413" i="3"/>
  <c r="B413" i="3"/>
  <c r="D413" i="3"/>
  <c r="G413" i="3"/>
  <c r="C413" i="3"/>
  <c r="H413" i="3"/>
  <c r="A414" i="3"/>
  <c r="D414" i="3"/>
  <c r="G414" i="3"/>
  <c r="C414" i="3"/>
  <c r="H414" i="3"/>
  <c r="B414" i="3"/>
  <c r="A415" i="3"/>
  <c r="B415" i="3"/>
  <c r="D415" i="3"/>
  <c r="G415" i="3"/>
  <c r="C415" i="3"/>
  <c r="H415" i="3"/>
  <c r="A416" i="3"/>
  <c r="D416" i="3"/>
  <c r="G416" i="3"/>
  <c r="C416" i="3"/>
  <c r="H416" i="3"/>
  <c r="B416" i="3"/>
  <c r="A417" i="3"/>
  <c r="B417" i="3"/>
  <c r="D417" i="3"/>
  <c r="G417" i="3"/>
  <c r="C417" i="3"/>
  <c r="H417" i="3"/>
  <c r="A418" i="3"/>
  <c r="D418" i="3"/>
  <c r="G418" i="3"/>
  <c r="C418" i="3"/>
  <c r="H418" i="3"/>
  <c r="B418" i="3"/>
  <c r="A419" i="3"/>
  <c r="D419" i="3"/>
  <c r="G419" i="3"/>
  <c r="C419" i="3"/>
  <c r="H419" i="3"/>
  <c r="B419" i="3"/>
  <c r="A420" i="3"/>
  <c r="D420" i="3"/>
  <c r="G420" i="3"/>
  <c r="C420" i="3"/>
  <c r="H420" i="3"/>
  <c r="B420" i="3"/>
  <c r="A421" i="3"/>
  <c r="D421" i="3"/>
  <c r="G421" i="3"/>
  <c r="C421" i="3"/>
  <c r="H421" i="3"/>
  <c r="B421" i="3"/>
  <c r="A422" i="3"/>
  <c r="C422" i="3"/>
  <c r="D422" i="3"/>
  <c r="G422" i="3"/>
  <c r="H422" i="3"/>
  <c r="B422" i="3"/>
  <c r="A423" i="3"/>
  <c r="D423" i="3"/>
  <c r="G423" i="3"/>
  <c r="C423" i="3"/>
  <c r="H423" i="3"/>
  <c r="B423" i="3"/>
  <c r="A424" i="3"/>
  <c r="C424" i="3"/>
  <c r="D424" i="3"/>
  <c r="G424" i="3"/>
  <c r="H424" i="3"/>
  <c r="B424" i="3"/>
  <c r="A425" i="3"/>
  <c r="B425" i="3"/>
  <c r="D425" i="3"/>
  <c r="G425" i="3"/>
  <c r="C425" i="3"/>
  <c r="H425" i="3"/>
  <c r="A426" i="3"/>
  <c r="C426" i="3"/>
  <c r="D426" i="3"/>
  <c r="G426" i="3"/>
  <c r="H426" i="3"/>
  <c r="B426" i="3"/>
  <c r="A427" i="3"/>
  <c r="D427" i="3"/>
  <c r="G427" i="3"/>
  <c r="C427" i="3"/>
  <c r="H427" i="3"/>
  <c r="B427" i="3"/>
  <c r="A428" i="3"/>
  <c r="D428" i="3"/>
  <c r="G428" i="3"/>
  <c r="C428" i="3"/>
  <c r="H428" i="3"/>
  <c r="B428" i="3"/>
  <c r="A429" i="3"/>
  <c r="D429" i="3"/>
  <c r="G429" i="3"/>
  <c r="C429" i="3"/>
  <c r="H429" i="3"/>
  <c r="B429" i="3"/>
  <c r="A430" i="3"/>
  <c r="C430" i="3"/>
  <c r="D430" i="3"/>
  <c r="G430" i="3"/>
  <c r="H430" i="3"/>
  <c r="B430" i="3"/>
  <c r="A431" i="3"/>
  <c r="D431" i="3"/>
  <c r="G431" i="3"/>
  <c r="C431" i="3"/>
  <c r="H431" i="3"/>
  <c r="B431" i="3"/>
  <c r="A432" i="3"/>
  <c r="C432" i="3"/>
  <c r="D432" i="3"/>
  <c r="G432" i="3"/>
  <c r="H432" i="3"/>
  <c r="B432" i="3"/>
  <c r="A433" i="3"/>
  <c r="D433" i="3"/>
  <c r="G433" i="3"/>
  <c r="C433" i="3"/>
  <c r="H433" i="3"/>
  <c r="B433" i="3"/>
  <c r="A434" i="3"/>
  <c r="D434" i="3"/>
  <c r="G434" i="3"/>
  <c r="C434" i="3"/>
  <c r="H434" i="3"/>
  <c r="B434" i="3"/>
  <c r="A435" i="3"/>
  <c r="D435" i="3"/>
  <c r="G435" i="3"/>
  <c r="C435" i="3"/>
  <c r="H435" i="3"/>
  <c r="B435" i="3"/>
  <c r="A436" i="3"/>
  <c r="C436" i="3"/>
  <c r="D436" i="3"/>
  <c r="G436" i="3"/>
  <c r="H436" i="3"/>
  <c r="B436" i="3"/>
  <c r="A437" i="3"/>
  <c r="B437" i="3"/>
  <c r="D437" i="3"/>
  <c r="G437" i="3"/>
  <c r="C437" i="3"/>
  <c r="H437" i="3"/>
  <c r="A438" i="3"/>
  <c r="C438" i="3"/>
  <c r="D438" i="3"/>
  <c r="G438" i="3"/>
  <c r="H438" i="3"/>
  <c r="B438" i="3"/>
  <c r="A439" i="3"/>
  <c r="D439" i="3"/>
  <c r="G439" i="3"/>
  <c r="C439" i="3"/>
  <c r="H439" i="3"/>
  <c r="B439" i="3"/>
  <c r="A440" i="3"/>
  <c r="D440" i="3"/>
  <c r="G440" i="3"/>
  <c r="C440" i="3"/>
  <c r="H440" i="3"/>
  <c r="B440" i="3"/>
  <c r="A441" i="3"/>
  <c r="D441" i="3"/>
  <c r="G441" i="3"/>
  <c r="C441" i="3"/>
  <c r="H441" i="3"/>
  <c r="B441" i="3"/>
  <c r="A442" i="3"/>
  <c r="C442" i="3"/>
  <c r="D442" i="3"/>
  <c r="G442" i="3"/>
  <c r="H442" i="3"/>
  <c r="B442" i="3"/>
  <c r="A443" i="3"/>
  <c r="B443" i="3"/>
  <c r="D443" i="3"/>
  <c r="G443" i="3"/>
  <c r="C443" i="3"/>
  <c r="H443" i="3"/>
  <c r="A444" i="3"/>
  <c r="C444" i="3"/>
  <c r="D444" i="3"/>
  <c r="G444" i="3"/>
  <c r="H444" i="3"/>
  <c r="B444" i="3"/>
  <c r="A445" i="3"/>
  <c r="D445" i="3"/>
  <c r="G445" i="3"/>
  <c r="C445" i="3"/>
  <c r="H445" i="3"/>
  <c r="B445" i="3"/>
  <c r="A446" i="3"/>
  <c r="D446" i="3"/>
  <c r="G446" i="3"/>
  <c r="C446" i="3"/>
  <c r="H446" i="3"/>
  <c r="B446" i="3"/>
  <c r="A447" i="3"/>
  <c r="D447" i="3"/>
  <c r="G447" i="3"/>
  <c r="C447" i="3"/>
  <c r="H447" i="3"/>
  <c r="B447" i="3"/>
  <c r="A448" i="3"/>
  <c r="C448" i="3"/>
  <c r="D448" i="3"/>
  <c r="G448" i="3"/>
  <c r="H448" i="3"/>
  <c r="B448" i="3"/>
  <c r="A449" i="3"/>
  <c r="B449" i="3"/>
  <c r="D449" i="3"/>
  <c r="G449" i="3"/>
  <c r="C449" i="3"/>
  <c r="H449" i="3"/>
  <c r="AY2" i="1"/>
  <c r="AY3" i="1"/>
  <c r="AY4" i="1"/>
  <c r="AY5" i="1"/>
  <c r="AY6" i="1"/>
  <c r="AY7" i="1"/>
  <c r="AY8" i="1"/>
  <c r="AY9" i="1"/>
  <c r="Z10" i="1"/>
  <c r="AY10" i="1"/>
  <c r="D11" i="1"/>
  <c r="S537" i="1"/>
  <c r="S538" i="1"/>
  <c r="S539" i="1"/>
  <c r="S540" i="1"/>
  <c r="S543" i="1"/>
  <c r="S544" i="1"/>
  <c r="S545" i="1"/>
  <c r="S546" i="1"/>
  <c r="S547" i="1"/>
  <c r="S548" i="1"/>
  <c r="S549" i="1"/>
  <c r="S550" i="1"/>
  <c r="S551" i="1"/>
  <c r="S553" i="1"/>
  <c r="S554" i="1"/>
  <c r="S555" i="1"/>
  <c r="S556" i="1"/>
  <c r="S557" i="1"/>
  <c r="S558" i="1"/>
  <c r="S559" i="1"/>
  <c r="S561" i="1"/>
  <c r="S562" i="1"/>
  <c r="S563" i="1"/>
  <c r="S565" i="1"/>
  <c r="S566" i="1"/>
  <c r="S21" i="1"/>
  <c r="S22" i="1"/>
  <c r="S23" i="1"/>
  <c r="S24" i="1"/>
  <c r="S25" i="1"/>
  <c r="S26" i="1"/>
  <c r="S27" i="1"/>
  <c r="F28" i="1"/>
  <c r="G28" i="1" s="1"/>
  <c r="AF28" i="1" s="1"/>
  <c r="S28" i="1"/>
  <c r="S29" i="1"/>
  <c r="S30" i="1"/>
  <c r="S31" i="1"/>
  <c r="S32" i="1"/>
  <c r="F33" i="1"/>
  <c r="G33" i="1" s="1"/>
  <c r="S33" i="1"/>
  <c r="S34" i="1"/>
  <c r="S35" i="1"/>
  <c r="S36" i="1"/>
  <c r="F37" i="1"/>
  <c r="S37" i="1"/>
  <c r="S38" i="1"/>
  <c r="F39" i="1"/>
  <c r="G39" i="1" s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AC52" i="1"/>
  <c r="S52" i="1"/>
  <c r="AF52" i="1" s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AF87" i="1" s="1"/>
  <c r="F88" i="1"/>
  <c r="S88" i="1"/>
  <c r="AF88" i="1" s="1"/>
  <c r="S89" i="1"/>
  <c r="S90" i="1"/>
  <c r="S91" i="1"/>
  <c r="S92" i="1"/>
  <c r="S93" i="1"/>
  <c r="S94" i="1"/>
  <c r="S95" i="1"/>
  <c r="S96" i="1"/>
  <c r="S97" i="1"/>
  <c r="S98" i="1"/>
  <c r="F99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F115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E135" i="1"/>
  <c r="F135" i="1" s="1"/>
  <c r="Z135" i="1" s="1"/>
  <c r="S135" i="1"/>
  <c r="S136" i="1"/>
  <c r="S137" i="1"/>
  <c r="S138" i="1"/>
  <c r="S139" i="1"/>
  <c r="S140" i="1"/>
  <c r="S141" i="1"/>
  <c r="S142" i="1"/>
  <c r="S143" i="1"/>
  <c r="S144" i="1"/>
  <c r="S145" i="1"/>
  <c r="S147" i="1"/>
  <c r="S148" i="1"/>
  <c r="S150" i="1"/>
  <c r="S151" i="1"/>
  <c r="S152" i="1"/>
  <c r="S153" i="1"/>
  <c r="F154" i="1"/>
  <c r="Z154" i="1" s="1"/>
  <c r="S154" i="1"/>
  <c r="F155" i="1"/>
  <c r="S155" i="1"/>
  <c r="S156" i="1"/>
  <c r="S157" i="1"/>
  <c r="S158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F173" i="1"/>
  <c r="S173" i="1"/>
  <c r="S174" i="1"/>
  <c r="E175" i="1"/>
  <c r="F175" i="1" s="1"/>
  <c r="S175" i="1"/>
  <c r="S176" i="1"/>
  <c r="S177" i="1"/>
  <c r="S178" i="1"/>
  <c r="S179" i="1"/>
  <c r="S180" i="1"/>
  <c r="F181" i="1"/>
  <c r="S181" i="1"/>
  <c r="S182" i="1"/>
  <c r="S183" i="1"/>
  <c r="S184" i="1"/>
  <c r="E185" i="1"/>
  <c r="F185" i="1" s="1"/>
  <c r="Z185" i="1" s="1"/>
  <c r="S187" i="1"/>
  <c r="S189" i="1"/>
  <c r="F190" i="1"/>
  <c r="G190" i="1" s="1"/>
  <c r="H190" i="1" s="1"/>
  <c r="S190" i="1"/>
  <c r="E191" i="1"/>
  <c r="F191" i="1" s="1"/>
  <c r="Z191" i="1" s="1"/>
  <c r="S192" i="1"/>
  <c r="S193" i="1"/>
  <c r="F194" i="1"/>
  <c r="Z194" i="1" s="1"/>
  <c r="S194" i="1"/>
  <c r="S195" i="1"/>
  <c r="F196" i="1"/>
  <c r="G196" i="1" s="1"/>
  <c r="I196" i="1" s="1"/>
  <c r="S196" i="1"/>
  <c r="S197" i="1"/>
  <c r="E198" i="1"/>
  <c r="F198" i="1" s="1"/>
  <c r="S200" i="1"/>
  <c r="S201" i="1"/>
  <c r="S202" i="1"/>
  <c r="S203" i="1"/>
  <c r="S204" i="1"/>
  <c r="E205" i="1"/>
  <c r="F205" i="1" s="1"/>
  <c r="U205" i="1" s="1"/>
  <c r="S206" i="1"/>
  <c r="E207" i="1"/>
  <c r="F207" i="1" s="1"/>
  <c r="Z207" i="1" s="1"/>
  <c r="S208" i="1"/>
  <c r="F209" i="1"/>
  <c r="G209" i="1" s="1"/>
  <c r="I209" i="1" s="1"/>
  <c r="S209" i="1"/>
  <c r="S210" i="1"/>
  <c r="S211" i="1"/>
  <c r="S212" i="1"/>
  <c r="S213" i="1"/>
  <c r="S214" i="1"/>
  <c r="S215" i="1"/>
  <c r="S216" i="1"/>
  <c r="S217" i="1"/>
  <c r="S219" i="1"/>
  <c r="S220" i="1"/>
  <c r="S221" i="1"/>
  <c r="F222" i="1"/>
  <c r="G222" i="1" s="1"/>
  <c r="I222" i="1" s="1"/>
  <c r="S222" i="1"/>
  <c r="S224" i="1"/>
  <c r="S225" i="1"/>
  <c r="S226" i="1"/>
  <c r="S227" i="1"/>
  <c r="S228" i="1"/>
  <c r="F229" i="1"/>
  <c r="S229" i="1"/>
  <c r="S231" i="1"/>
  <c r="S233" i="1"/>
  <c r="S235" i="1"/>
  <c r="E236" i="1"/>
  <c r="F236" i="1" s="1"/>
  <c r="Z236" i="1" s="1"/>
  <c r="S237" i="1"/>
  <c r="S238" i="1"/>
  <c r="S239" i="1"/>
  <c r="S240" i="1"/>
  <c r="S241" i="1"/>
  <c r="S244" i="1"/>
  <c r="F245" i="1"/>
  <c r="G245" i="1" s="1"/>
  <c r="I245" i="1" s="1"/>
  <c r="S245" i="1"/>
  <c r="S247" i="1"/>
  <c r="S249" i="1"/>
  <c r="E251" i="1"/>
  <c r="F251" i="1" s="1"/>
  <c r="S252" i="1"/>
  <c r="E253" i="1"/>
  <c r="F253" i="1" s="1"/>
  <c r="U253" i="1" s="1"/>
  <c r="F254" i="1"/>
  <c r="S254" i="1"/>
  <c r="S255" i="1"/>
  <c r="S256" i="1"/>
  <c r="S257" i="1"/>
  <c r="S258" i="1"/>
  <c r="S259" i="1"/>
  <c r="S260" i="1"/>
  <c r="S261" i="1"/>
  <c r="E263" i="1"/>
  <c r="F263" i="1" s="1"/>
  <c r="S264" i="1"/>
  <c r="S265" i="1"/>
  <c r="S268" i="1"/>
  <c r="F271" i="1"/>
  <c r="S271" i="1"/>
  <c r="S272" i="1"/>
  <c r="S273" i="1"/>
  <c r="S274" i="1"/>
  <c r="F275" i="1"/>
  <c r="Z275" i="1" s="1"/>
  <c r="S275" i="1"/>
  <c r="F276" i="1"/>
  <c r="Z276" i="1" s="1"/>
  <c r="S276" i="1"/>
  <c r="S277" i="1"/>
  <c r="S278" i="1"/>
  <c r="S279" i="1"/>
  <c r="S281" i="1"/>
  <c r="S282" i="1"/>
  <c r="S283" i="1"/>
  <c r="E284" i="1"/>
  <c r="F284" i="1" s="1"/>
  <c r="S284" i="1"/>
  <c r="F285" i="1"/>
  <c r="S285" i="1"/>
  <c r="F286" i="1"/>
  <c r="S286" i="1"/>
  <c r="S287" i="1"/>
  <c r="S288" i="1"/>
  <c r="E289" i="1"/>
  <c r="F289" i="1" s="1"/>
  <c r="Z289" i="1" s="1"/>
  <c r="S290" i="1"/>
  <c r="S291" i="1"/>
  <c r="F292" i="1"/>
  <c r="G292" i="1" s="1"/>
  <c r="I292" i="1" s="1"/>
  <c r="S292" i="1"/>
  <c r="S293" i="1"/>
  <c r="S294" i="1"/>
  <c r="E295" i="1"/>
  <c r="F295" i="1" s="1"/>
  <c r="S295" i="1"/>
  <c r="F296" i="1"/>
  <c r="G296" i="1" s="1"/>
  <c r="I296" i="1" s="1"/>
  <c r="S296" i="1"/>
  <c r="F297" i="1"/>
  <c r="Z297" i="1" s="1"/>
  <c r="S297" i="1"/>
  <c r="S298" i="1"/>
  <c r="F299" i="1"/>
  <c r="S299" i="1"/>
  <c r="S302" i="1"/>
  <c r="S303" i="1"/>
  <c r="S304" i="1"/>
  <c r="S305" i="1"/>
  <c r="S306" i="1"/>
  <c r="S308" i="1"/>
  <c r="S309" i="1"/>
  <c r="E311" i="1"/>
  <c r="F311" i="1" s="1"/>
  <c r="Z311" i="1" s="1"/>
  <c r="S311" i="1"/>
  <c r="S312" i="1"/>
  <c r="S313" i="1"/>
  <c r="S314" i="1"/>
  <c r="S315" i="1"/>
  <c r="S316" i="1"/>
  <c r="E317" i="1"/>
  <c r="F317" i="1" s="1"/>
  <c r="Z317" i="1" s="1"/>
  <c r="E318" i="1"/>
  <c r="F318" i="1" s="1"/>
  <c r="E319" i="1"/>
  <c r="F319" i="1" s="1"/>
  <c r="E320" i="1"/>
  <c r="F320" i="1" s="1"/>
  <c r="E321" i="1"/>
  <c r="F321" i="1" s="1"/>
  <c r="E322" i="1"/>
  <c r="F322" i="1" s="1"/>
  <c r="S322" i="1"/>
  <c r="S323" i="1"/>
  <c r="S324" i="1"/>
  <c r="S325" i="1"/>
  <c r="E326" i="1"/>
  <c r="F326" i="1" s="1"/>
  <c r="Z326" i="1" s="1"/>
  <c r="S327" i="1"/>
  <c r="S328" i="1"/>
  <c r="E329" i="1"/>
  <c r="F329" i="1" s="1"/>
  <c r="S330" i="1"/>
  <c r="S331" i="1"/>
  <c r="E333" i="1"/>
  <c r="F333" i="1" s="1"/>
  <c r="E334" i="1"/>
  <c r="F334" i="1" s="1"/>
  <c r="S335" i="1"/>
  <c r="E336" i="1"/>
  <c r="F336" i="1" s="1"/>
  <c r="Z336" i="1" s="1"/>
  <c r="S337" i="1"/>
  <c r="F338" i="1"/>
  <c r="S338" i="1"/>
  <c r="F340" i="1"/>
  <c r="Z340" i="1" s="1"/>
  <c r="S340" i="1"/>
  <c r="S341" i="1"/>
  <c r="S342" i="1"/>
  <c r="F343" i="1"/>
  <c r="S343" i="1"/>
  <c r="S344" i="1"/>
  <c r="S345" i="1"/>
  <c r="S346" i="1"/>
  <c r="S348" i="1"/>
  <c r="S349" i="1"/>
  <c r="F350" i="1"/>
  <c r="S350" i="1"/>
  <c r="F352" i="1"/>
  <c r="G352" i="1" s="1"/>
  <c r="I352" i="1" s="1"/>
  <c r="S352" i="1"/>
  <c r="F355" i="1"/>
  <c r="S355" i="1"/>
  <c r="S356" i="1"/>
  <c r="S357" i="1"/>
  <c r="S358" i="1"/>
  <c r="E360" i="1"/>
  <c r="F360" i="1" s="1"/>
  <c r="Z360" i="1" s="1"/>
  <c r="S361" i="1"/>
  <c r="S363" i="1"/>
  <c r="E364" i="1"/>
  <c r="F364" i="1" s="1"/>
  <c r="G364" i="1" s="1"/>
  <c r="I364" i="1" s="1"/>
  <c r="S364" i="1"/>
  <c r="S365" i="1"/>
  <c r="F366" i="1"/>
  <c r="S366" i="1"/>
  <c r="E367" i="1"/>
  <c r="F367" i="1" s="1"/>
  <c r="E368" i="1"/>
  <c r="F368" i="1" s="1"/>
  <c r="S369" i="1"/>
  <c r="F370" i="1"/>
  <c r="G370" i="1" s="1"/>
  <c r="I370" i="1" s="1"/>
  <c r="S370" i="1"/>
  <c r="S372" i="1"/>
  <c r="S373" i="1"/>
  <c r="E374" i="1"/>
  <c r="F374" i="1" s="1"/>
  <c r="U374" i="1" s="1"/>
  <c r="S375" i="1"/>
  <c r="F377" i="1"/>
  <c r="G377" i="1" s="1"/>
  <c r="I377" i="1" s="1"/>
  <c r="S377" i="1"/>
  <c r="S379" i="1"/>
  <c r="E380" i="1"/>
  <c r="F380" i="1" s="1"/>
  <c r="Z380" i="1" s="1"/>
  <c r="S380" i="1"/>
  <c r="S381" i="1"/>
  <c r="F382" i="1"/>
  <c r="G382" i="1" s="1"/>
  <c r="I382" i="1" s="1"/>
  <c r="S382" i="1"/>
  <c r="S383" i="1"/>
  <c r="F384" i="1"/>
  <c r="Z384" i="1" s="1"/>
  <c r="S384" i="1"/>
  <c r="E386" i="1"/>
  <c r="F386" i="1" s="1"/>
  <c r="Z386" i="1" s="1"/>
  <c r="E387" i="1"/>
  <c r="F387" i="1" s="1"/>
  <c r="S389" i="1"/>
  <c r="S390" i="1"/>
  <c r="S391" i="1"/>
  <c r="S392" i="1"/>
  <c r="E393" i="1"/>
  <c r="F393" i="1" s="1"/>
  <c r="Z393" i="1" s="1"/>
  <c r="F394" i="1"/>
  <c r="Z394" i="1" s="1"/>
  <c r="S394" i="1"/>
  <c r="F395" i="1"/>
  <c r="S395" i="1"/>
  <c r="E396" i="1"/>
  <c r="F396" i="1" s="1"/>
  <c r="S397" i="1"/>
  <c r="E398" i="1"/>
  <c r="F398" i="1" s="1"/>
  <c r="Z398" i="1" s="1"/>
  <c r="S399" i="1"/>
  <c r="S400" i="1"/>
  <c r="S401" i="1"/>
  <c r="S402" i="1"/>
  <c r="E404" i="1"/>
  <c r="F404" i="1" s="1"/>
  <c r="S405" i="1"/>
  <c r="S406" i="1"/>
  <c r="S407" i="1"/>
  <c r="S408" i="1"/>
  <c r="S409" i="1"/>
  <c r="F411" i="1"/>
  <c r="G411" i="1" s="1"/>
  <c r="I411" i="1" s="1"/>
  <c r="S411" i="1"/>
  <c r="S412" i="1"/>
  <c r="S413" i="1"/>
  <c r="S415" i="1"/>
  <c r="S416" i="1"/>
  <c r="E417" i="1"/>
  <c r="F417" i="1" s="1"/>
  <c r="Z417" i="1" s="1"/>
  <c r="S420" i="1"/>
  <c r="S421" i="1"/>
  <c r="S422" i="1"/>
  <c r="S423" i="1"/>
  <c r="S424" i="1"/>
  <c r="S425" i="1"/>
  <c r="S428" i="1"/>
  <c r="S429" i="1"/>
  <c r="S431" i="1"/>
  <c r="S432" i="1"/>
  <c r="S433" i="1"/>
  <c r="S434" i="1"/>
  <c r="S436" i="1"/>
  <c r="S437" i="1"/>
  <c r="S439" i="1"/>
  <c r="S440" i="1"/>
  <c r="S441" i="1"/>
  <c r="S443" i="1"/>
  <c r="S444" i="1"/>
  <c r="S445" i="1"/>
  <c r="S447" i="1"/>
  <c r="S448" i="1"/>
  <c r="S451" i="1"/>
  <c r="S454" i="1"/>
  <c r="S455" i="1"/>
  <c r="S457" i="1"/>
  <c r="S460" i="1"/>
  <c r="S462" i="1"/>
  <c r="S463" i="1"/>
  <c r="S465" i="1"/>
  <c r="S470" i="1"/>
  <c r="S472" i="1"/>
  <c r="S473" i="1"/>
  <c r="S474" i="1"/>
  <c r="S477" i="1"/>
  <c r="S479" i="1"/>
  <c r="S480" i="1"/>
  <c r="S482" i="1"/>
  <c r="S483" i="1"/>
  <c r="S484" i="1"/>
  <c r="S485" i="1"/>
  <c r="S486" i="1"/>
  <c r="S488" i="1"/>
  <c r="S489" i="1"/>
  <c r="S490" i="1"/>
  <c r="S491" i="1"/>
  <c r="S492" i="1"/>
  <c r="S493" i="1"/>
  <c r="S494" i="1"/>
  <c r="S495" i="1"/>
  <c r="S496" i="1"/>
  <c r="S497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9" i="1"/>
  <c r="S520" i="1"/>
  <c r="S521" i="1"/>
  <c r="S522" i="1"/>
  <c r="S523" i="1"/>
  <c r="S524" i="1"/>
  <c r="S525" i="1"/>
  <c r="S526" i="1"/>
  <c r="S527" i="1"/>
  <c r="S528" i="1"/>
  <c r="S531" i="1"/>
  <c r="S532" i="1"/>
  <c r="S533" i="1"/>
  <c r="S534" i="1"/>
  <c r="S535" i="1"/>
  <c r="S536" i="1"/>
  <c r="AY11" i="1"/>
  <c r="D12" i="1"/>
  <c r="D13" i="1"/>
  <c r="AY12" i="1"/>
  <c r="AY13" i="1"/>
  <c r="R52" i="1"/>
  <c r="AB14" i="1"/>
  <c r="AY14" i="1"/>
  <c r="AY15" i="1"/>
  <c r="AB16" i="1"/>
  <c r="AY16" i="1"/>
  <c r="C17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Q39" i="1"/>
  <c r="AY39" i="1"/>
  <c r="Q40" i="1"/>
  <c r="AY40" i="1"/>
  <c r="Q41" i="1"/>
  <c r="AY41" i="1"/>
  <c r="Q42" i="1"/>
  <c r="AY42" i="1"/>
  <c r="Q43" i="1"/>
  <c r="AY43" i="1"/>
  <c r="Q44" i="1"/>
  <c r="AY44" i="1"/>
  <c r="Q45" i="1"/>
  <c r="AY45" i="1"/>
  <c r="Q46" i="1"/>
  <c r="AY46" i="1"/>
  <c r="Q47" i="1"/>
  <c r="AY47" i="1"/>
  <c r="Q48" i="1"/>
  <c r="AY48" i="1"/>
  <c r="Q49" i="1"/>
  <c r="AY49" i="1"/>
  <c r="Q50" i="1"/>
  <c r="AY50" i="1"/>
  <c r="Q51" i="1"/>
  <c r="AY51" i="1"/>
  <c r="Q52" i="1"/>
  <c r="AY52" i="1"/>
  <c r="Q53" i="1"/>
  <c r="AY53" i="1"/>
  <c r="Q54" i="1"/>
  <c r="AY54" i="1"/>
  <c r="Q55" i="1"/>
  <c r="AY55" i="1"/>
  <c r="Q56" i="1"/>
  <c r="AY56" i="1"/>
  <c r="Q57" i="1"/>
  <c r="AY57" i="1"/>
  <c r="Q58" i="1"/>
  <c r="AY58" i="1"/>
  <c r="Q59" i="1"/>
  <c r="AY59" i="1"/>
  <c r="Q60" i="1"/>
  <c r="AY60" i="1"/>
  <c r="Q61" i="1"/>
  <c r="AY61" i="1"/>
  <c r="Q62" i="1"/>
  <c r="AY62" i="1"/>
  <c r="Q63" i="1"/>
  <c r="AY63" i="1"/>
  <c r="Q64" i="1"/>
  <c r="AY64" i="1"/>
  <c r="Q65" i="1"/>
  <c r="AY65" i="1"/>
  <c r="Q66" i="1"/>
  <c r="AY66" i="1"/>
  <c r="Q67" i="1"/>
  <c r="AY67" i="1"/>
  <c r="Q68" i="1"/>
  <c r="AY68" i="1"/>
  <c r="Q69" i="1"/>
  <c r="AY69" i="1"/>
  <c r="Q70" i="1"/>
  <c r="AY70" i="1"/>
  <c r="Q71" i="1"/>
  <c r="AY71" i="1"/>
  <c r="Q72" i="1"/>
  <c r="AY72" i="1"/>
  <c r="Q73" i="1"/>
  <c r="AY73" i="1"/>
  <c r="Q74" i="1"/>
  <c r="AY74" i="1"/>
  <c r="Q75" i="1"/>
  <c r="AY75" i="1"/>
  <c r="Q76" i="1"/>
  <c r="AY76" i="1"/>
  <c r="Q77" i="1"/>
  <c r="AY77" i="1"/>
  <c r="Q78" i="1"/>
  <c r="AY78" i="1"/>
  <c r="Q79" i="1"/>
  <c r="AY79" i="1"/>
  <c r="Q80" i="1"/>
  <c r="AY80" i="1"/>
  <c r="Q81" i="1"/>
  <c r="AY81" i="1"/>
  <c r="Q82" i="1"/>
  <c r="AY82" i="1"/>
  <c r="Q83" i="1"/>
  <c r="AY83" i="1"/>
  <c r="Q84" i="1"/>
  <c r="AY84" i="1"/>
  <c r="Q85" i="1"/>
  <c r="AY85" i="1"/>
  <c r="Q86" i="1"/>
  <c r="AY86" i="1"/>
  <c r="Q87" i="1"/>
  <c r="AC87" i="1"/>
  <c r="AY87" i="1"/>
  <c r="Q88" i="1"/>
  <c r="AC88" i="1"/>
  <c r="AY88" i="1"/>
  <c r="Q89" i="1"/>
  <c r="AY89" i="1"/>
  <c r="Q90" i="1"/>
  <c r="AY90" i="1"/>
  <c r="Q91" i="1"/>
  <c r="AY91" i="1"/>
  <c r="Q92" i="1"/>
  <c r="AY92" i="1"/>
  <c r="Q93" i="1"/>
  <c r="AY93" i="1"/>
  <c r="Q94" i="1"/>
  <c r="AY94" i="1"/>
  <c r="Q95" i="1"/>
  <c r="AY95" i="1"/>
  <c r="Q96" i="1"/>
  <c r="AY96" i="1"/>
  <c r="Q97" i="1"/>
  <c r="AY97" i="1"/>
  <c r="Q98" i="1"/>
  <c r="AY98" i="1"/>
  <c r="Q99" i="1"/>
  <c r="AY99" i="1"/>
  <c r="Q100" i="1"/>
  <c r="AY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7" i="1"/>
  <c r="Q148" i="1"/>
  <c r="Q150" i="1"/>
  <c r="Q151" i="1"/>
  <c r="Q152" i="1"/>
  <c r="Q153" i="1"/>
  <c r="Q154" i="1"/>
  <c r="Q155" i="1"/>
  <c r="Q156" i="1"/>
  <c r="Q157" i="1"/>
  <c r="Q158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AB185" i="1"/>
  <c r="AD185" i="1"/>
  <c r="AF185" i="1"/>
  <c r="Q187" i="1"/>
  <c r="Q189" i="1"/>
  <c r="Q190" i="1"/>
  <c r="Q191" i="1"/>
  <c r="AB191" i="1"/>
  <c r="AD191" i="1"/>
  <c r="AF191" i="1"/>
  <c r="Q192" i="1"/>
  <c r="Q193" i="1"/>
  <c r="Q194" i="1"/>
  <c r="Q195" i="1"/>
  <c r="Q196" i="1"/>
  <c r="Q197" i="1"/>
  <c r="Q198" i="1"/>
  <c r="AB198" i="1"/>
  <c r="AD198" i="1"/>
  <c r="AF198" i="1"/>
  <c r="Q200" i="1"/>
  <c r="Q201" i="1"/>
  <c r="Q202" i="1"/>
  <c r="Q203" i="1"/>
  <c r="Q204" i="1"/>
  <c r="Q205" i="1"/>
  <c r="AB205" i="1"/>
  <c r="AD205" i="1"/>
  <c r="AF205" i="1"/>
  <c r="Q206" i="1"/>
  <c r="Q207" i="1"/>
  <c r="AB207" i="1"/>
  <c r="AD207" i="1"/>
  <c r="AF207" i="1"/>
  <c r="Q208" i="1"/>
  <c r="Q209" i="1"/>
  <c r="Q210" i="1"/>
  <c r="Q211" i="1"/>
  <c r="Q212" i="1"/>
  <c r="Q213" i="1"/>
  <c r="Q214" i="1"/>
  <c r="Q215" i="1"/>
  <c r="Q216" i="1"/>
  <c r="Q217" i="1"/>
  <c r="Q219" i="1"/>
  <c r="Q220" i="1"/>
  <c r="Q221" i="1"/>
  <c r="Q222" i="1"/>
  <c r="Q224" i="1"/>
  <c r="Q225" i="1"/>
  <c r="Q226" i="1"/>
  <c r="Q227" i="1"/>
  <c r="Q228" i="1"/>
  <c r="Q229" i="1"/>
  <c r="Q231" i="1"/>
  <c r="Q233" i="1"/>
  <c r="Q235" i="1"/>
  <c r="Q236" i="1"/>
  <c r="AB236" i="1"/>
  <c r="AD236" i="1"/>
  <c r="AF236" i="1"/>
  <c r="Q237" i="1"/>
  <c r="Q238" i="1"/>
  <c r="Q239" i="1"/>
  <c r="Q240" i="1"/>
  <c r="Q241" i="1"/>
  <c r="Q244" i="1"/>
  <c r="Q245" i="1"/>
  <c r="Q247" i="1"/>
  <c r="Q249" i="1"/>
  <c r="Q251" i="1"/>
  <c r="AB251" i="1"/>
  <c r="AD251" i="1"/>
  <c r="AF251" i="1"/>
  <c r="Q252" i="1"/>
  <c r="Q253" i="1"/>
  <c r="AB253" i="1"/>
  <c r="AD253" i="1"/>
  <c r="AF253" i="1"/>
  <c r="Q254" i="1"/>
  <c r="Q255" i="1"/>
  <c r="Q256" i="1"/>
  <c r="Q257" i="1"/>
  <c r="Q258" i="1"/>
  <c r="Q259" i="1"/>
  <c r="Q260" i="1"/>
  <c r="Q261" i="1"/>
  <c r="Q263" i="1"/>
  <c r="AB263" i="1"/>
  <c r="AD263" i="1"/>
  <c r="AF263" i="1"/>
  <c r="Q264" i="1"/>
  <c r="Q265" i="1"/>
  <c r="Q266" i="1"/>
  <c r="AB266" i="1"/>
  <c r="AD266" i="1"/>
  <c r="AF266" i="1"/>
  <c r="Q268" i="1"/>
  <c r="Q271" i="1"/>
  <c r="Q272" i="1"/>
  <c r="Q273" i="1"/>
  <c r="Q274" i="1"/>
  <c r="Q275" i="1"/>
  <c r="Q276" i="1"/>
  <c r="Q277" i="1"/>
  <c r="Q278" i="1"/>
  <c r="Q279" i="1"/>
  <c r="Q281" i="1"/>
  <c r="Q282" i="1"/>
  <c r="Q283" i="1"/>
  <c r="Q284" i="1"/>
  <c r="Q285" i="1"/>
  <c r="Q286" i="1"/>
  <c r="Q287" i="1"/>
  <c r="Q288" i="1"/>
  <c r="Q289" i="1"/>
  <c r="AB289" i="1"/>
  <c r="AD289" i="1"/>
  <c r="AF289" i="1"/>
  <c r="Q290" i="1"/>
  <c r="Q291" i="1"/>
  <c r="Q292" i="1"/>
  <c r="Q293" i="1"/>
  <c r="Q294" i="1"/>
  <c r="Q295" i="1"/>
  <c r="Q296" i="1"/>
  <c r="Q297" i="1"/>
  <c r="Q298" i="1"/>
  <c r="Q299" i="1"/>
  <c r="Q302" i="1"/>
  <c r="Q303" i="1"/>
  <c r="Q304" i="1"/>
  <c r="Q305" i="1"/>
  <c r="Q306" i="1"/>
  <c r="Q308" i="1"/>
  <c r="Q309" i="1"/>
  <c r="Q311" i="1"/>
  <c r="Q312" i="1"/>
  <c r="Q313" i="1"/>
  <c r="Q314" i="1"/>
  <c r="Q315" i="1"/>
  <c r="Q316" i="1"/>
  <c r="Q317" i="1"/>
  <c r="AB317" i="1"/>
  <c r="AD317" i="1"/>
  <c r="AF317" i="1"/>
  <c r="Q318" i="1"/>
  <c r="AB318" i="1"/>
  <c r="AD318" i="1"/>
  <c r="AF318" i="1"/>
  <c r="Q319" i="1"/>
  <c r="AB319" i="1"/>
  <c r="AD319" i="1"/>
  <c r="AF319" i="1"/>
  <c r="Q320" i="1"/>
  <c r="AB320" i="1"/>
  <c r="AD320" i="1"/>
  <c r="AF320" i="1"/>
  <c r="Q321" i="1"/>
  <c r="AB321" i="1"/>
  <c r="AD321" i="1"/>
  <c r="AF321" i="1"/>
  <c r="Q322" i="1"/>
  <c r="Q323" i="1"/>
  <c r="Q324" i="1"/>
  <c r="Q325" i="1"/>
  <c r="Q326" i="1"/>
  <c r="AB326" i="1"/>
  <c r="AD326" i="1"/>
  <c r="AF326" i="1"/>
  <c r="Q327" i="1"/>
  <c r="Q328" i="1"/>
  <c r="Q329" i="1"/>
  <c r="AB329" i="1"/>
  <c r="AD329" i="1"/>
  <c r="AF329" i="1"/>
  <c r="Q330" i="1"/>
  <c r="Q331" i="1"/>
  <c r="Q333" i="1"/>
  <c r="AB333" i="1"/>
  <c r="AD333" i="1"/>
  <c r="AF333" i="1"/>
  <c r="Q334" i="1"/>
  <c r="AB334" i="1"/>
  <c r="AD334" i="1"/>
  <c r="AF334" i="1"/>
  <c r="Q335" i="1"/>
  <c r="Q336" i="1"/>
  <c r="AB336" i="1"/>
  <c r="AD336" i="1"/>
  <c r="AF336" i="1"/>
  <c r="Q337" i="1"/>
  <c r="Q338" i="1"/>
  <c r="Q340" i="1"/>
  <c r="Q341" i="1"/>
  <c r="Q342" i="1"/>
  <c r="Q343" i="1"/>
  <c r="Q344" i="1"/>
  <c r="Q345" i="1"/>
  <c r="Q346" i="1"/>
  <c r="Q348" i="1"/>
  <c r="Q349" i="1"/>
  <c r="Q350" i="1"/>
  <c r="Q352" i="1"/>
  <c r="Q355" i="1"/>
  <c r="Q356" i="1"/>
  <c r="Q357" i="1"/>
  <c r="Q358" i="1"/>
  <c r="Q360" i="1"/>
  <c r="AB360" i="1"/>
  <c r="AD360" i="1"/>
  <c r="AF360" i="1"/>
  <c r="Q361" i="1"/>
  <c r="Q363" i="1"/>
  <c r="Q364" i="1"/>
  <c r="Q365" i="1"/>
  <c r="Q366" i="1"/>
  <c r="Q367" i="1"/>
  <c r="AB367" i="1"/>
  <c r="AD367" i="1"/>
  <c r="AF367" i="1"/>
  <c r="Q368" i="1"/>
  <c r="AB368" i="1"/>
  <c r="AD368" i="1"/>
  <c r="AF368" i="1"/>
  <c r="Q369" i="1"/>
  <c r="Q370" i="1"/>
  <c r="Q372" i="1"/>
  <c r="Q373" i="1"/>
  <c r="Q374" i="1"/>
  <c r="AB374" i="1"/>
  <c r="AD374" i="1"/>
  <c r="AF374" i="1"/>
  <c r="Q375" i="1"/>
  <c r="Q377" i="1"/>
  <c r="Q379" i="1"/>
  <c r="Q380" i="1"/>
  <c r="Q381" i="1"/>
  <c r="Q382" i="1"/>
  <c r="Q383" i="1"/>
  <c r="Q384" i="1"/>
  <c r="Q386" i="1"/>
  <c r="AB386" i="1"/>
  <c r="AD386" i="1"/>
  <c r="AF386" i="1"/>
  <c r="Q387" i="1"/>
  <c r="AB387" i="1"/>
  <c r="AD387" i="1"/>
  <c r="AF387" i="1"/>
  <c r="Q389" i="1"/>
  <c r="Q390" i="1"/>
  <c r="Q391" i="1"/>
  <c r="Q392" i="1"/>
  <c r="Q393" i="1"/>
  <c r="AB393" i="1"/>
  <c r="AD393" i="1"/>
  <c r="AF393" i="1"/>
  <c r="Q394" i="1"/>
  <c r="Q395" i="1"/>
  <c r="Q396" i="1"/>
  <c r="AB396" i="1"/>
  <c r="AD396" i="1"/>
  <c r="AF396" i="1"/>
  <c r="Q397" i="1"/>
  <c r="Q398" i="1"/>
  <c r="AB398" i="1"/>
  <c r="AD398" i="1"/>
  <c r="AF398" i="1"/>
  <c r="Q399" i="1"/>
  <c r="Q400" i="1"/>
  <c r="Q401" i="1"/>
  <c r="Q402" i="1"/>
  <c r="Q404" i="1"/>
  <c r="AB404" i="1"/>
  <c r="AD404" i="1"/>
  <c r="AF404" i="1"/>
  <c r="Q405" i="1"/>
  <c r="Q406" i="1"/>
  <c r="Q407" i="1"/>
  <c r="Q408" i="1"/>
  <c r="Q409" i="1"/>
  <c r="Q411" i="1"/>
  <c r="Q412" i="1"/>
  <c r="Q413" i="1"/>
  <c r="Q415" i="1"/>
  <c r="Q416" i="1"/>
  <c r="Q417" i="1"/>
  <c r="AB417" i="1"/>
  <c r="AD417" i="1"/>
  <c r="AF417" i="1"/>
  <c r="Q418" i="1"/>
  <c r="AB418" i="1"/>
  <c r="AD418" i="1"/>
  <c r="AF418" i="1"/>
  <c r="Q419" i="1"/>
  <c r="AB419" i="1"/>
  <c r="AD419" i="1"/>
  <c r="AF419" i="1"/>
  <c r="Q420" i="1"/>
  <c r="Q421" i="1"/>
  <c r="Q422" i="1"/>
  <c r="Q423" i="1"/>
  <c r="Q424" i="1"/>
  <c r="Q425" i="1"/>
  <c r="Q428" i="1"/>
  <c r="Q429" i="1"/>
  <c r="Q431" i="1"/>
  <c r="Q432" i="1"/>
  <c r="Q433" i="1"/>
  <c r="Q434" i="1"/>
  <c r="Q436" i="1"/>
  <c r="Q437" i="1"/>
  <c r="Q439" i="1"/>
  <c r="Q440" i="1"/>
  <c r="Q441" i="1"/>
  <c r="Q443" i="1"/>
  <c r="Q444" i="1"/>
  <c r="Q445" i="1"/>
  <c r="Q447" i="1"/>
  <c r="Q448" i="1"/>
  <c r="Q451" i="1"/>
  <c r="Q452" i="1"/>
  <c r="AB452" i="1"/>
  <c r="AD452" i="1"/>
  <c r="AF452" i="1"/>
  <c r="Q454" i="1"/>
  <c r="Q455" i="1"/>
  <c r="Q457" i="1"/>
  <c r="Q460" i="1"/>
  <c r="Q462" i="1"/>
  <c r="Q463" i="1"/>
  <c r="Q465" i="1"/>
  <c r="Q468" i="1"/>
  <c r="AB468" i="1"/>
  <c r="AD468" i="1"/>
  <c r="AF468" i="1"/>
  <c r="Q469" i="1"/>
  <c r="AB469" i="1"/>
  <c r="AD469" i="1"/>
  <c r="AF469" i="1"/>
  <c r="Q470" i="1"/>
  <c r="Q472" i="1"/>
  <c r="Q473" i="1"/>
  <c r="Q474" i="1"/>
  <c r="Q477" i="1"/>
  <c r="Q479" i="1"/>
  <c r="Q480" i="1"/>
  <c r="Q482" i="1"/>
  <c r="Q483" i="1"/>
  <c r="Q484" i="1"/>
  <c r="Q485" i="1"/>
  <c r="Q486" i="1"/>
  <c r="Q488" i="1"/>
  <c r="Q489" i="1"/>
  <c r="Q490" i="1"/>
  <c r="Q491" i="1"/>
  <c r="Q492" i="1"/>
  <c r="Q493" i="1"/>
  <c r="Q494" i="1"/>
  <c r="Q495" i="1"/>
  <c r="Q496" i="1"/>
  <c r="Q497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9" i="1"/>
  <c r="Q520" i="1"/>
  <c r="Q521" i="1"/>
  <c r="Q522" i="1"/>
  <c r="Q523" i="1"/>
  <c r="Q524" i="1"/>
  <c r="Q525" i="1"/>
  <c r="Q526" i="1"/>
  <c r="Q527" i="1"/>
  <c r="Q528" i="1"/>
  <c r="Q531" i="1"/>
  <c r="Q532" i="1"/>
  <c r="Q533" i="1"/>
  <c r="Q534" i="1"/>
  <c r="Q535" i="1"/>
  <c r="Q536" i="1"/>
  <c r="Q537" i="1"/>
  <c r="Q538" i="1"/>
  <c r="Q539" i="1"/>
  <c r="Q540" i="1"/>
  <c r="Q543" i="1"/>
  <c r="Q544" i="1"/>
  <c r="Q545" i="1"/>
  <c r="Q546" i="1"/>
  <c r="Q547" i="1"/>
  <c r="Q548" i="1"/>
  <c r="Q549" i="1"/>
  <c r="Q550" i="1"/>
  <c r="Q551" i="1"/>
  <c r="Q553" i="1"/>
  <c r="Q554" i="1"/>
  <c r="Q555" i="1"/>
  <c r="Q556" i="1"/>
  <c r="Q557" i="1"/>
  <c r="Q558" i="1"/>
  <c r="Q559" i="1"/>
  <c r="Q561" i="1"/>
  <c r="Q562" i="1"/>
  <c r="Q563" i="1"/>
  <c r="Q564" i="1"/>
  <c r="Q565" i="1"/>
  <c r="Q566" i="1"/>
  <c r="Q567" i="1"/>
  <c r="Q568" i="1"/>
  <c r="G276" i="1"/>
  <c r="I276" i="1" s="1"/>
  <c r="G57" i="1"/>
  <c r="Z57" i="1"/>
  <c r="Z41" i="1"/>
  <c r="G41" i="1"/>
  <c r="I302" i="2"/>
  <c r="J302" i="2"/>
  <c r="G302" i="2"/>
  <c r="G341" i="2"/>
  <c r="F340" i="2"/>
  <c r="H340" i="2"/>
  <c r="G336" i="2"/>
  <c r="G331" i="2"/>
  <c r="G330" i="2"/>
  <c r="G325" i="2"/>
  <c r="F324" i="2"/>
  <c r="G320" i="2"/>
  <c r="H316" i="2"/>
  <c r="G315" i="2"/>
  <c r="G314" i="2"/>
  <c r="G340" i="2"/>
  <c r="G334" i="2"/>
  <c r="F328" i="2"/>
  <c r="H328" i="2"/>
  <c r="G318" i="2"/>
  <c r="F312" i="2"/>
  <c r="G300" i="2"/>
  <c r="G308" i="2"/>
  <c r="I308" i="2"/>
  <c r="J308" i="2"/>
  <c r="G338" i="2"/>
  <c r="G322" i="2"/>
  <c r="I306" i="2"/>
  <c r="J306" i="2"/>
  <c r="G306" i="2"/>
  <c r="G304" i="2"/>
  <c r="I304" i="2"/>
  <c r="J304" i="2"/>
  <c r="G342" i="2"/>
  <c r="G337" i="2"/>
  <c r="G326" i="2"/>
  <c r="G321" i="2"/>
  <c r="G310" i="2"/>
  <c r="I303" i="2"/>
  <c r="J303" i="2"/>
  <c r="I183" i="2"/>
  <c r="J183" i="2"/>
  <c r="G183" i="2"/>
  <c r="G181" i="2"/>
  <c r="I181" i="2"/>
  <c r="J181" i="2"/>
  <c r="I300" i="2"/>
  <c r="J300" i="2"/>
  <c r="G294" i="2"/>
  <c r="F293" i="2"/>
  <c r="G284" i="2"/>
  <c r="G283" i="2"/>
  <c r="F277" i="2"/>
  <c r="G268" i="2"/>
  <c r="G267" i="2"/>
  <c r="G262" i="2"/>
  <c r="F261" i="2"/>
  <c r="G252" i="2"/>
  <c r="G251" i="2"/>
  <c r="G246" i="2"/>
  <c r="F245" i="2"/>
  <c r="G241" i="2"/>
  <c r="G236" i="2"/>
  <c r="G235" i="2"/>
  <c r="G230" i="2"/>
  <c r="F229" i="2"/>
  <c r="G229" i="2"/>
  <c r="G220" i="2"/>
  <c r="G214" i="2"/>
  <c r="F213" i="2"/>
  <c r="G209" i="2"/>
  <c r="G204" i="2"/>
  <c r="G203" i="2"/>
  <c r="G198" i="2"/>
  <c r="F197" i="2"/>
  <c r="G193" i="2"/>
  <c r="I178" i="2"/>
  <c r="J178" i="2"/>
  <c r="I177" i="2"/>
  <c r="J177" i="2"/>
  <c r="G177" i="2"/>
  <c r="H174" i="2"/>
  <c r="G174" i="2"/>
  <c r="I170" i="2"/>
  <c r="J170" i="2"/>
  <c r="G287" i="2"/>
  <c r="G208" i="2"/>
  <c r="G207" i="2"/>
  <c r="F201" i="2"/>
  <c r="H201" i="2"/>
  <c r="G192" i="2"/>
  <c r="G188" i="2"/>
  <c r="G176" i="2"/>
  <c r="G175" i="2"/>
  <c r="I191" i="2"/>
  <c r="J191" i="2"/>
  <c r="G191" i="2"/>
  <c r="G189" i="2"/>
  <c r="I189" i="2"/>
  <c r="J189" i="2"/>
  <c r="I180" i="2"/>
  <c r="J180" i="2"/>
  <c r="G297" i="2"/>
  <c r="G291" i="2"/>
  <c r="G286" i="2"/>
  <c r="G281" i="2"/>
  <c r="G275" i="2"/>
  <c r="G270" i="2"/>
  <c r="G265" i="2"/>
  <c r="G259" i="2"/>
  <c r="G254" i="2"/>
  <c r="G249" i="2"/>
  <c r="G243" i="2"/>
  <c r="G238" i="2"/>
  <c r="G233" i="2"/>
  <c r="G227" i="2"/>
  <c r="G222" i="2"/>
  <c r="G217" i="2"/>
  <c r="G206" i="2"/>
  <c r="G201" i="2"/>
  <c r="G195" i="2"/>
  <c r="I176" i="2"/>
  <c r="J176" i="2"/>
  <c r="I187" i="2"/>
  <c r="J187" i="2"/>
  <c r="G187" i="2"/>
  <c r="G185" i="2"/>
  <c r="I185" i="2"/>
  <c r="J185" i="2"/>
  <c r="G296" i="2"/>
  <c r="G295" i="2"/>
  <c r="F289" i="2"/>
  <c r="H289" i="2"/>
  <c r="F287" i="2"/>
  <c r="H287" i="2"/>
  <c r="G280" i="2"/>
  <c r="G279" i="2"/>
  <c r="F273" i="2"/>
  <c r="G273" i="2"/>
  <c r="H273" i="2"/>
  <c r="F271" i="2"/>
  <c r="H271" i="2"/>
  <c r="G264" i="2"/>
  <c r="G263" i="2"/>
  <c r="F257" i="2"/>
  <c r="H257" i="2"/>
  <c r="F255" i="2"/>
  <c r="H255" i="2"/>
  <c r="G248" i="2"/>
  <c r="F241" i="2"/>
  <c r="H241" i="2"/>
  <c r="F239" i="2"/>
  <c r="G239" i="2"/>
  <c r="G232" i="2"/>
  <c r="G231" i="2"/>
  <c r="F225" i="2"/>
  <c r="F223" i="2"/>
  <c r="G216" i="2"/>
  <c r="G215" i="2"/>
  <c r="G199" i="2"/>
  <c r="F177" i="2"/>
  <c r="H177" i="2"/>
  <c r="O13" i="2"/>
  <c r="O12" i="2"/>
  <c r="K13" i="2"/>
  <c r="K12" i="2"/>
  <c r="G13" i="2"/>
  <c r="G12" i="2"/>
  <c r="G172" i="2"/>
  <c r="G166" i="2"/>
  <c r="F165" i="2"/>
  <c r="H165" i="2"/>
  <c r="G161" i="2"/>
  <c r="G156" i="2"/>
  <c r="G150" i="2"/>
  <c r="F149" i="2"/>
  <c r="H149" i="2"/>
  <c r="G145" i="2"/>
  <c r="G140" i="2"/>
  <c r="G139" i="2"/>
  <c r="G134" i="2"/>
  <c r="F133" i="2"/>
  <c r="H133" i="2"/>
  <c r="F129" i="2"/>
  <c r="F125" i="2"/>
  <c r="G125" i="2"/>
  <c r="F121" i="2"/>
  <c r="G121" i="2"/>
  <c r="F117" i="2"/>
  <c r="F113" i="2"/>
  <c r="F109" i="2"/>
  <c r="H109" i="2"/>
  <c r="G106" i="2"/>
  <c r="F105" i="2"/>
  <c r="H105" i="2"/>
  <c r="G102" i="2"/>
  <c r="F101" i="2"/>
  <c r="G98" i="2"/>
  <c r="F97" i="2"/>
  <c r="G94" i="2"/>
  <c r="F93" i="2"/>
  <c r="G93" i="2"/>
  <c r="F89" i="2"/>
  <c r="G86" i="2"/>
  <c r="F85" i="2"/>
  <c r="G82" i="2"/>
  <c r="F81" i="2"/>
  <c r="G78" i="2"/>
  <c r="G75" i="2"/>
  <c r="I75" i="2"/>
  <c r="J75" i="2"/>
  <c r="L13" i="2"/>
  <c r="L12" i="2"/>
  <c r="H13" i="2"/>
  <c r="H12" i="2"/>
  <c r="D12" i="2"/>
  <c r="D13" i="2"/>
  <c r="F169" i="2"/>
  <c r="H169" i="2"/>
  <c r="G160" i="2"/>
  <c r="G159" i="2"/>
  <c r="F153" i="2"/>
  <c r="G153" i="2"/>
  <c r="H153" i="2"/>
  <c r="G143" i="2"/>
  <c r="F137" i="2"/>
  <c r="F132" i="2"/>
  <c r="F112" i="2"/>
  <c r="H112" i="2"/>
  <c r="F108" i="2"/>
  <c r="H108" i="2"/>
  <c r="F104" i="2"/>
  <c r="H104" i="2"/>
  <c r="F100" i="2"/>
  <c r="G100" i="2"/>
  <c r="H100" i="2"/>
  <c r="F96" i="2"/>
  <c r="H96" i="2"/>
  <c r="F92" i="2"/>
  <c r="H92" i="2"/>
  <c r="F88" i="2"/>
  <c r="F84" i="2"/>
  <c r="H84" i="2"/>
  <c r="F80" i="2"/>
  <c r="H80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59" i="2"/>
  <c r="G76" i="2"/>
  <c r="I76" i="2"/>
  <c r="J76" i="2"/>
  <c r="M13" i="2"/>
  <c r="M12" i="2"/>
  <c r="I13" i="2"/>
  <c r="I12" i="2"/>
  <c r="E13" i="2"/>
  <c r="E12" i="2"/>
  <c r="G179" i="2"/>
  <c r="G169" i="2"/>
  <c r="G163" i="2"/>
  <c r="G158" i="2"/>
  <c r="G147" i="2"/>
  <c r="G142" i="2"/>
  <c r="G128" i="2"/>
  <c r="G120" i="2"/>
  <c r="G116" i="2"/>
  <c r="G112" i="2"/>
  <c r="G104" i="2"/>
  <c r="G96" i="2"/>
  <c r="G84" i="2"/>
  <c r="G80" i="2"/>
  <c r="G77" i="2"/>
  <c r="I77" i="2"/>
  <c r="J77" i="2"/>
  <c r="N12" i="2"/>
  <c r="N13" i="2"/>
  <c r="J12" i="2"/>
  <c r="J13" i="2"/>
  <c r="F12" i="2"/>
  <c r="F13" i="2"/>
  <c r="G167" i="2"/>
  <c r="G151" i="2"/>
  <c r="F130" i="2"/>
  <c r="H130" i="2"/>
  <c r="F126" i="2"/>
  <c r="G126" i="2"/>
  <c r="H126" i="2"/>
  <c r="F122" i="2"/>
  <c r="H122" i="2"/>
  <c r="F118" i="2"/>
  <c r="F114" i="2"/>
  <c r="H114" i="2"/>
  <c r="F110" i="2"/>
  <c r="H110" i="2"/>
  <c r="F90" i="2"/>
  <c r="H90" i="2"/>
  <c r="I74" i="2"/>
  <c r="J74" i="2"/>
  <c r="I73" i="2"/>
  <c r="J73" i="2"/>
  <c r="I72" i="2"/>
  <c r="J72" i="2"/>
  <c r="I71" i="2"/>
  <c r="J71" i="2"/>
  <c r="I70" i="2"/>
  <c r="J70" i="2"/>
  <c r="I69" i="2"/>
  <c r="J69" i="2"/>
  <c r="I68" i="2"/>
  <c r="J68" i="2"/>
  <c r="I67" i="2"/>
  <c r="J67" i="2"/>
  <c r="I66" i="2"/>
  <c r="J66" i="2"/>
  <c r="I65" i="2"/>
  <c r="J65" i="2"/>
  <c r="I64" i="2"/>
  <c r="J64" i="2"/>
  <c r="I63" i="2"/>
  <c r="J63" i="2"/>
  <c r="I62" i="2"/>
  <c r="J62" i="2"/>
  <c r="I61" i="2"/>
  <c r="J61" i="2"/>
  <c r="I60" i="2"/>
  <c r="J60" i="2"/>
  <c r="I59" i="2"/>
  <c r="J59" i="2"/>
  <c r="I58" i="2"/>
  <c r="J58" i="2"/>
  <c r="I57" i="2"/>
  <c r="J57" i="2"/>
  <c r="I56" i="2"/>
  <c r="J56" i="2"/>
  <c r="I55" i="2"/>
  <c r="J55" i="2"/>
  <c r="I54" i="2"/>
  <c r="J54" i="2"/>
  <c r="I53" i="2"/>
  <c r="J53" i="2"/>
  <c r="E549" i="1"/>
  <c r="E434" i="3" s="1"/>
  <c r="E545" i="1"/>
  <c r="E539" i="1"/>
  <c r="F539" i="1" s="1"/>
  <c r="G539" i="1" s="1"/>
  <c r="E546" i="1"/>
  <c r="H81" i="2"/>
  <c r="G81" i="2"/>
  <c r="H89" i="2"/>
  <c r="G89" i="2"/>
  <c r="H97" i="2"/>
  <c r="G97" i="2"/>
  <c r="G105" i="2"/>
  <c r="H113" i="2"/>
  <c r="G113" i="2"/>
  <c r="H121" i="2"/>
  <c r="H129" i="2"/>
  <c r="G129" i="2"/>
  <c r="G149" i="2"/>
  <c r="H213" i="2"/>
  <c r="G213" i="2"/>
  <c r="H245" i="2"/>
  <c r="G245" i="2"/>
  <c r="H277" i="2"/>
  <c r="G277" i="2"/>
  <c r="G328" i="2"/>
  <c r="G92" i="2"/>
  <c r="G108" i="2"/>
  <c r="H85" i="2"/>
  <c r="G85" i="2"/>
  <c r="H93" i="2"/>
  <c r="H101" i="2"/>
  <c r="G101" i="2"/>
  <c r="G109" i="2"/>
  <c r="H117" i="2"/>
  <c r="G117" i="2"/>
  <c r="H125" i="2"/>
  <c r="G133" i="2"/>
  <c r="G165" i="2"/>
  <c r="H197" i="2"/>
  <c r="G197" i="2"/>
  <c r="H229" i="2"/>
  <c r="H261" i="2"/>
  <c r="G261" i="2"/>
  <c r="H293" i="2"/>
  <c r="G293" i="2"/>
  <c r="H312" i="2"/>
  <c r="G312" i="2"/>
  <c r="G271" i="2"/>
  <c r="G90" i="2"/>
  <c r="G114" i="2"/>
  <c r="G122" i="2"/>
  <c r="G130" i="2"/>
  <c r="G255" i="2"/>
  <c r="G257" i="2"/>
  <c r="G289" i="2"/>
  <c r="E427" i="3"/>
  <c r="H239" i="2"/>
  <c r="H88" i="2"/>
  <c r="G88" i="2"/>
  <c r="G324" i="2"/>
  <c r="H324" i="2"/>
  <c r="H225" i="2"/>
  <c r="G225" i="2"/>
  <c r="H132" i="2"/>
  <c r="G132" i="2"/>
  <c r="G110" i="2"/>
  <c r="G137" i="2"/>
  <c r="H137" i="2"/>
  <c r="G220" i="1"/>
  <c r="I220" i="1" s="1"/>
  <c r="G118" i="2"/>
  <c r="H118" i="2"/>
  <c r="G223" i="2"/>
  <c r="H223" i="2"/>
  <c r="Z318" i="1"/>
  <c r="E117" i="3"/>
  <c r="U191" i="1"/>
  <c r="G151" i="1"/>
  <c r="I151" i="1" s="1"/>
  <c r="Z151" i="1"/>
  <c r="G70" i="1"/>
  <c r="E267" i="3"/>
  <c r="E331" i="3"/>
  <c r="E303" i="3"/>
  <c r="F285" i="2"/>
  <c r="H285" i="2"/>
  <c r="G285" i="2"/>
  <c r="F228" i="2"/>
  <c r="H228" i="2"/>
  <c r="I228" i="2"/>
  <c r="J228" i="2"/>
  <c r="I219" i="2"/>
  <c r="J219" i="2"/>
  <c r="F219" i="2"/>
  <c r="E317" i="3"/>
  <c r="E231" i="3"/>
  <c r="E232" i="3"/>
  <c r="G332" i="2"/>
  <c r="H317" i="2"/>
  <c r="G317" i="2"/>
  <c r="G311" i="2"/>
  <c r="G253" i="2"/>
  <c r="F253" i="2"/>
  <c r="H253" i="2"/>
  <c r="I247" i="2"/>
  <c r="J247" i="2"/>
  <c r="F247" i="2"/>
  <c r="G138" i="2"/>
  <c r="F339" i="2"/>
  <c r="I339" i="2"/>
  <c r="J339" i="2"/>
  <c r="I293" i="2"/>
  <c r="J293" i="2"/>
  <c r="G244" i="2"/>
  <c r="F244" i="2"/>
  <c r="H244" i="2"/>
  <c r="G221" i="2"/>
  <c r="F221" i="2"/>
  <c r="H221" i="2"/>
  <c r="I221" i="2"/>
  <c r="J221" i="2"/>
  <c r="F211" i="2"/>
  <c r="I211" i="2"/>
  <c r="J211" i="2"/>
  <c r="F319" i="2"/>
  <c r="I319" i="2"/>
  <c r="J319" i="2"/>
  <c r="I240" i="2"/>
  <c r="J240" i="2"/>
  <c r="F240" i="2"/>
  <c r="H240" i="2"/>
  <c r="F25" i="2"/>
  <c r="G25" i="2" s="1"/>
  <c r="H333" i="2"/>
  <c r="G333" i="2"/>
  <c r="F303" i="2"/>
  <c r="H303" i="2"/>
  <c r="G91" i="2"/>
  <c r="H91" i="2"/>
  <c r="I316" i="2"/>
  <c r="J316" i="2"/>
  <c r="F335" i="2"/>
  <c r="I335" i="2"/>
  <c r="J335" i="2"/>
  <c r="G316" i="2"/>
  <c r="I226" i="2"/>
  <c r="J226" i="2"/>
  <c r="F226" i="2"/>
  <c r="H226" i="2"/>
  <c r="I124" i="2"/>
  <c r="J124" i="2"/>
  <c r="F124" i="2"/>
  <c r="F332" i="2"/>
  <c r="H332" i="2"/>
  <c r="F323" i="2"/>
  <c r="I323" i="2"/>
  <c r="J323" i="2"/>
  <c r="I234" i="2"/>
  <c r="J234" i="2"/>
  <c r="F234" i="2"/>
  <c r="H234" i="2"/>
  <c r="F170" i="2"/>
  <c r="H170" i="2"/>
  <c r="G170" i="2"/>
  <c r="I148" i="2"/>
  <c r="J148" i="2"/>
  <c r="F148" i="2"/>
  <c r="H148" i="2"/>
  <c r="H54" i="2"/>
  <c r="G54" i="2"/>
  <c r="F43" i="2"/>
  <c r="H43" i="2" s="1"/>
  <c r="I285" i="2"/>
  <c r="J285" i="2"/>
  <c r="I265" i="2"/>
  <c r="J265" i="2"/>
  <c r="G260" i="2"/>
  <c r="I252" i="2"/>
  <c r="J252" i="2"/>
  <c r="I216" i="2"/>
  <c r="J216" i="2"/>
  <c r="I208" i="2"/>
  <c r="J208" i="2"/>
  <c r="G200" i="2"/>
  <c r="F123" i="2"/>
  <c r="H123" i="2"/>
  <c r="G99" i="2"/>
  <c r="H87" i="2"/>
  <c r="G87" i="2"/>
  <c r="G299" i="2"/>
  <c r="G218" i="2"/>
  <c r="G210" i="2"/>
  <c r="G196" i="2"/>
  <c r="F196" i="2"/>
  <c r="H196" i="2"/>
  <c r="I194" i="2"/>
  <c r="J194" i="2"/>
  <c r="G194" i="2"/>
  <c r="F135" i="2"/>
  <c r="I135" i="2"/>
  <c r="J135" i="2"/>
  <c r="G298" i="2"/>
  <c r="G292" i="2"/>
  <c r="F282" i="2"/>
  <c r="H282" i="2"/>
  <c r="F272" i="2"/>
  <c r="H272" i="2"/>
  <c r="G256" i="2"/>
  <c r="F224" i="2"/>
  <c r="H224" i="2"/>
  <c r="F50" i="2"/>
  <c r="I50" i="2"/>
  <c r="J50" i="2" s="1"/>
  <c r="I278" i="2"/>
  <c r="J278" i="2"/>
  <c r="F278" i="2"/>
  <c r="F276" i="2"/>
  <c r="H276" i="2"/>
  <c r="F274" i="2"/>
  <c r="H274" i="2"/>
  <c r="I257" i="2"/>
  <c r="J257" i="2"/>
  <c r="I244" i="2"/>
  <c r="J244" i="2"/>
  <c r="F155" i="2"/>
  <c r="I155" i="2"/>
  <c r="J155" i="2"/>
  <c r="H127" i="2"/>
  <c r="G127" i="2"/>
  <c r="G305" i="2"/>
  <c r="I295" i="2"/>
  <c r="J295" i="2"/>
  <c r="I291" i="2"/>
  <c r="J291" i="2"/>
  <c r="I259" i="2"/>
  <c r="J259" i="2"/>
  <c r="I253" i="2"/>
  <c r="J253" i="2"/>
  <c r="G180" i="2"/>
  <c r="H180" i="2"/>
  <c r="G173" i="2"/>
  <c r="I171" i="2"/>
  <c r="J171" i="2"/>
  <c r="F171" i="2"/>
  <c r="H146" i="2"/>
  <c r="G146" i="2"/>
  <c r="H141" i="2"/>
  <c r="G141" i="2"/>
  <c r="F111" i="2"/>
  <c r="H111" i="2"/>
  <c r="H58" i="2"/>
  <c r="G58" i="2"/>
  <c r="G182" i="2"/>
  <c r="I168" i="2"/>
  <c r="J168" i="2"/>
  <c r="G154" i="2"/>
  <c r="F79" i="2"/>
  <c r="H79" i="2"/>
  <c r="G56" i="2"/>
  <c r="G53" i="2"/>
  <c r="H53" i="2"/>
  <c r="I30" i="2"/>
  <c r="J30" i="2" s="1"/>
  <c r="I179" i="2"/>
  <c r="J179" i="2"/>
  <c r="I158" i="2"/>
  <c r="J158" i="2"/>
  <c r="I152" i="2"/>
  <c r="J152" i="2"/>
  <c r="I123" i="2"/>
  <c r="J123" i="2"/>
  <c r="G61" i="2"/>
  <c r="F144" i="2"/>
  <c r="F138" i="2"/>
  <c r="H138" i="2"/>
  <c r="I138" i="2"/>
  <c r="J138" i="2"/>
  <c r="I117" i="2"/>
  <c r="J117" i="2"/>
  <c r="I103" i="2"/>
  <c r="J103" i="2"/>
  <c r="H95" i="2"/>
  <c r="G95" i="2"/>
  <c r="I92" i="2"/>
  <c r="J92" i="2"/>
  <c r="H57" i="2"/>
  <c r="G57" i="2"/>
  <c r="G152" i="2"/>
  <c r="F37" i="2"/>
  <c r="H37" i="2" s="1"/>
  <c r="I37" i="2"/>
  <c r="J37" i="2" s="1"/>
  <c r="E586" i="1"/>
  <c r="F586" i="1" s="1"/>
  <c r="Z586" i="1" s="1"/>
  <c r="E559" i="1"/>
  <c r="E181" i="3" s="1"/>
  <c r="E568" i="1"/>
  <c r="E580" i="1"/>
  <c r="F580" i="1" s="1"/>
  <c r="G580" i="1" s="1"/>
  <c r="E548" i="1"/>
  <c r="E431" i="1"/>
  <c r="F431" i="1" s="1"/>
  <c r="G431" i="1" s="1"/>
  <c r="J431" i="1" s="1"/>
  <c r="E441" i="1"/>
  <c r="E571" i="1"/>
  <c r="F571" i="1" s="1"/>
  <c r="G571" i="1" s="1"/>
  <c r="E537" i="1"/>
  <c r="F537" i="1" s="1"/>
  <c r="Z537" i="1" s="1"/>
  <c r="E423" i="1"/>
  <c r="E149" i="3" s="1"/>
  <c r="E434" i="1"/>
  <c r="E445" i="1"/>
  <c r="F445" i="1" s="1"/>
  <c r="G445" i="1" s="1"/>
  <c r="I445" i="1" s="1"/>
  <c r="E462" i="1"/>
  <c r="E477" i="1"/>
  <c r="F477" i="1" s="1"/>
  <c r="G477" i="1" s="1"/>
  <c r="I477" i="1" s="1"/>
  <c r="E488" i="1"/>
  <c r="E496" i="1"/>
  <c r="F496" i="1" s="1"/>
  <c r="G496" i="1" s="1"/>
  <c r="I496" i="1" s="1"/>
  <c r="E505" i="1"/>
  <c r="F505" i="1" s="1"/>
  <c r="Z505" i="1" s="1"/>
  <c r="E513" i="1"/>
  <c r="F513" i="1" s="1"/>
  <c r="G513" i="1" s="1"/>
  <c r="I513" i="1" s="1"/>
  <c r="E522" i="1"/>
  <c r="E532" i="1"/>
  <c r="E421" i="3" s="1"/>
  <c r="E557" i="1"/>
  <c r="E566" i="1"/>
  <c r="E575" i="1"/>
  <c r="F575" i="1" s="1"/>
  <c r="Z575" i="1" s="1"/>
  <c r="E544" i="1"/>
  <c r="F544" i="1" s="1"/>
  <c r="Z544" i="1" s="1"/>
  <c r="E428" i="1"/>
  <c r="F428" i="1" s="1"/>
  <c r="E439" i="1"/>
  <c r="E157" i="3" s="1"/>
  <c r="E451" i="1"/>
  <c r="E468" i="1"/>
  <c r="F468" i="1" s="1"/>
  <c r="G468" i="1" s="1"/>
  <c r="I468" i="1" s="1"/>
  <c r="E482" i="1"/>
  <c r="E491" i="1"/>
  <c r="E500" i="1"/>
  <c r="E508" i="1"/>
  <c r="E404" i="3" s="1"/>
  <c r="E516" i="1"/>
  <c r="E525" i="1"/>
  <c r="F525" i="1" s="1"/>
  <c r="E535" i="1"/>
  <c r="E469" i="1"/>
  <c r="F469" i="1" s="1"/>
  <c r="U469" i="1" s="1"/>
  <c r="E561" i="1"/>
  <c r="F561" i="1" s="1"/>
  <c r="G561" i="1" s="1"/>
  <c r="E569" i="1"/>
  <c r="F569" i="1" s="1"/>
  <c r="Z569" i="1" s="1"/>
  <c r="E581" i="1"/>
  <c r="F581" i="1" s="1"/>
  <c r="P581" i="1" s="1"/>
  <c r="E540" i="1"/>
  <c r="F540" i="1" s="1"/>
  <c r="G540" i="1" s="1"/>
  <c r="E421" i="1"/>
  <c r="E432" i="1"/>
  <c r="F432" i="1" s="1"/>
  <c r="E443" i="1"/>
  <c r="E457" i="1"/>
  <c r="F457" i="1" s="1"/>
  <c r="E473" i="1"/>
  <c r="E485" i="1"/>
  <c r="E494" i="1"/>
  <c r="F494" i="1" s="1"/>
  <c r="Z494" i="1" s="1"/>
  <c r="E503" i="1"/>
  <c r="E511" i="1"/>
  <c r="F511" i="1" s="1"/>
  <c r="E520" i="1"/>
  <c r="E528" i="1"/>
  <c r="E567" i="1"/>
  <c r="E448" i="3" s="1"/>
  <c r="E577" i="1"/>
  <c r="F577" i="1" s="1"/>
  <c r="P577" i="1" s="1"/>
  <c r="AD2" i="1"/>
  <c r="AB18" i="1" s="1"/>
  <c r="E547" i="1"/>
  <c r="E429" i="1"/>
  <c r="E440" i="1"/>
  <c r="F440" i="1" s="1"/>
  <c r="G440" i="1" s="1"/>
  <c r="E454" i="1"/>
  <c r="E470" i="1"/>
  <c r="E483" i="1"/>
  <c r="F483" i="1" s="1"/>
  <c r="G483" i="1" s="1"/>
  <c r="I483" i="1" s="1"/>
  <c r="E492" i="1"/>
  <c r="E501" i="1"/>
  <c r="E509" i="1"/>
  <c r="E405" i="3" s="1"/>
  <c r="E517" i="1"/>
  <c r="F517" i="1" s="1"/>
  <c r="E526" i="1"/>
  <c r="F526" i="1" s="1"/>
  <c r="E536" i="1"/>
  <c r="E565" i="1"/>
  <c r="E543" i="1"/>
  <c r="F543" i="1" s="1"/>
  <c r="Z543" i="1" s="1"/>
  <c r="E436" i="1"/>
  <c r="E479" i="1"/>
  <c r="F479" i="1" s="1"/>
  <c r="G479" i="1" s="1"/>
  <c r="E497" i="1"/>
  <c r="E514" i="1"/>
  <c r="F514" i="1" s="1"/>
  <c r="G514" i="1" s="1"/>
  <c r="K514" i="1" s="1"/>
  <c r="E533" i="1"/>
  <c r="F533" i="1" s="1"/>
  <c r="P533" i="1" s="1"/>
  <c r="E573" i="1"/>
  <c r="F573" i="1" s="1"/>
  <c r="P573" i="1" s="1"/>
  <c r="E425" i="1"/>
  <c r="E447" i="1"/>
  <c r="F447" i="1" s="1"/>
  <c r="G447" i="1" s="1"/>
  <c r="I447" i="1" s="1"/>
  <c r="E460" i="1"/>
  <c r="F460" i="1" s="1"/>
  <c r="Z460" i="1" s="1"/>
  <c r="E486" i="1"/>
  <c r="E385" i="3" s="1"/>
  <c r="E504" i="1"/>
  <c r="E521" i="1"/>
  <c r="F521" i="1" s="1"/>
  <c r="E551" i="1"/>
  <c r="E437" i="1"/>
  <c r="E156" i="3" s="1"/>
  <c r="E480" i="1"/>
  <c r="F480" i="1" s="1"/>
  <c r="Z480" i="1" s="1"/>
  <c r="E499" i="1"/>
  <c r="F499" i="1" s="1"/>
  <c r="G499" i="1" s="1"/>
  <c r="I499" i="1" s="1"/>
  <c r="E515" i="1"/>
  <c r="F515" i="1" s="1"/>
  <c r="E534" i="1"/>
  <c r="E448" i="1"/>
  <c r="E472" i="1"/>
  <c r="E493" i="1"/>
  <c r="E391" i="3" s="1"/>
  <c r="E510" i="1"/>
  <c r="E527" i="1"/>
  <c r="F527" i="1" s="1"/>
  <c r="E555" i="1"/>
  <c r="F555" i="1" s="1"/>
  <c r="P555" i="1" s="1"/>
  <c r="E570" i="1"/>
  <c r="F570" i="1" s="1"/>
  <c r="Z570" i="1" s="1"/>
  <c r="E422" i="1"/>
  <c r="E148" i="3" s="1"/>
  <c r="E474" i="1"/>
  <c r="E495" i="1"/>
  <c r="E393" i="3" s="1"/>
  <c r="E512" i="1"/>
  <c r="F512" i="1" s="1"/>
  <c r="E531" i="1"/>
  <c r="F531" i="1" s="1"/>
  <c r="P531" i="1" s="1"/>
  <c r="E564" i="1"/>
  <c r="F564" i="1" s="1"/>
  <c r="P564" i="1" s="1"/>
  <c r="E582" i="1"/>
  <c r="F582" i="1" s="1"/>
  <c r="Z582" i="1" s="1"/>
  <c r="E538" i="1"/>
  <c r="E433" i="1"/>
  <c r="E465" i="1"/>
  <c r="E490" i="1"/>
  <c r="F490" i="1" s="1"/>
  <c r="G490" i="1" s="1"/>
  <c r="E507" i="1"/>
  <c r="F507" i="1" s="1"/>
  <c r="Z507" i="1" s="1"/>
  <c r="E524" i="1"/>
  <c r="F524" i="1" s="1"/>
  <c r="G524" i="1" s="1"/>
  <c r="I524" i="1" s="1"/>
  <c r="G164" i="2"/>
  <c r="I151" i="2"/>
  <c r="J151" i="2"/>
  <c r="I121" i="2"/>
  <c r="J121" i="2"/>
  <c r="G107" i="2"/>
  <c r="I86" i="2"/>
  <c r="J86" i="2"/>
  <c r="H41" i="2"/>
  <c r="E578" i="1"/>
  <c r="F578" i="1" s="1"/>
  <c r="Z578" i="1" s="1"/>
  <c r="AB12" i="1"/>
  <c r="E558" i="1"/>
  <c r="E584" i="1"/>
  <c r="F584" i="1" s="1"/>
  <c r="P584" i="1" s="1"/>
  <c r="E579" i="1"/>
  <c r="F579" i="1" s="1"/>
  <c r="P579" i="1" s="1"/>
  <c r="E218" i="1"/>
  <c r="F218" i="1" s="1"/>
  <c r="E248" i="1"/>
  <c r="F248" i="1" s="1"/>
  <c r="E301" i="1"/>
  <c r="F301" i="1" s="1"/>
  <c r="E354" i="1"/>
  <c r="F354" i="1" s="1"/>
  <c r="E403" i="1"/>
  <c r="F403" i="1" s="1"/>
  <c r="E442" i="1"/>
  <c r="F442" i="1" s="1"/>
  <c r="E461" i="1"/>
  <c r="F461" i="1" s="1"/>
  <c r="E481" i="1"/>
  <c r="F481" i="1" s="1"/>
  <c r="E583" i="1"/>
  <c r="F583" i="1" s="1"/>
  <c r="G583" i="1" s="1"/>
  <c r="E149" i="1"/>
  <c r="F149" i="1" s="1"/>
  <c r="Z149" i="1" s="1"/>
  <c r="E232" i="1"/>
  <c r="F232" i="1" s="1"/>
  <c r="G232" i="1" s="1"/>
  <c r="K232" i="1" s="1"/>
  <c r="E267" i="1"/>
  <c r="F267" i="1" s="1"/>
  <c r="E332" i="1"/>
  <c r="F332" i="1" s="1"/>
  <c r="Z332" i="1" s="1"/>
  <c r="E371" i="1"/>
  <c r="F371" i="1" s="1"/>
  <c r="E426" i="1"/>
  <c r="F426" i="1" s="1"/>
  <c r="E450" i="1"/>
  <c r="F450" i="1" s="1"/>
  <c r="E467" i="1"/>
  <c r="F467" i="1" s="1"/>
  <c r="G467" i="1" s="1"/>
  <c r="E518" i="1"/>
  <c r="F518" i="1" s="1"/>
  <c r="E587" i="1"/>
  <c r="F587" i="1" s="1"/>
  <c r="G587" i="1" s="1"/>
  <c r="K587" i="1" s="1"/>
  <c r="E574" i="1"/>
  <c r="F574" i="1" s="1"/>
  <c r="Z574" i="1" s="1"/>
  <c r="E188" i="1"/>
  <c r="F188" i="1" s="1"/>
  <c r="G188" i="1" s="1"/>
  <c r="K188" i="1" s="1"/>
  <c r="E243" i="1"/>
  <c r="F243" i="1" s="1"/>
  <c r="U243" i="1" s="1"/>
  <c r="E280" i="1"/>
  <c r="F280" i="1" s="1"/>
  <c r="Z280" i="1" s="1"/>
  <c r="E351" i="1"/>
  <c r="F351" i="1" s="1"/>
  <c r="E385" i="1"/>
  <c r="F385" i="1" s="1"/>
  <c r="Z385" i="1" s="1"/>
  <c r="E435" i="1"/>
  <c r="F435" i="1" s="1"/>
  <c r="E458" i="1"/>
  <c r="F458" i="1" s="1"/>
  <c r="E476" i="1"/>
  <c r="F476" i="1" s="1"/>
  <c r="E542" i="1"/>
  <c r="F542" i="1" s="1"/>
  <c r="P542" i="1" s="1"/>
  <c r="E585" i="1"/>
  <c r="F585" i="1" s="1"/>
  <c r="P585" i="1" s="1"/>
  <c r="E223" i="1"/>
  <c r="F223" i="1" s="1"/>
  <c r="E250" i="1"/>
  <c r="F250" i="1" s="1"/>
  <c r="E307" i="1"/>
  <c r="F307" i="1" s="1"/>
  <c r="E359" i="1"/>
  <c r="F359" i="1" s="1"/>
  <c r="E410" i="1"/>
  <c r="F410" i="1" s="1"/>
  <c r="G410" i="1" s="1"/>
  <c r="K410" i="1" s="1"/>
  <c r="E446" i="1"/>
  <c r="F446" i="1" s="1"/>
  <c r="E464" i="1"/>
  <c r="F464" i="1" s="1"/>
  <c r="G464" i="1" s="1"/>
  <c r="AC464" i="1" s="1"/>
  <c r="E487" i="1"/>
  <c r="F487" i="1" s="1"/>
  <c r="E588" i="1"/>
  <c r="F588" i="1" s="1"/>
  <c r="P588" i="1" s="1"/>
  <c r="E541" i="1"/>
  <c r="F541" i="1" s="1"/>
  <c r="P541" i="1" s="1"/>
  <c r="E159" i="1"/>
  <c r="F159" i="1" s="1"/>
  <c r="E234" i="1"/>
  <c r="F234" i="1" s="1"/>
  <c r="E269" i="1"/>
  <c r="F269" i="1" s="1"/>
  <c r="E339" i="1"/>
  <c r="F339" i="1" s="1"/>
  <c r="Z339" i="1" s="1"/>
  <c r="E376" i="1"/>
  <c r="F376" i="1" s="1"/>
  <c r="E427" i="1"/>
  <c r="F427" i="1" s="1"/>
  <c r="E453" i="1"/>
  <c r="F453" i="1" s="1"/>
  <c r="Z453" i="1" s="1"/>
  <c r="E471" i="1"/>
  <c r="F471" i="1" s="1"/>
  <c r="E529" i="1"/>
  <c r="F529" i="1" s="1"/>
  <c r="P529" i="1" s="1"/>
  <c r="E576" i="1"/>
  <c r="F576" i="1" s="1"/>
  <c r="P576" i="1" s="1"/>
  <c r="E199" i="1"/>
  <c r="F199" i="1" s="1"/>
  <c r="G199" i="1" s="1"/>
  <c r="R199" i="1" s="1"/>
  <c r="E246" i="1"/>
  <c r="F246" i="1" s="1"/>
  <c r="E300" i="1"/>
  <c r="F300" i="1" s="1"/>
  <c r="G300" i="1" s="1"/>
  <c r="K300" i="1" s="1"/>
  <c r="E353" i="1"/>
  <c r="F353" i="1" s="1"/>
  <c r="Z353" i="1" s="1"/>
  <c r="E388" i="1"/>
  <c r="F388" i="1" s="1"/>
  <c r="G388" i="1" s="1"/>
  <c r="E438" i="1"/>
  <c r="F438" i="1" s="1"/>
  <c r="E459" i="1"/>
  <c r="F459" i="1" s="1"/>
  <c r="Z459" i="1" s="1"/>
  <c r="E478" i="1"/>
  <c r="F478" i="1" s="1"/>
  <c r="E552" i="1"/>
  <c r="F552" i="1" s="1"/>
  <c r="P552" i="1" s="1"/>
  <c r="E262" i="1"/>
  <c r="F262" i="1" s="1"/>
  <c r="E449" i="1"/>
  <c r="F449" i="1" s="1"/>
  <c r="E560" i="1"/>
  <c r="F560" i="1" s="1"/>
  <c r="P560" i="1" s="1"/>
  <c r="E347" i="1"/>
  <c r="F347" i="1" s="1"/>
  <c r="G347" i="1" s="1"/>
  <c r="K347" i="1" s="1"/>
  <c r="E475" i="1"/>
  <c r="F475" i="1" s="1"/>
  <c r="E230" i="1"/>
  <c r="F230" i="1" s="1"/>
  <c r="Z230" i="1" s="1"/>
  <c r="E414" i="1"/>
  <c r="F414" i="1" s="1"/>
  <c r="E589" i="1"/>
  <c r="F589" i="1" s="1"/>
  <c r="Z589" i="1" s="1"/>
  <c r="E270" i="1"/>
  <c r="F270" i="1" s="1"/>
  <c r="Z270" i="1" s="1"/>
  <c r="E456" i="1"/>
  <c r="F456" i="1" s="1"/>
  <c r="E146" i="1"/>
  <c r="F146" i="1" s="1"/>
  <c r="E362" i="1"/>
  <c r="F362" i="1" s="1"/>
  <c r="E498" i="1"/>
  <c r="F498" i="1" s="1"/>
  <c r="Z498" i="1" s="1"/>
  <c r="E242" i="1"/>
  <c r="F242" i="1" s="1"/>
  <c r="E430" i="1"/>
  <c r="F430" i="1" s="1"/>
  <c r="G430" i="1" s="1"/>
  <c r="AF430" i="1" s="1"/>
  <c r="E186" i="1"/>
  <c r="F186" i="1" s="1"/>
  <c r="E466" i="1"/>
  <c r="F466" i="1" s="1"/>
  <c r="E310" i="1"/>
  <c r="F310" i="1" s="1"/>
  <c r="Z310" i="1" s="1"/>
  <c r="E530" i="1"/>
  <c r="F530" i="1" s="1"/>
  <c r="P530" i="1" s="1"/>
  <c r="E378" i="1"/>
  <c r="F378" i="1" s="1"/>
  <c r="E553" i="1"/>
  <c r="E563" i="1"/>
  <c r="F563" i="1" s="1"/>
  <c r="P563" i="1" s="1"/>
  <c r="E554" i="1"/>
  <c r="E550" i="1"/>
  <c r="E435" i="3" s="1"/>
  <c r="F559" i="1"/>
  <c r="Z559" i="1" s="1"/>
  <c r="G79" i="2"/>
  <c r="H278" i="2"/>
  <c r="G278" i="2"/>
  <c r="H50" i="2"/>
  <c r="G50" i="2"/>
  <c r="G123" i="2"/>
  <c r="H211" i="2"/>
  <c r="G211" i="2"/>
  <c r="H339" i="2"/>
  <c r="G339" i="2"/>
  <c r="H155" i="2"/>
  <c r="G155" i="2"/>
  <c r="G505" i="1"/>
  <c r="I505" i="1" s="1"/>
  <c r="Z490" i="1"/>
  <c r="E415" i="3"/>
  <c r="E412" i="3"/>
  <c r="E394" i="3"/>
  <c r="G224" i="2"/>
  <c r="G234" i="2"/>
  <c r="G226" i="2"/>
  <c r="G303" i="2"/>
  <c r="H247" i="2"/>
  <c r="G247" i="2"/>
  <c r="G240" i="2"/>
  <c r="G228" i="2"/>
  <c r="H144" i="2"/>
  <c r="G144" i="2"/>
  <c r="H135" i="2"/>
  <c r="G135" i="2"/>
  <c r="H124" i="2"/>
  <c r="G124" i="2"/>
  <c r="H171" i="2"/>
  <c r="G171" i="2"/>
  <c r="G274" i="2"/>
  <c r="G272" i="2"/>
  <c r="E425" i="3"/>
  <c r="AC28" i="1"/>
  <c r="E422" i="3"/>
  <c r="G578" i="1"/>
  <c r="H323" i="2"/>
  <c r="G323" i="2"/>
  <c r="E444" i="3"/>
  <c r="R347" i="1"/>
  <c r="G111" i="2"/>
  <c r="G276" i="2"/>
  <c r="G282" i="2"/>
  <c r="G148" i="2"/>
  <c r="H335" i="2"/>
  <c r="G335" i="2"/>
  <c r="H319" i="2"/>
  <c r="G319" i="2"/>
  <c r="H219" i="2"/>
  <c r="G219" i="2"/>
  <c r="G544" i="1"/>
  <c r="G521" i="1"/>
  <c r="I521" i="1" s="1"/>
  <c r="Z521" i="1"/>
  <c r="I490" i="1"/>
  <c r="I440" i="1"/>
  <c r="AC430" i="1"/>
  <c r="I479" i="1"/>
  <c r="H34" i="2"/>
  <c r="H33" i="2"/>
  <c r="G40" i="2"/>
  <c r="G32" i="2"/>
  <c r="G24" i="2"/>
  <c r="G46" i="2"/>
  <c r="H39" i="2"/>
  <c r="G23" i="2"/>
  <c r="G38" i="2"/>
  <c r="H27" i="2"/>
  <c r="G27" i="2"/>
  <c r="P154" i="1"/>
  <c r="F45" i="2"/>
  <c r="G31" i="2"/>
  <c r="F49" i="2"/>
  <c r="E18" i="2"/>
  <c r="D18" i="2"/>
  <c r="Z594" i="1" l="1"/>
  <c r="G594" i="1"/>
  <c r="P594" i="1"/>
  <c r="R594" i="1" s="1"/>
  <c r="AU594" i="1"/>
  <c r="G21" i="2"/>
  <c r="H21" i="2"/>
  <c r="P590" i="1"/>
  <c r="P593" i="1"/>
  <c r="P592" i="1"/>
  <c r="I21" i="2"/>
  <c r="J21" i="2" s="1"/>
  <c r="P572" i="1"/>
  <c r="P562" i="1"/>
  <c r="G135" i="1"/>
  <c r="I135" i="1" s="1"/>
  <c r="F390" i="1"/>
  <c r="Z390" i="1" s="1"/>
  <c r="P570" i="1"/>
  <c r="G543" i="1"/>
  <c r="Z447" i="1"/>
  <c r="F116" i="1"/>
  <c r="E417" i="3"/>
  <c r="G310" i="1"/>
  <c r="AF310" i="1" s="1"/>
  <c r="Z479" i="1"/>
  <c r="E380" i="3"/>
  <c r="E362" i="3"/>
  <c r="F373" i="1"/>
  <c r="F109" i="1"/>
  <c r="Z109" i="1" s="1"/>
  <c r="E445" i="3"/>
  <c r="U207" i="1"/>
  <c r="F72" i="1"/>
  <c r="Z209" i="1"/>
  <c r="P589" i="1"/>
  <c r="G460" i="1"/>
  <c r="I460" i="1" s="1"/>
  <c r="F323" i="1"/>
  <c r="F255" i="1"/>
  <c r="Z255" i="1" s="1"/>
  <c r="F195" i="1"/>
  <c r="G195" i="1" s="1"/>
  <c r="J195" i="1" s="1"/>
  <c r="F91" i="1"/>
  <c r="Z91" i="1" s="1"/>
  <c r="R430" i="1"/>
  <c r="E392" i="3"/>
  <c r="F423" i="1"/>
  <c r="U185" i="1"/>
  <c r="F412" i="1"/>
  <c r="P412" i="1" s="1"/>
  <c r="F29" i="1"/>
  <c r="F328" i="1"/>
  <c r="G328" i="1" s="1"/>
  <c r="F282" i="1"/>
  <c r="P282" i="1" s="1"/>
  <c r="P580" i="1"/>
  <c r="R580" i="1" s="1"/>
  <c r="P540" i="1"/>
  <c r="AC540" i="1" s="1"/>
  <c r="E407" i="3"/>
  <c r="Z513" i="1"/>
  <c r="Z200" i="1"/>
  <c r="E387" i="3"/>
  <c r="P587" i="1"/>
  <c r="R587" i="1" s="1"/>
  <c r="P571" i="1"/>
  <c r="P539" i="1"/>
  <c r="F256" i="1"/>
  <c r="E408" i="3"/>
  <c r="F439" i="1"/>
  <c r="F330" i="1"/>
  <c r="G330" i="1" s="1"/>
  <c r="F416" i="1"/>
  <c r="G416" i="1" s="1"/>
  <c r="I416" i="1" s="1"/>
  <c r="F273" i="1"/>
  <c r="Z273" i="1" s="1"/>
  <c r="F23" i="1"/>
  <c r="Z23" i="1" s="1"/>
  <c r="E358" i="3"/>
  <c r="E339" i="3"/>
  <c r="P569" i="1"/>
  <c r="P561" i="1"/>
  <c r="R561" i="1" s="1"/>
  <c r="P537" i="1"/>
  <c r="P586" i="1"/>
  <c r="P578" i="1"/>
  <c r="E403" i="3"/>
  <c r="E175" i="3"/>
  <c r="E418" i="3"/>
  <c r="E370" i="3"/>
  <c r="Z182" i="1"/>
  <c r="P544" i="1"/>
  <c r="AF544" i="1" s="1"/>
  <c r="E177" i="3"/>
  <c r="G575" i="1"/>
  <c r="F356" i="1"/>
  <c r="G356" i="1" s="1"/>
  <c r="G390" i="1"/>
  <c r="I390" i="1" s="1"/>
  <c r="F406" i="1"/>
  <c r="Z406" i="1" s="1"/>
  <c r="F55" i="1"/>
  <c r="P583" i="1"/>
  <c r="R583" i="1" s="1"/>
  <c r="P575" i="1"/>
  <c r="P559" i="1"/>
  <c r="AF559" i="1" s="1"/>
  <c r="P543" i="1"/>
  <c r="E419" i="3"/>
  <c r="G494" i="1"/>
  <c r="I494" i="1" s="1"/>
  <c r="F344" i="1"/>
  <c r="F259" i="1"/>
  <c r="P259" i="1" s="1"/>
  <c r="F216" i="1"/>
  <c r="F21" i="1"/>
  <c r="Z21" i="1" s="1"/>
  <c r="P582" i="1"/>
  <c r="P574" i="1"/>
  <c r="Z591" i="1"/>
  <c r="G591" i="1"/>
  <c r="P591" i="1"/>
  <c r="AF232" i="1"/>
  <c r="K430" i="1"/>
  <c r="E171" i="3"/>
  <c r="F391" i="1"/>
  <c r="AU391" i="1" s="1"/>
  <c r="AT391" i="1" s="1"/>
  <c r="AS391" i="1" s="1"/>
  <c r="AR391" i="1" s="1"/>
  <c r="AQ391" i="1" s="1"/>
  <c r="AP391" i="1" s="1"/>
  <c r="AO391" i="1" s="1"/>
  <c r="AN391" i="1" s="1"/>
  <c r="AM391" i="1" s="1"/>
  <c r="AL391" i="1" s="1"/>
  <c r="F341" i="1"/>
  <c r="G341" i="1" s="1"/>
  <c r="I341" i="1" s="1"/>
  <c r="Z561" i="1"/>
  <c r="F235" i="1"/>
  <c r="E327" i="3"/>
  <c r="G582" i="1"/>
  <c r="G559" i="1"/>
  <c r="AC232" i="1"/>
  <c r="F357" i="1"/>
  <c r="G357" i="1" s="1"/>
  <c r="I357" i="1" s="1"/>
  <c r="AC410" i="1"/>
  <c r="R232" i="1"/>
  <c r="F532" i="1"/>
  <c r="F550" i="1"/>
  <c r="E335" i="3"/>
  <c r="G384" i="1"/>
  <c r="I384" i="1" s="1"/>
  <c r="F150" i="1"/>
  <c r="AU150" i="1" s="1"/>
  <c r="AT150" i="1" s="1"/>
  <c r="AS150" i="1" s="1"/>
  <c r="AR150" i="1" s="1"/>
  <c r="AQ150" i="1" s="1"/>
  <c r="AP150" i="1" s="1"/>
  <c r="AO150" i="1" s="1"/>
  <c r="AN150" i="1" s="1"/>
  <c r="AM150" i="1" s="1"/>
  <c r="AL150" i="1" s="1"/>
  <c r="Z372" i="1"/>
  <c r="G372" i="1"/>
  <c r="I372" i="1" s="1"/>
  <c r="Z555" i="1"/>
  <c r="G555" i="1"/>
  <c r="J555" i="1" s="1"/>
  <c r="AF580" i="1"/>
  <c r="AC467" i="1"/>
  <c r="R467" i="1"/>
  <c r="F138" i="1"/>
  <c r="G138" i="1" s="1"/>
  <c r="I138" i="1" s="1"/>
  <c r="G35" i="1"/>
  <c r="AF35" i="1" s="1"/>
  <c r="F139" i="1"/>
  <c r="F96" i="1"/>
  <c r="Z96" i="1" s="1"/>
  <c r="F27" i="1"/>
  <c r="Z27" i="1" s="1"/>
  <c r="AB15" i="1"/>
  <c r="AU591" i="1" s="1"/>
  <c r="AC300" i="1"/>
  <c r="Z469" i="1"/>
  <c r="E396" i="3"/>
  <c r="E174" i="3"/>
  <c r="E420" i="3"/>
  <c r="H28" i="1"/>
  <c r="E369" i="3"/>
  <c r="F383" i="1"/>
  <c r="F348" i="1"/>
  <c r="F221" i="1"/>
  <c r="AU221" i="1" s="1"/>
  <c r="AT221" i="1" s="1"/>
  <c r="AS221" i="1" s="1"/>
  <c r="AR221" i="1" s="1"/>
  <c r="AQ221" i="1" s="1"/>
  <c r="AP221" i="1" s="1"/>
  <c r="AO221" i="1" s="1"/>
  <c r="AN221" i="1" s="1"/>
  <c r="AM221" i="1" s="1"/>
  <c r="AL221" i="1" s="1"/>
  <c r="F119" i="1"/>
  <c r="Z119" i="1" s="1"/>
  <c r="F101" i="1"/>
  <c r="F76" i="1"/>
  <c r="Z76" i="1" s="1"/>
  <c r="E150" i="3"/>
  <c r="AF300" i="1"/>
  <c r="G332" i="1"/>
  <c r="AF332" i="1" s="1"/>
  <c r="R28" i="1"/>
  <c r="F167" i="1"/>
  <c r="G167" i="1" s="1"/>
  <c r="I167" i="1" s="1"/>
  <c r="F51" i="1"/>
  <c r="AU51" i="1" s="1"/>
  <c r="AT51" i="1" s="1"/>
  <c r="AS51" i="1" s="1"/>
  <c r="AR51" i="1" s="1"/>
  <c r="AQ51" i="1" s="1"/>
  <c r="AP51" i="1" s="1"/>
  <c r="AO51" i="1" s="1"/>
  <c r="AN51" i="1" s="1"/>
  <c r="AM51" i="1" s="1"/>
  <c r="AL51" i="1" s="1"/>
  <c r="AI51" i="1" s="1"/>
  <c r="I559" i="1"/>
  <c r="R300" i="1"/>
  <c r="E166" i="3"/>
  <c r="E167" i="3"/>
  <c r="F389" i="1"/>
  <c r="AU389" i="1" s="1"/>
  <c r="F369" i="1"/>
  <c r="G369" i="1" s="1"/>
  <c r="I369" i="1" s="1"/>
  <c r="F268" i="1"/>
  <c r="G268" i="1" s="1"/>
  <c r="I268" i="1" s="1"/>
  <c r="F157" i="1"/>
  <c r="Z157" i="1" s="1"/>
  <c r="E443" i="3"/>
  <c r="AU343" i="1"/>
  <c r="AT343" i="1" s="1"/>
  <c r="AS343" i="1" s="1"/>
  <c r="AR343" i="1" s="1"/>
  <c r="AQ343" i="1" s="1"/>
  <c r="AP343" i="1" s="1"/>
  <c r="AO343" i="1" s="1"/>
  <c r="AN343" i="1" s="1"/>
  <c r="AM343" i="1" s="1"/>
  <c r="AL343" i="1" s="1"/>
  <c r="AF540" i="1"/>
  <c r="E228" i="3"/>
  <c r="G60" i="1"/>
  <c r="AC60" i="1" s="1"/>
  <c r="Z28" i="1"/>
  <c r="Z370" i="1"/>
  <c r="Z214" i="1"/>
  <c r="Z523" i="1"/>
  <c r="F266" i="1"/>
  <c r="F212" i="1"/>
  <c r="F137" i="1"/>
  <c r="F118" i="1"/>
  <c r="Z118" i="1" s="1"/>
  <c r="F113" i="1"/>
  <c r="AU113" i="1" s="1"/>
  <c r="AT113" i="1" s="1"/>
  <c r="AS113" i="1" s="1"/>
  <c r="AR113" i="1" s="1"/>
  <c r="AQ113" i="1" s="1"/>
  <c r="AP113" i="1" s="1"/>
  <c r="AO113" i="1" s="1"/>
  <c r="AN113" i="1" s="1"/>
  <c r="AM113" i="1" s="1"/>
  <c r="AL113" i="1" s="1"/>
  <c r="F81" i="1"/>
  <c r="Z81" i="1" s="1"/>
  <c r="F49" i="1"/>
  <c r="AU49" i="1" s="1"/>
  <c r="AT49" i="1" s="1"/>
  <c r="AS49" i="1" s="1"/>
  <c r="AR49" i="1" s="1"/>
  <c r="AQ49" i="1" s="1"/>
  <c r="AP49" i="1" s="1"/>
  <c r="AO49" i="1" s="1"/>
  <c r="AN49" i="1" s="1"/>
  <c r="AM49" i="1" s="1"/>
  <c r="AL49" i="1" s="1"/>
  <c r="F42" i="1"/>
  <c r="AU42" i="1" s="1"/>
  <c r="E402" i="3"/>
  <c r="E83" i="3"/>
  <c r="Z524" i="1"/>
  <c r="Z580" i="1"/>
  <c r="F567" i="1"/>
  <c r="E180" i="3"/>
  <c r="E378" i="3"/>
  <c r="E374" i="3"/>
  <c r="Z483" i="1"/>
  <c r="E152" i="3"/>
  <c r="G569" i="1"/>
  <c r="E401" i="3"/>
  <c r="Z67" i="1"/>
  <c r="F312" i="1"/>
  <c r="P312" i="1" s="1"/>
  <c r="F225" i="1"/>
  <c r="Z225" i="1" s="1"/>
  <c r="F156" i="1"/>
  <c r="AU156" i="1" s="1"/>
  <c r="F36" i="1"/>
  <c r="Z36" i="1" s="1"/>
  <c r="E296" i="3"/>
  <c r="E132" i="3"/>
  <c r="AY101" i="1"/>
  <c r="AF561" i="1"/>
  <c r="Z445" i="1"/>
  <c r="E161" i="3"/>
  <c r="E442" i="3"/>
  <c r="E429" i="3"/>
  <c r="E236" i="3"/>
  <c r="F413" i="1"/>
  <c r="F291" i="1"/>
  <c r="Z291" i="1" s="1"/>
  <c r="Z190" i="1"/>
  <c r="Z66" i="1"/>
  <c r="F470" i="1"/>
  <c r="AU470" i="1" s="1"/>
  <c r="AT470" i="1" s="1"/>
  <c r="AS470" i="1" s="1"/>
  <c r="AR470" i="1" s="1"/>
  <c r="AQ470" i="1" s="1"/>
  <c r="AP470" i="1" s="1"/>
  <c r="AO470" i="1" s="1"/>
  <c r="AN470" i="1" s="1"/>
  <c r="AM470" i="1" s="1"/>
  <c r="AL470" i="1" s="1"/>
  <c r="E375" i="3"/>
  <c r="F434" i="1"/>
  <c r="E154" i="3"/>
  <c r="Z366" i="1"/>
  <c r="G366" i="1"/>
  <c r="I366" i="1" s="1"/>
  <c r="H66" i="1"/>
  <c r="R66" i="1"/>
  <c r="AC66" i="1"/>
  <c r="G512" i="1"/>
  <c r="Z512" i="1"/>
  <c r="F565" i="1"/>
  <c r="E446" i="3"/>
  <c r="F528" i="1"/>
  <c r="G528" i="1" s="1"/>
  <c r="J528" i="1" s="1"/>
  <c r="E176" i="3"/>
  <c r="F522" i="1"/>
  <c r="E416" i="3"/>
  <c r="F568" i="1"/>
  <c r="E449" i="3"/>
  <c r="K544" i="1"/>
  <c r="E436" i="3"/>
  <c r="F551" i="1"/>
  <c r="Z181" i="1"/>
  <c r="G181" i="1"/>
  <c r="I181" i="1" s="1"/>
  <c r="Z400" i="1"/>
  <c r="G400" i="1"/>
  <c r="I400" i="1" s="1"/>
  <c r="G123" i="1"/>
  <c r="J123" i="1" s="1"/>
  <c r="Z123" i="1"/>
  <c r="Z106" i="1"/>
  <c r="G106" i="1"/>
  <c r="H106" i="1" s="1"/>
  <c r="G517" i="1"/>
  <c r="I517" i="1" s="1"/>
  <c r="Z517" i="1"/>
  <c r="G506" i="1"/>
  <c r="I506" i="1" s="1"/>
  <c r="Z506" i="1"/>
  <c r="R310" i="1"/>
  <c r="K310" i="1"/>
  <c r="AC310" i="1"/>
  <c r="F474" i="1"/>
  <c r="G474" i="1" s="1"/>
  <c r="I474" i="1" s="1"/>
  <c r="E377" i="3"/>
  <c r="F558" i="1"/>
  <c r="E441" i="3"/>
  <c r="Z286" i="1"/>
  <c r="G286" i="1"/>
  <c r="I286" i="1" s="1"/>
  <c r="Z496" i="1"/>
  <c r="G515" i="1"/>
  <c r="K515" i="1" s="1"/>
  <c r="Z515" i="1"/>
  <c r="E131" i="3"/>
  <c r="E130" i="3"/>
  <c r="E127" i="3"/>
  <c r="P336" i="1"/>
  <c r="AC336" i="1" s="1"/>
  <c r="R540" i="1"/>
  <c r="AC580" i="1"/>
  <c r="F486" i="1"/>
  <c r="E160" i="3"/>
  <c r="G537" i="1"/>
  <c r="F422" i="1"/>
  <c r="AU422" i="1" s="1"/>
  <c r="AT422" i="1" s="1"/>
  <c r="AS422" i="1" s="1"/>
  <c r="AR422" i="1" s="1"/>
  <c r="AQ422" i="1" s="1"/>
  <c r="AP422" i="1" s="1"/>
  <c r="AO422" i="1" s="1"/>
  <c r="AN422" i="1" s="1"/>
  <c r="AM422" i="1" s="1"/>
  <c r="AL422" i="1" s="1"/>
  <c r="Z111" i="1"/>
  <c r="Z364" i="1"/>
  <c r="G227" i="1"/>
  <c r="I227" i="1" s="1"/>
  <c r="F401" i="1"/>
  <c r="P401" i="1" s="1"/>
  <c r="G194" i="1"/>
  <c r="J194" i="1" s="1"/>
  <c r="Z33" i="1"/>
  <c r="F419" i="1"/>
  <c r="Z419" i="1" s="1"/>
  <c r="G340" i="1"/>
  <c r="I340" i="1" s="1"/>
  <c r="F327" i="1"/>
  <c r="Z327" i="1" s="1"/>
  <c r="F281" i="1"/>
  <c r="F260" i="1"/>
  <c r="AU260" i="1" s="1"/>
  <c r="AT260" i="1" s="1"/>
  <c r="AS260" i="1" s="1"/>
  <c r="AR260" i="1" s="1"/>
  <c r="AQ260" i="1" s="1"/>
  <c r="AP260" i="1" s="1"/>
  <c r="AO260" i="1" s="1"/>
  <c r="AN260" i="1" s="1"/>
  <c r="AM260" i="1" s="1"/>
  <c r="AL260" i="1" s="1"/>
  <c r="F231" i="1"/>
  <c r="F206" i="1"/>
  <c r="F162" i="1"/>
  <c r="AU162" i="1" s="1"/>
  <c r="AT162" i="1" s="1"/>
  <c r="AS162" i="1" s="1"/>
  <c r="AR162" i="1" s="1"/>
  <c r="AQ162" i="1" s="1"/>
  <c r="AP162" i="1" s="1"/>
  <c r="AO162" i="1" s="1"/>
  <c r="AN162" i="1" s="1"/>
  <c r="AM162" i="1" s="1"/>
  <c r="AL162" i="1" s="1"/>
  <c r="F84" i="1"/>
  <c r="E430" i="3"/>
  <c r="G498" i="1"/>
  <c r="AF498" i="1" s="1"/>
  <c r="Z377" i="1"/>
  <c r="Z189" i="1"/>
  <c r="G394" i="1"/>
  <c r="J394" i="1" s="1"/>
  <c r="F365" i="1"/>
  <c r="G365" i="1" s="1"/>
  <c r="I365" i="1" s="1"/>
  <c r="F290" i="1"/>
  <c r="AU290" i="1" s="1"/>
  <c r="F274" i="1"/>
  <c r="AU274" i="1" s="1"/>
  <c r="AT274" i="1" s="1"/>
  <c r="AS274" i="1" s="1"/>
  <c r="AR274" i="1" s="1"/>
  <c r="AQ274" i="1" s="1"/>
  <c r="AP274" i="1" s="1"/>
  <c r="AO274" i="1" s="1"/>
  <c r="AN274" i="1" s="1"/>
  <c r="AM274" i="1" s="1"/>
  <c r="AL274" i="1" s="1"/>
  <c r="AK274" i="1" s="1"/>
  <c r="F43" i="1"/>
  <c r="AU43" i="1" s="1"/>
  <c r="G353" i="1"/>
  <c r="K353" i="1" s="1"/>
  <c r="G152" i="1"/>
  <c r="J152" i="1" s="1"/>
  <c r="G32" i="1"/>
  <c r="H32" i="1" s="1"/>
  <c r="E368" i="3"/>
  <c r="E365" i="3"/>
  <c r="E364" i="3"/>
  <c r="F65" i="1"/>
  <c r="Z65" i="1" s="1"/>
  <c r="E410" i="3"/>
  <c r="E388" i="3"/>
  <c r="E409" i="3"/>
  <c r="F408" i="1"/>
  <c r="Z292" i="1"/>
  <c r="F258" i="1"/>
  <c r="Z258" i="1" s="1"/>
  <c r="F215" i="1"/>
  <c r="F171" i="1"/>
  <c r="AU171" i="1" s="1"/>
  <c r="AT171" i="1" s="1"/>
  <c r="AS171" i="1" s="1"/>
  <c r="AR171" i="1" s="1"/>
  <c r="AQ171" i="1" s="1"/>
  <c r="AP171" i="1" s="1"/>
  <c r="AO171" i="1" s="1"/>
  <c r="AN171" i="1" s="1"/>
  <c r="AM171" i="1" s="1"/>
  <c r="AL171" i="1" s="1"/>
  <c r="F158" i="1"/>
  <c r="Z158" i="1" s="1"/>
  <c r="F98" i="1"/>
  <c r="G98" i="1" s="1"/>
  <c r="AC98" i="1" s="1"/>
  <c r="F64" i="1"/>
  <c r="Z52" i="1"/>
  <c r="F26" i="1"/>
  <c r="AU26" i="1" s="1"/>
  <c r="AT26" i="1" s="1"/>
  <c r="AS26" i="1" s="1"/>
  <c r="AR26" i="1" s="1"/>
  <c r="AQ26" i="1" s="1"/>
  <c r="AP26" i="1" s="1"/>
  <c r="AO26" i="1" s="1"/>
  <c r="AN26" i="1" s="1"/>
  <c r="AM26" i="1" s="1"/>
  <c r="AL26" i="1" s="1"/>
  <c r="I543" i="1"/>
  <c r="AU41" i="1"/>
  <c r="AT41" i="1" s="1"/>
  <c r="AS41" i="1" s="1"/>
  <c r="AR41" i="1" s="1"/>
  <c r="AQ41" i="1" s="1"/>
  <c r="AP41" i="1" s="1"/>
  <c r="AO41" i="1" s="1"/>
  <c r="AN41" i="1" s="1"/>
  <c r="AM41" i="1" s="1"/>
  <c r="AL41" i="1" s="1"/>
  <c r="AJ41" i="1" s="1"/>
  <c r="Z499" i="1"/>
  <c r="AC35" i="1"/>
  <c r="G385" i="1"/>
  <c r="I540" i="1"/>
  <c r="AF347" i="1"/>
  <c r="Z571" i="1"/>
  <c r="F493" i="1"/>
  <c r="P493" i="1" s="1"/>
  <c r="F437" i="1"/>
  <c r="P437" i="1" s="1"/>
  <c r="E283" i="3"/>
  <c r="F114" i="1"/>
  <c r="P114" i="1" s="1"/>
  <c r="U398" i="1"/>
  <c r="F549" i="1"/>
  <c r="P549" i="1" s="1"/>
  <c r="G109" i="1"/>
  <c r="I109" i="1" s="1"/>
  <c r="F337" i="1"/>
  <c r="AU337" i="1" s="1"/>
  <c r="AT337" i="1" s="1"/>
  <c r="AS337" i="1" s="1"/>
  <c r="AR337" i="1" s="1"/>
  <c r="AQ337" i="1" s="1"/>
  <c r="AP337" i="1" s="1"/>
  <c r="AO337" i="1" s="1"/>
  <c r="AN337" i="1" s="1"/>
  <c r="AM337" i="1" s="1"/>
  <c r="AL337" i="1" s="1"/>
  <c r="AK337" i="1" s="1"/>
  <c r="F272" i="1"/>
  <c r="G272" i="1" s="1"/>
  <c r="F128" i="1"/>
  <c r="G128" i="1" s="1"/>
  <c r="I128" i="1" s="1"/>
  <c r="F74" i="1"/>
  <c r="Z74" i="1" s="1"/>
  <c r="F56" i="1"/>
  <c r="AU56" i="1" s="1"/>
  <c r="AT56" i="1" s="1"/>
  <c r="AS56" i="1" s="1"/>
  <c r="AR56" i="1" s="1"/>
  <c r="AQ56" i="1" s="1"/>
  <c r="AP56" i="1" s="1"/>
  <c r="AO56" i="1" s="1"/>
  <c r="AN56" i="1" s="1"/>
  <c r="AM56" i="1" s="1"/>
  <c r="AL56" i="1" s="1"/>
  <c r="K580" i="1"/>
  <c r="AC347" i="1"/>
  <c r="E227" i="3"/>
  <c r="G255" i="1"/>
  <c r="I255" i="1" s="1"/>
  <c r="F257" i="1"/>
  <c r="F85" i="1"/>
  <c r="AU85" i="1" s="1"/>
  <c r="AT85" i="1" s="1"/>
  <c r="AS85" i="1" s="1"/>
  <c r="AR85" i="1" s="1"/>
  <c r="AQ85" i="1" s="1"/>
  <c r="AP85" i="1" s="1"/>
  <c r="AO85" i="1" s="1"/>
  <c r="AN85" i="1" s="1"/>
  <c r="AM85" i="1" s="1"/>
  <c r="AL85" i="1" s="1"/>
  <c r="F40" i="1"/>
  <c r="AU40" i="1" s="1"/>
  <c r="AT40" i="1" s="1"/>
  <c r="AS40" i="1" s="1"/>
  <c r="AR40" i="1" s="1"/>
  <c r="AQ40" i="1" s="1"/>
  <c r="AP40" i="1" s="1"/>
  <c r="AO40" i="1" s="1"/>
  <c r="AN40" i="1" s="1"/>
  <c r="AM40" i="1" s="1"/>
  <c r="AL40" i="1" s="1"/>
  <c r="K498" i="1"/>
  <c r="R498" i="1"/>
  <c r="AU475" i="1"/>
  <c r="G438" i="1"/>
  <c r="AU438" i="1"/>
  <c r="Z576" i="1"/>
  <c r="G576" i="1"/>
  <c r="AU576" i="1"/>
  <c r="AT576" i="1" s="1"/>
  <c r="AS576" i="1" s="1"/>
  <c r="AR576" i="1" s="1"/>
  <c r="AQ576" i="1" s="1"/>
  <c r="AP576" i="1" s="1"/>
  <c r="AO576" i="1" s="1"/>
  <c r="AN576" i="1" s="1"/>
  <c r="AM576" i="1" s="1"/>
  <c r="AL576" i="1" s="1"/>
  <c r="K464" i="1"/>
  <c r="AF464" i="1"/>
  <c r="R464" i="1"/>
  <c r="E90" i="3"/>
  <c r="F314" i="1"/>
  <c r="P314" i="1" s="1"/>
  <c r="G99" i="1"/>
  <c r="H99" i="1" s="1"/>
  <c r="AU99" i="1"/>
  <c r="AT99" i="1" s="1"/>
  <c r="AS99" i="1" s="1"/>
  <c r="AR99" i="1" s="1"/>
  <c r="AQ99" i="1" s="1"/>
  <c r="AP99" i="1" s="1"/>
  <c r="AO99" i="1" s="1"/>
  <c r="AN99" i="1" s="1"/>
  <c r="AM99" i="1" s="1"/>
  <c r="AL99" i="1" s="1"/>
  <c r="AK99" i="1" s="1"/>
  <c r="Z99" i="1"/>
  <c r="E80" i="3"/>
  <c r="F294" i="1"/>
  <c r="F556" i="1"/>
  <c r="P556" i="1" s="1"/>
  <c r="E439" i="3"/>
  <c r="AU483" i="1"/>
  <c r="AT483" i="1" s="1"/>
  <c r="AS483" i="1" s="1"/>
  <c r="AR483" i="1" s="1"/>
  <c r="AQ483" i="1" s="1"/>
  <c r="AP483" i="1" s="1"/>
  <c r="AO483" i="1" s="1"/>
  <c r="AN483" i="1" s="1"/>
  <c r="AM483" i="1" s="1"/>
  <c r="AL483" i="1" s="1"/>
  <c r="BL91" i="1"/>
  <c r="BK91" i="1" s="1"/>
  <c r="BJ91" i="1" s="1"/>
  <c r="U88" i="1"/>
  <c r="R88" i="1" s="1"/>
  <c r="AU88" i="1"/>
  <c r="AT88" i="1" s="1"/>
  <c r="AS88" i="1" s="1"/>
  <c r="AR88" i="1" s="1"/>
  <c r="AQ88" i="1" s="1"/>
  <c r="AP88" i="1" s="1"/>
  <c r="AO88" i="1" s="1"/>
  <c r="AN88" i="1" s="1"/>
  <c r="AM88" i="1" s="1"/>
  <c r="AL88" i="1" s="1"/>
  <c r="F172" i="1"/>
  <c r="E309" i="3"/>
  <c r="E102" i="3"/>
  <c r="F345" i="1"/>
  <c r="AU588" i="1"/>
  <c r="BL86" i="1"/>
  <c r="BL21" i="1"/>
  <c r="BL62" i="1"/>
  <c r="AU52" i="1"/>
  <c r="AT52" i="1" s="1"/>
  <c r="AS52" i="1" s="1"/>
  <c r="AR52" i="1" s="1"/>
  <c r="AQ52" i="1" s="1"/>
  <c r="AP52" i="1" s="1"/>
  <c r="AO52" i="1" s="1"/>
  <c r="AN52" i="1" s="1"/>
  <c r="AM52" i="1" s="1"/>
  <c r="AL52" i="1" s="1"/>
  <c r="BL68" i="1"/>
  <c r="BK68" i="1" s="1"/>
  <c r="BL14" i="1"/>
  <c r="BK14" i="1" s="1"/>
  <c r="BJ14" i="1" s="1"/>
  <c r="BI14" i="1" s="1"/>
  <c r="BH14" i="1" s="1"/>
  <c r="BG14" i="1" s="1"/>
  <c r="BF14" i="1" s="1"/>
  <c r="BE14" i="1" s="1"/>
  <c r="BD14" i="1" s="1"/>
  <c r="BC14" i="1" s="1"/>
  <c r="BL5" i="1"/>
  <c r="BK5" i="1" s="1"/>
  <c r="BJ5" i="1" s="1"/>
  <c r="BI5" i="1" s="1"/>
  <c r="BH5" i="1" s="1"/>
  <c r="BG5" i="1" s="1"/>
  <c r="BF5" i="1" s="1"/>
  <c r="BE5" i="1" s="1"/>
  <c r="BD5" i="1" s="1"/>
  <c r="BC5" i="1" s="1"/>
  <c r="AU505" i="1"/>
  <c r="BL96" i="1"/>
  <c r="BK96" i="1" s="1"/>
  <c r="BJ96" i="1" s="1"/>
  <c r="BI96" i="1" s="1"/>
  <c r="BH96" i="1" s="1"/>
  <c r="BG96" i="1" s="1"/>
  <c r="BF96" i="1" s="1"/>
  <c r="BE96" i="1" s="1"/>
  <c r="BD96" i="1" s="1"/>
  <c r="BC96" i="1" s="1"/>
  <c r="BA96" i="1" s="1"/>
  <c r="AU135" i="1"/>
  <c r="AT135" i="1" s="1"/>
  <c r="AS135" i="1" s="1"/>
  <c r="AR135" i="1" s="1"/>
  <c r="AQ135" i="1" s="1"/>
  <c r="AP135" i="1" s="1"/>
  <c r="AO135" i="1" s="1"/>
  <c r="AN135" i="1" s="1"/>
  <c r="AM135" i="1" s="1"/>
  <c r="AL135" i="1" s="1"/>
  <c r="AU392" i="1"/>
  <c r="AT392" i="1" s="1"/>
  <c r="AS392" i="1" s="1"/>
  <c r="AR392" i="1" s="1"/>
  <c r="AQ392" i="1" s="1"/>
  <c r="AP392" i="1" s="1"/>
  <c r="AO392" i="1" s="1"/>
  <c r="AN392" i="1" s="1"/>
  <c r="AM392" i="1" s="1"/>
  <c r="AL392" i="1" s="1"/>
  <c r="AI392" i="1" s="1"/>
  <c r="BL29" i="1"/>
  <c r="BK29" i="1" s="1"/>
  <c r="BJ29" i="1" s="1"/>
  <c r="BI29" i="1" s="1"/>
  <c r="BH29" i="1" s="1"/>
  <c r="BG29" i="1" s="1"/>
  <c r="BF29" i="1" s="1"/>
  <c r="BE29" i="1" s="1"/>
  <c r="BD29" i="1" s="1"/>
  <c r="BC29" i="1" s="1"/>
  <c r="BA29" i="1" s="1"/>
  <c r="AU580" i="1"/>
  <c r="AT580" i="1" s="1"/>
  <c r="AS580" i="1" s="1"/>
  <c r="AR580" i="1" s="1"/>
  <c r="AQ580" i="1" s="1"/>
  <c r="AP580" i="1" s="1"/>
  <c r="AO580" i="1" s="1"/>
  <c r="AN580" i="1" s="1"/>
  <c r="AM580" i="1" s="1"/>
  <c r="AL580" i="1" s="1"/>
  <c r="BL85" i="1"/>
  <c r="BK85" i="1" s="1"/>
  <c r="BJ85" i="1" s="1"/>
  <c r="BI85" i="1" s="1"/>
  <c r="BH85" i="1" s="1"/>
  <c r="BG85" i="1" s="1"/>
  <c r="BF85" i="1" s="1"/>
  <c r="BE85" i="1" s="1"/>
  <c r="BD85" i="1" s="1"/>
  <c r="BC85" i="1" s="1"/>
  <c r="BL17" i="1"/>
  <c r="BK17" i="1" s="1"/>
  <c r="BJ17" i="1" s="1"/>
  <c r="BI17" i="1" s="1"/>
  <c r="BH17" i="1" s="1"/>
  <c r="BG17" i="1" s="1"/>
  <c r="BF17" i="1" s="1"/>
  <c r="BE17" i="1" s="1"/>
  <c r="BD17" i="1" s="1"/>
  <c r="BC17" i="1" s="1"/>
  <c r="BB17" i="1" s="1"/>
  <c r="AU231" i="1"/>
  <c r="AU253" i="1"/>
  <c r="AU209" i="1"/>
  <c r="AT209" i="1" s="1"/>
  <c r="AS209" i="1" s="1"/>
  <c r="AR209" i="1" s="1"/>
  <c r="AQ209" i="1" s="1"/>
  <c r="AP209" i="1" s="1"/>
  <c r="AO209" i="1" s="1"/>
  <c r="AN209" i="1" s="1"/>
  <c r="AM209" i="1" s="1"/>
  <c r="AL209" i="1" s="1"/>
  <c r="AK209" i="1" s="1"/>
  <c r="BL40" i="1"/>
  <c r="AU70" i="1"/>
  <c r="AU469" i="1"/>
  <c r="AT469" i="1" s="1"/>
  <c r="AS469" i="1" s="1"/>
  <c r="AR469" i="1" s="1"/>
  <c r="AQ469" i="1" s="1"/>
  <c r="AP469" i="1" s="1"/>
  <c r="AO469" i="1" s="1"/>
  <c r="AN469" i="1" s="1"/>
  <c r="AM469" i="1" s="1"/>
  <c r="AL469" i="1" s="1"/>
  <c r="AU571" i="1"/>
  <c r="AU489" i="1"/>
  <c r="AU341" i="1"/>
  <c r="BL65" i="1"/>
  <c r="BK65" i="1" s="1"/>
  <c r="BJ65" i="1" s="1"/>
  <c r="BI65" i="1" s="1"/>
  <c r="BH65" i="1" s="1"/>
  <c r="BG65" i="1" s="1"/>
  <c r="BF65" i="1" s="1"/>
  <c r="BE65" i="1" s="1"/>
  <c r="BD65" i="1" s="1"/>
  <c r="BC65" i="1" s="1"/>
  <c r="BB65" i="1" s="1"/>
  <c r="BL94" i="1"/>
  <c r="AU207" i="1"/>
  <c r="AT207" i="1" s="1"/>
  <c r="AS207" i="1" s="1"/>
  <c r="AR207" i="1" s="1"/>
  <c r="AQ207" i="1" s="1"/>
  <c r="AP207" i="1" s="1"/>
  <c r="AO207" i="1" s="1"/>
  <c r="AN207" i="1" s="1"/>
  <c r="AM207" i="1" s="1"/>
  <c r="AL207" i="1" s="1"/>
  <c r="BL69" i="1"/>
  <c r="AU196" i="1"/>
  <c r="AT196" i="1" s="1"/>
  <c r="AS196" i="1" s="1"/>
  <c r="AR196" i="1" s="1"/>
  <c r="AQ196" i="1" s="1"/>
  <c r="AP196" i="1" s="1"/>
  <c r="AO196" i="1" s="1"/>
  <c r="AN196" i="1" s="1"/>
  <c r="AM196" i="1" s="1"/>
  <c r="AL196" i="1" s="1"/>
  <c r="BL47" i="1"/>
  <c r="BK47" i="1" s="1"/>
  <c r="BJ47" i="1" s="1"/>
  <c r="BI47" i="1" s="1"/>
  <c r="BH47" i="1" s="1"/>
  <c r="BG47" i="1" s="1"/>
  <c r="BF47" i="1" s="1"/>
  <c r="BE47" i="1" s="1"/>
  <c r="BD47" i="1" s="1"/>
  <c r="BC47" i="1" s="1"/>
  <c r="BA47" i="1" s="1"/>
  <c r="AU411" i="1"/>
  <c r="AT411" i="1" s="1"/>
  <c r="AS411" i="1" s="1"/>
  <c r="AR411" i="1" s="1"/>
  <c r="AQ411" i="1" s="1"/>
  <c r="AP411" i="1" s="1"/>
  <c r="AO411" i="1" s="1"/>
  <c r="AN411" i="1" s="1"/>
  <c r="AM411" i="1" s="1"/>
  <c r="AL411" i="1" s="1"/>
  <c r="AU420" i="1"/>
  <c r="AT420" i="1" s="1"/>
  <c r="AS420" i="1" s="1"/>
  <c r="AR420" i="1" s="1"/>
  <c r="AQ420" i="1" s="1"/>
  <c r="AP420" i="1" s="1"/>
  <c r="AO420" i="1" s="1"/>
  <c r="AN420" i="1" s="1"/>
  <c r="AM420" i="1" s="1"/>
  <c r="AL420" i="1" s="1"/>
  <c r="AK420" i="1" s="1"/>
  <c r="AU285" i="1"/>
  <c r="AT285" i="1" s="1"/>
  <c r="AS285" i="1" s="1"/>
  <c r="AR285" i="1" s="1"/>
  <c r="AQ285" i="1" s="1"/>
  <c r="AP285" i="1" s="1"/>
  <c r="AO285" i="1" s="1"/>
  <c r="AN285" i="1" s="1"/>
  <c r="AM285" i="1" s="1"/>
  <c r="AL285" i="1" s="1"/>
  <c r="BL52" i="1"/>
  <c r="BK52" i="1" s="1"/>
  <c r="BJ52" i="1" s="1"/>
  <c r="BI52" i="1" s="1"/>
  <c r="BH52" i="1" s="1"/>
  <c r="BG52" i="1" s="1"/>
  <c r="BF52" i="1" s="1"/>
  <c r="BE52" i="1" s="1"/>
  <c r="BD52" i="1" s="1"/>
  <c r="BC52" i="1" s="1"/>
  <c r="BL83" i="1"/>
  <c r="BK83" i="1" s="1"/>
  <c r="BJ83" i="1" s="1"/>
  <c r="BI83" i="1" s="1"/>
  <c r="BH83" i="1" s="1"/>
  <c r="BG83" i="1" s="1"/>
  <c r="BF83" i="1" s="1"/>
  <c r="BE83" i="1" s="1"/>
  <c r="BD83" i="1" s="1"/>
  <c r="BC83" i="1" s="1"/>
  <c r="BL42" i="1"/>
  <c r="BL7" i="1"/>
  <c r="BL41" i="1"/>
  <c r="BK41" i="1" s="1"/>
  <c r="BJ41" i="1" s="1"/>
  <c r="BI41" i="1" s="1"/>
  <c r="BH41" i="1" s="1"/>
  <c r="BG41" i="1" s="1"/>
  <c r="BF41" i="1" s="1"/>
  <c r="BE41" i="1" s="1"/>
  <c r="BD41" i="1" s="1"/>
  <c r="BC41" i="1" s="1"/>
  <c r="AU449" i="1"/>
  <c r="AT449" i="1" s="1"/>
  <c r="AS449" i="1" s="1"/>
  <c r="AR449" i="1" s="1"/>
  <c r="AQ449" i="1" s="1"/>
  <c r="AU332" i="1"/>
  <c r="AT332" i="1" s="1"/>
  <c r="AS332" i="1" s="1"/>
  <c r="AR332" i="1" s="1"/>
  <c r="AQ332" i="1" s="1"/>
  <c r="AP332" i="1" s="1"/>
  <c r="AO332" i="1" s="1"/>
  <c r="AN332" i="1" s="1"/>
  <c r="AM332" i="1" s="1"/>
  <c r="AL332" i="1" s="1"/>
  <c r="AU275" i="1"/>
  <c r="AU363" i="1"/>
  <c r="AT363" i="1" s="1"/>
  <c r="AS363" i="1" s="1"/>
  <c r="AR363" i="1" s="1"/>
  <c r="AQ363" i="1" s="1"/>
  <c r="AP363" i="1" s="1"/>
  <c r="AO363" i="1" s="1"/>
  <c r="AN363" i="1" s="1"/>
  <c r="AM363" i="1" s="1"/>
  <c r="AL363" i="1" s="1"/>
  <c r="AU440" i="1"/>
  <c r="AT440" i="1" s="1"/>
  <c r="AU212" i="1"/>
  <c r="AT212" i="1" s="1"/>
  <c r="AS212" i="1" s="1"/>
  <c r="AR212" i="1" s="1"/>
  <c r="AQ212" i="1" s="1"/>
  <c r="AP212" i="1" s="1"/>
  <c r="AO212" i="1" s="1"/>
  <c r="AN212" i="1" s="1"/>
  <c r="AM212" i="1" s="1"/>
  <c r="AL212" i="1" s="1"/>
  <c r="AK212" i="1" s="1"/>
  <c r="BL46" i="1"/>
  <c r="BK46" i="1" s="1"/>
  <c r="BJ46" i="1" s="1"/>
  <c r="BI46" i="1" s="1"/>
  <c r="BH46" i="1" s="1"/>
  <c r="BG46" i="1" s="1"/>
  <c r="BF46" i="1" s="1"/>
  <c r="BE46" i="1" s="1"/>
  <c r="BD46" i="1" s="1"/>
  <c r="BC46" i="1" s="1"/>
  <c r="AU152" i="1"/>
  <c r="AT152" i="1" s="1"/>
  <c r="AS152" i="1" s="1"/>
  <c r="AR152" i="1" s="1"/>
  <c r="AQ152" i="1" s="1"/>
  <c r="AP152" i="1" s="1"/>
  <c r="AO152" i="1" s="1"/>
  <c r="AN152" i="1" s="1"/>
  <c r="AM152" i="1" s="1"/>
  <c r="AL152" i="1" s="1"/>
  <c r="AI152" i="1" s="1"/>
  <c r="AU286" i="1"/>
  <c r="BL30" i="1"/>
  <c r="BK30" i="1" s="1"/>
  <c r="BJ30" i="1" s="1"/>
  <c r="BI30" i="1" s="1"/>
  <c r="BH30" i="1" s="1"/>
  <c r="BG30" i="1" s="1"/>
  <c r="BF30" i="1" s="1"/>
  <c r="BE30" i="1" s="1"/>
  <c r="BD30" i="1" s="1"/>
  <c r="BC30" i="1" s="1"/>
  <c r="AU60" i="1"/>
  <c r="AT60" i="1" s="1"/>
  <c r="AS60" i="1" s="1"/>
  <c r="AR60" i="1" s="1"/>
  <c r="AQ60" i="1" s="1"/>
  <c r="AP60" i="1" s="1"/>
  <c r="AO60" i="1" s="1"/>
  <c r="AN60" i="1" s="1"/>
  <c r="AM60" i="1" s="1"/>
  <c r="AL60" i="1" s="1"/>
  <c r="AU109" i="1"/>
  <c r="AT109" i="1" s="1"/>
  <c r="AS109" i="1" s="1"/>
  <c r="AR109" i="1" s="1"/>
  <c r="AQ109" i="1" s="1"/>
  <c r="AP109" i="1" s="1"/>
  <c r="AO109" i="1" s="1"/>
  <c r="AN109" i="1" s="1"/>
  <c r="AM109" i="1" s="1"/>
  <c r="AL109" i="1" s="1"/>
  <c r="BL38" i="1"/>
  <c r="BK38" i="1" s="1"/>
  <c r="BJ38" i="1" s="1"/>
  <c r="BI38" i="1" s="1"/>
  <c r="BH38" i="1" s="1"/>
  <c r="BG38" i="1" s="1"/>
  <c r="BF38" i="1" s="1"/>
  <c r="BE38" i="1" s="1"/>
  <c r="BD38" i="1" s="1"/>
  <c r="BC38" i="1" s="1"/>
  <c r="BA38" i="1" s="1"/>
  <c r="AU202" i="1"/>
  <c r="AU205" i="1"/>
  <c r="AT205" i="1" s="1"/>
  <c r="AS205" i="1" s="1"/>
  <c r="AR205" i="1" s="1"/>
  <c r="AQ205" i="1" s="1"/>
  <c r="AP205" i="1" s="1"/>
  <c r="AO205" i="1" s="1"/>
  <c r="AN205" i="1" s="1"/>
  <c r="AM205" i="1" s="1"/>
  <c r="AL205" i="1" s="1"/>
  <c r="BL35" i="1"/>
  <c r="BK35" i="1" s="1"/>
  <c r="AU334" i="1"/>
  <c r="AT334" i="1" s="1"/>
  <c r="AS334" i="1" s="1"/>
  <c r="AR334" i="1" s="1"/>
  <c r="AQ334" i="1" s="1"/>
  <c r="AP334" i="1" s="1"/>
  <c r="AO334" i="1" s="1"/>
  <c r="AN334" i="1" s="1"/>
  <c r="AM334" i="1" s="1"/>
  <c r="AL334" i="1" s="1"/>
  <c r="AU185" i="1"/>
  <c r="AT185" i="1" s="1"/>
  <c r="AS185" i="1" s="1"/>
  <c r="AR185" i="1" s="1"/>
  <c r="AQ185" i="1" s="1"/>
  <c r="AP185" i="1" s="1"/>
  <c r="AO185" i="1" s="1"/>
  <c r="AN185" i="1" s="1"/>
  <c r="AM185" i="1" s="1"/>
  <c r="AL185" i="1" s="1"/>
  <c r="AU394" i="1"/>
  <c r="AU301" i="1"/>
  <c r="AT301" i="1" s="1"/>
  <c r="AS301" i="1" s="1"/>
  <c r="AR301" i="1" s="1"/>
  <c r="AQ301" i="1" s="1"/>
  <c r="AP301" i="1" s="1"/>
  <c r="AO301" i="1" s="1"/>
  <c r="AN301" i="1" s="1"/>
  <c r="AM301" i="1" s="1"/>
  <c r="AL301" i="1" s="1"/>
  <c r="AU506" i="1"/>
  <c r="AT506" i="1" s="1"/>
  <c r="AS506" i="1" s="1"/>
  <c r="AR506" i="1" s="1"/>
  <c r="AQ506" i="1" s="1"/>
  <c r="AP506" i="1" s="1"/>
  <c r="AO506" i="1" s="1"/>
  <c r="AN506" i="1" s="1"/>
  <c r="AM506" i="1" s="1"/>
  <c r="AL506" i="1" s="1"/>
  <c r="AU537" i="1"/>
  <c r="AU191" i="1"/>
  <c r="AT191" i="1" s="1"/>
  <c r="AS191" i="1" s="1"/>
  <c r="AR191" i="1" s="1"/>
  <c r="AQ191" i="1" s="1"/>
  <c r="AP191" i="1" s="1"/>
  <c r="AO191" i="1" s="1"/>
  <c r="AN191" i="1" s="1"/>
  <c r="AM191" i="1" s="1"/>
  <c r="AL191" i="1" s="1"/>
  <c r="BL71" i="1"/>
  <c r="BK71" i="1" s="1"/>
  <c r="BJ71" i="1" s="1"/>
  <c r="BI71" i="1" s="1"/>
  <c r="BH71" i="1" s="1"/>
  <c r="BG71" i="1" s="1"/>
  <c r="BF71" i="1" s="1"/>
  <c r="BE71" i="1" s="1"/>
  <c r="BD71" i="1" s="1"/>
  <c r="BC71" i="1" s="1"/>
  <c r="AU311" i="1"/>
  <c r="AT311" i="1" s="1"/>
  <c r="AS311" i="1" s="1"/>
  <c r="AR311" i="1" s="1"/>
  <c r="AQ311" i="1" s="1"/>
  <c r="AP311" i="1" s="1"/>
  <c r="AO311" i="1" s="1"/>
  <c r="AN311" i="1" s="1"/>
  <c r="AM311" i="1" s="1"/>
  <c r="AL311" i="1" s="1"/>
  <c r="AK311" i="1" s="1"/>
  <c r="AU386" i="1"/>
  <c r="AU194" i="1"/>
  <c r="AT194" i="1" s="1"/>
  <c r="AS194" i="1" s="1"/>
  <c r="AR194" i="1" s="1"/>
  <c r="AQ194" i="1" s="1"/>
  <c r="AP194" i="1" s="1"/>
  <c r="AO194" i="1" s="1"/>
  <c r="AN194" i="1" s="1"/>
  <c r="AM194" i="1" s="1"/>
  <c r="AL194" i="1" s="1"/>
  <c r="AU380" i="1"/>
  <c r="AT380" i="1" s="1"/>
  <c r="BL55" i="1"/>
  <c r="BK55" i="1" s="1"/>
  <c r="BJ55" i="1" s="1"/>
  <c r="BI55" i="1" s="1"/>
  <c r="BH55" i="1" s="1"/>
  <c r="BG55" i="1" s="1"/>
  <c r="BF55" i="1" s="1"/>
  <c r="BE55" i="1" s="1"/>
  <c r="BD55" i="1" s="1"/>
  <c r="BC55" i="1" s="1"/>
  <c r="BL60" i="1"/>
  <c r="BK60" i="1" s="1"/>
  <c r="BJ60" i="1" s="1"/>
  <c r="BI60" i="1" s="1"/>
  <c r="BH60" i="1" s="1"/>
  <c r="BG60" i="1" s="1"/>
  <c r="BF60" i="1" s="1"/>
  <c r="BE60" i="1" s="1"/>
  <c r="BD60" i="1" s="1"/>
  <c r="BC60" i="1" s="1"/>
  <c r="AU340" i="1"/>
  <c r="AT340" i="1" s="1"/>
  <c r="AS340" i="1" s="1"/>
  <c r="AR340" i="1" s="1"/>
  <c r="AQ340" i="1" s="1"/>
  <c r="AP340" i="1" s="1"/>
  <c r="AO340" i="1" s="1"/>
  <c r="AN340" i="1" s="1"/>
  <c r="AM340" i="1" s="1"/>
  <c r="AL340" i="1" s="1"/>
  <c r="AU390" i="1"/>
  <c r="BL49" i="1"/>
  <c r="AU276" i="1"/>
  <c r="AT276" i="1" s="1"/>
  <c r="AS276" i="1" s="1"/>
  <c r="AR276" i="1" s="1"/>
  <c r="AQ276" i="1" s="1"/>
  <c r="AP276" i="1" s="1"/>
  <c r="AO276" i="1" s="1"/>
  <c r="AN276" i="1" s="1"/>
  <c r="AM276" i="1" s="1"/>
  <c r="AL276" i="1" s="1"/>
  <c r="AU321" i="1"/>
  <c r="AT321" i="1" s="1"/>
  <c r="AS321" i="1" s="1"/>
  <c r="AR321" i="1" s="1"/>
  <c r="AQ321" i="1" s="1"/>
  <c r="AP321" i="1" s="1"/>
  <c r="AO321" i="1" s="1"/>
  <c r="AN321" i="1" s="1"/>
  <c r="AM321" i="1" s="1"/>
  <c r="AL321" i="1" s="1"/>
  <c r="AU310" i="1"/>
  <c r="AT310" i="1" s="1"/>
  <c r="AS310" i="1" s="1"/>
  <c r="AR310" i="1" s="1"/>
  <c r="AQ310" i="1" s="1"/>
  <c r="AP310" i="1" s="1"/>
  <c r="AO310" i="1" s="1"/>
  <c r="AN310" i="1" s="1"/>
  <c r="AM310" i="1" s="1"/>
  <c r="AL310" i="1" s="1"/>
  <c r="BL99" i="1"/>
  <c r="BL8" i="1"/>
  <c r="AU350" i="1"/>
  <c r="AT350" i="1" s="1"/>
  <c r="AS350" i="1" s="1"/>
  <c r="AR350" i="1" s="1"/>
  <c r="AQ350" i="1" s="1"/>
  <c r="AP350" i="1" s="1"/>
  <c r="AO350" i="1" s="1"/>
  <c r="AN350" i="1" s="1"/>
  <c r="AM350" i="1" s="1"/>
  <c r="AL350" i="1" s="1"/>
  <c r="BL27" i="1"/>
  <c r="AU175" i="1"/>
  <c r="AT175" i="1" s="1"/>
  <c r="AS175" i="1" s="1"/>
  <c r="AR175" i="1" s="1"/>
  <c r="AQ175" i="1" s="1"/>
  <c r="AP175" i="1" s="1"/>
  <c r="AO175" i="1" s="1"/>
  <c r="AN175" i="1" s="1"/>
  <c r="AM175" i="1" s="1"/>
  <c r="AL175" i="1" s="1"/>
  <c r="AU564" i="1"/>
  <c r="AT564" i="1" s="1"/>
  <c r="AS564" i="1" s="1"/>
  <c r="AR564" i="1" s="1"/>
  <c r="AQ564" i="1" s="1"/>
  <c r="AP564" i="1" s="1"/>
  <c r="AO564" i="1" s="1"/>
  <c r="AN564" i="1" s="1"/>
  <c r="AM564" i="1" s="1"/>
  <c r="AL564" i="1" s="1"/>
  <c r="AU377" i="1"/>
  <c r="BL16" i="1"/>
  <c r="BK16" i="1" s="1"/>
  <c r="BJ16" i="1" s="1"/>
  <c r="BI16" i="1" s="1"/>
  <c r="BH16" i="1" s="1"/>
  <c r="BG16" i="1" s="1"/>
  <c r="BF16" i="1" s="1"/>
  <c r="BE16" i="1" s="1"/>
  <c r="BD16" i="1" s="1"/>
  <c r="BC16" i="1" s="1"/>
  <c r="AU364" i="1"/>
  <c r="AT364" i="1" s="1"/>
  <c r="AS364" i="1" s="1"/>
  <c r="AR364" i="1" s="1"/>
  <c r="AQ364" i="1" s="1"/>
  <c r="AP364" i="1" s="1"/>
  <c r="AO364" i="1" s="1"/>
  <c r="AN364" i="1" s="1"/>
  <c r="AM364" i="1" s="1"/>
  <c r="AL364" i="1" s="1"/>
  <c r="BL18" i="1"/>
  <c r="AU284" i="1"/>
  <c r="AT284" i="1" s="1"/>
  <c r="AS284" i="1" s="1"/>
  <c r="AR284" i="1" s="1"/>
  <c r="AQ284" i="1" s="1"/>
  <c r="AP284" i="1" s="1"/>
  <c r="AO284" i="1" s="1"/>
  <c r="AN284" i="1" s="1"/>
  <c r="AM284" i="1" s="1"/>
  <c r="AL284" i="1" s="1"/>
  <c r="AU384" i="1"/>
  <c r="AT384" i="1" s="1"/>
  <c r="AS384" i="1" s="1"/>
  <c r="AR384" i="1" s="1"/>
  <c r="AQ384" i="1" s="1"/>
  <c r="AP384" i="1" s="1"/>
  <c r="AO384" i="1" s="1"/>
  <c r="AN384" i="1" s="1"/>
  <c r="AM384" i="1" s="1"/>
  <c r="AL384" i="1" s="1"/>
  <c r="AJ384" i="1" s="1"/>
  <c r="AU116" i="1"/>
  <c r="AT116" i="1" s="1"/>
  <c r="BL64" i="1"/>
  <c r="BK64" i="1" s="1"/>
  <c r="BJ64" i="1" s="1"/>
  <c r="BI64" i="1" s="1"/>
  <c r="BH64" i="1" s="1"/>
  <c r="BG64" i="1" s="1"/>
  <c r="BF64" i="1" s="1"/>
  <c r="BE64" i="1" s="1"/>
  <c r="BD64" i="1" s="1"/>
  <c r="BC64" i="1" s="1"/>
  <c r="AU352" i="1"/>
  <c r="AT352" i="1" s="1"/>
  <c r="AS352" i="1" s="1"/>
  <c r="AR352" i="1" s="1"/>
  <c r="AQ352" i="1" s="1"/>
  <c r="AP352" i="1" s="1"/>
  <c r="AO352" i="1" s="1"/>
  <c r="AN352" i="1" s="1"/>
  <c r="AM352" i="1" s="1"/>
  <c r="AL352" i="1" s="1"/>
  <c r="AU158" i="1"/>
  <c r="AT158" i="1" s="1"/>
  <c r="AS158" i="1" s="1"/>
  <c r="AR158" i="1" s="1"/>
  <c r="AQ158" i="1" s="1"/>
  <c r="AP158" i="1" s="1"/>
  <c r="AO158" i="1" s="1"/>
  <c r="AN158" i="1" s="1"/>
  <c r="AM158" i="1" s="1"/>
  <c r="AL158" i="1" s="1"/>
  <c r="AU370" i="1"/>
  <c r="AT370" i="1" s="1"/>
  <c r="AS370" i="1" s="1"/>
  <c r="AR370" i="1" s="1"/>
  <c r="AQ370" i="1" s="1"/>
  <c r="AP370" i="1" s="1"/>
  <c r="AO370" i="1" s="1"/>
  <c r="AN370" i="1" s="1"/>
  <c r="AM370" i="1" s="1"/>
  <c r="AL370" i="1" s="1"/>
  <c r="AK370" i="1" s="1"/>
  <c r="BL28" i="1"/>
  <c r="BK28" i="1" s="1"/>
  <c r="BJ28" i="1" s="1"/>
  <c r="AU400" i="1"/>
  <c r="AT400" i="1" s="1"/>
  <c r="AS400" i="1" s="1"/>
  <c r="AR400" i="1" s="1"/>
  <c r="AQ400" i="1" s="1"/>
  <c r="AP400" i="1" s="1"/>
  <c r="AO400" i="1" s="1"/>
  <c r="AN400" i="1" s="1"/>
  <c r="AM400" i="1" s="1"/>
  <c r="AL400" i="1" s="1"/>
  <c r="AU137" i="1"/>
  <c r="AU529" i="1"/>
  <c r="AT529" i="1" s="1"/>
  <c r="AS529" i="1" s="1"/>
  <c r="AR529" i="1" s="1"/>
  <c r="AQ529" i="1" s="1"/>
  <c r="AP529" i="1" s="1"/>
  <c r="AO529" i="1" s="1"/>
  <c r="AN529" i="1" s="1"/>
  <c r="AM529" i="1" s="1"/>
  <c r="AL529" i="1" s="1"/>
  <c r="AI529" i="1" s="1"/>
  <c r="AU57" i="1"/>
  <c r="AU154" i="1"/>
  <c r="AT154" i="1" s="1"/>
  <c r="AS154" i="1" s="1"/>
  <c r="AR154" i="1" s="1"/>
  <c r="AQ154" i="1" s="1"/>
  <c r="AP154" i="1" s="1"/>
  <c r="AO154" i="1" s="1"/>
  <c r="AN154" i="1" s="1"/>
  <c r="AM154" i="1" s="1"/>
  <c r="AL154" i="1" s="1"/>
  <c r="AI154" i="1" s="1"/>
  <c r="BL53" i="1"/>
  <c r="BK53" i="1" s="1"/>
  <c r="BJ53" i="1" s="1"/>
  <c r="BI53" i="1" s="1"/>
  <c r="BH53" i="1" s="1"/>
  <c r="BG53" i="1" s="1"/>
  <c r="BF53" i="1" s="1"/>
  <c r="BE53" i="1" s="1"/>
  <c r="BD53" i="1" s="1"/>
  <c r="BC53" i="1" s="1"/>
  <c r="BL76" i="1"/>
  <c r="BL87" i="1"/>
  <c r="BK87" i="1" s="1"/>
  <c r="BJ87" i="1" s="1"/>
  <c r="BI87" i="1" s="1"/>
  <c r="BH87" i="1" s="1"/>
  <c r="BG87" i="1" s="1"/>
  <c r="BF87" i="1" s="1"/>
  <c r="BE87" i="1" s="1"/>
  <c r="BD87" i="1" s="1"/>
  <c r="BC87" i="1" s="1"/>
  <c r="BL92" i="1"/>
  <c r="BK92" i="1" s="1"/>
  <c r="BJ92" i="1" s="1"/>
  <c r="BI92" i="1" s="1"/>
  <c r="BH92" i="1" s="1"/>
  <c r="BG92" i="1" s="1"/>
  <c r="BF92" i="1" s="1"/>
  <c r="BE92" i="1" s="1"/>
  <c r="BD92" i="1" s="1"/>
  <c r="BC92" i="1" s="1"/>
  <c r="BL97" i="1"/>
  <c r="AU200" i="1"/>
  <c r="AT200" i="1" s="1"/>
  <c r="AS200" i="1" s="1"/>
  <c r="AR200" i="1" s="1"/>
  <c r="AQ200" i="1" s="1"/>
  <c r="AP200" i="1" s="1"/>
  <c r="AO200" i="1" s="1"/>
  <c r="AN200" i="1" s="1"/>
  <c r="AM200" i="1" s="1"/>
  <c r="AL200" i="1" s="1"/>
  <c r="AJ200" i="1" s="1"/>
  <c r="AU452" i="1"/>
  <c r="AU220" i="1"/>
  <c r="AT220" i="1" s="1"/>
  <c r="AS220" i="1" s="1"/>
  <c r="AR220" i="1" s="1"/>
  <c r="AQ220" i="1" s="1"/>
  <c r="AP220" i="1" s="1"/>
  <c r="AO220" i="1" s="1"/>
  <c r="AN220" i="1" s="1"/>
  <c r="AM220" i="1" s="1"/>
  <c r="AL220" i="1" s="1"/>
  <c r="AU67" i="1"/>
  <c r="AT67" i="1" s="1"/>
  <c r="AS67" i="1" s="1"/>
  <c r="AR67" i="1" s="1"/>
  <c r="AQ67" i="1" s="1"/>
  <c r="AP67" i="1" s="1"/>
  <c r="AO67" i="1" s="1"/>
  <c r="AN67" i="1" s="1"/>
  <c r="AM67" i="1" s="1"/>
  <c r="AL67" i="1" s="1"/>
  <c r="AU259" i="1"/>
  <c r="AT259" i="1" s="1"/>
  <c r="AS259" i="1" s="1"/>
  <c r="AR259" i="1" s="1"/>
  <c r="AQ259" i="1" s="1"/>
  <c r="AP259" i="1" s="1"/>
  <c r="AO259" i="1" s="1"/>
  <c r="AN259" i="1" s="1"/>
  <c r="AM259" i="1" s="1"/>
  <c r="AL259" i="1" s="1"/>
  <c r="AU355" i="1"/>
  <c r="AT355" i="1" s="1"/>
  <c r="AS355" i="1" s="1"/>
  <c r="AR355" i="1" s="1"/>
  <c r="AQ355" i="1" s="1"/>
  <c r="AP355" i="1" s="1"/>
  <c r="AO355" i="1" s="1"/>
  <c r="AN355" i="1" s="1"/>
  <c r="AM355" i="1" s="1"/>
  <c r="AL355" i="1" s="1"/>
  <c r="AJ355" i="1" s="1"/>
  <c r="BL93" i="1"/>
  <c r="BK93" i="1" s="1"/>
  <c r="BJ93" i="1" s="1"/>
  <c r="BI93" i="1" s="1"/>
  <c r="BH93" i="1" s="1"/>
  <c r="BG93" i="1" s="1"/>
  <c r="BF93" i="1" s="1"/>
  <c r="BE93" i="1" s="1"/>
  <c r="BD93" i="1" s="1"/>
  <c r="BC93" i="1" s="1"/>
  <c r="AU562" i="1"/>
  <c r="AT562" i="1" s="1"/>
  <c r="AS562" i="1" s="1"/>
  <c r="AR562" i="1" s="1"/>
  <c r="AQ562" i="1" s="1"/>
  <c r="AP562" i="1" s="1"/>
  <c r="AO562" i="1" s="1"/>
  <c r="AN562" i="1" s="1"/>
  <c r="AM562" i="1" s="1"/>
  <c r="AL562" i="1" s="1"/>
  <c r="AJ562" i="1" s="1"/>
  <c r="BL57" i="1"/>
  <c r="AU323" i="1"/>
  <c r="AU236" i="1"/>
  <c r="AT236" i="1" s="1"/>
  <c r="AS236" i="1" s="1"/>
  <c r="AR236" i="1" s="1"/>
  <c r="AQ236" i="1" s="1"/>
  <c r="AP236" i="1" s="1"/>
  <c r="AO236" i="1" s="1"/>
  <c r="AN236" i="1" s="1"/>
  <c r="AM236" i="1" s="1"/>
  <c r="AL236" i="1" s="1"/>
  <c r="AK236" i="1" s="1"/>
  <c r="AU460" i="1"/>
  <c r="AT460" i="1" s="1"/>
  <c r="AS460" i="1" s="1"/>
  <c r="AR460" i="1" s="1"/>
  <c r="AQ460" i="1" s="1"/>
  <c r="AP460" i="1" s="1"/>
  <c r="AO460" i="1" s="1"/>
  <c r="AN460" i="1" s="1"/>
  <c r="AM460" i="1" s="1"/>
  <c r="AL460" i="1" s="1"/>
  <c r="AU587" i="1"/>
  <c r="AT587" i="1" s="1"/>
  <c r="AS587" i="1" s="1"/>
  <c r="AR587" i="1" s="1"/>
  <c r="AQ587" i="1" s="1"/>
  <c r="AP587" i="1" s="1"/>
  <c r="AO587" i="1" s="1"/>
  <c r="AN587" i="1" s="1"/>
  <c r="AM587" i="1" s="1"/>
  <c r="AL587" i="1" s="1"/>
  <c r="AJ587" i="1" s="1"/>
  <c r="AU453" i="1"/>
  <c r="AT453" i="1" s="1"/>
  <c r="AS453" i="1" s="1"/>
  <c r="AR453" i="1" s="1"/>
  <c r="AQ453" i="1" s="1"/>
  <c r="AP453" i="1" s="1"/>
  <c r="AO453" i="1" s="1"/>
  <c r="AN453" i="1" s="1"/>
  <c r="AM453" i="1" s="1"/>
  <c r="AL453" i="1" s="1"/>
  <c r="AU573" i="1"/>
  <c r="AT573" i="1" s="1"/>
  <c r="AS573" i="1" s="1"/>
  <c r="AR573" i="1" s="1"/>
  <c r="AQ573" i="1" s="1"/>
  <c r="AP573" i="1" s="1"/>
  <c r="AO573" i="1" s="1"/>
  <c r="AN573" i="1" s="1"/>
  <c r="AM573" i="1" s="1"/>
  <c r="AL573" i="1" s="1"/>
  <c r="AU227" i="1"/>
  <c r="AT227" i="1" s="1"/>
  <c r="AS227" i="1" s="1"/>
  <c r="AR227" i="1" s="1"/>
  <c r="AQ227" i="1" s="1"/>
  <c r="AP227" i="1" s="1"/>
  <c r="AO227" i="1" s="1"/>
  <c r="AN227" i="1" s="1"/>
  <c r="AM227" i="1" s="1"/>
  <c r="AL227" i="1" s="1"/>
  <c r="BL84" i="1"/>
  <c r="BL45" i="1"/>
  <c r="BK45" i="1" s="1"/>
  <c r="BL73" i="1"/>
  <c r="BK73" i="1" s="1"/>
  <c r="BJ73" i="1" s="1"/>
  <c r="BI73" i="1" s="1"/>
  <c r="BH73" i="1" s="1"/>
  <c r="BG73" i="1" s="1"/>
  <c r="BF73" i="1" s="1"/>
  <c r="BE73" i="1" s="1"/>
  <c r="BD73" i="1" s="1"/>
  <c r="BC73" i="1" s="1"/>
  <c r="AU320" i="1"/>
  <c r="AU28" i="1"/>
  <c r="AT28" i="1" s="1"/>
  <c r="AS28" i="1" s="1"/>
  <c r="AR28" i="1" s="1"/>
  <c r="AQ28" i="1" s="1"/>
  <c r="AP28" i="1" s="1"/>
  <c r="AO28" i="1" s="1"/>
  <c r="AN28" i="1" s="1"/>
  <c r="AM28" i="1" s="1"/>
  <c r="AL28" i="1" s="1"/>
  <c r="AJ28" i="1" s="1"/>
  <c r="AU463" i="1"/>
  <c r="AT463" i="1" s="1"/>
  <c r="AS463" i="1" s="1"/>
  <c r="AR463" i="1" s="1"/>
  <c r="AQ463" i="1" s="1"/>
  <c r="AP463" i="1" s="1"/>
  <c r="AO463" i="1" s="1"/>
  <c r="AN463" i="1" s="1"/>
  <c r="AM463" i="1" s="1"/>
  <c r="AL463" i="1" s="1"/>
  <c r="AU255" i="1"/>
  <c r="AT255" i="1" s="1"/>
  <c r="AS255" i="1" s="1"/>
  <c r="AR255" i="1" s="1"/>
  <c r="AQ255" i="1" s="1"/>
  <c r="AP255" i="1" s="1"/>
  <c r="AO255" i="1" s="1"/>
  <c r="AN255" i="1" s="1"/>
  <c r="AM255" i="1" s="1"/>
  <c r="AL255" i="1" s="1"/>
  <c r="AU281" i="1"/>
  <c r="AT281" i="1" s="1"/>
  <c r="AS281" i="1" s="1"/>
  <c r="AR281" i="1" s="1"/>
  <c r="AQ281" i="1" s="1"/>
  <c r="AP281" i="1" s="1"/>
  <c r="AO281" i="1" s="1"/>
  <c r="AN281" i="1" s="1"/>
  <c r="AM281" i="1" s="1"/>
  <c r="AL281" i="1" s="1"/>
  <c r="BL72" i="1"/>
  <c r="AU329" i="1"/>
  <c r="AT329" i="1" s="1"/>
  <c r="AS329" i="1" s="1"/>
  <c r="AR329" i="1" s="1"/>
  <c r="AQ329" i="1" s="1"/>
  <c r="AP329" i="1" s="1"/>
  <c r="AO329" i="1" s="1"/>
  <c r="AN329" i="1" s="1"/>
  <c r="AM329" i="1" s="1"/>
  <c r="AL329" i="1" s="1"/>
  <c r="AU336" i="1"/>
  <c r="AU32" i="1"/>
  <c r="BL9" i="1"/>
  <c r="BK9" i="1" s="1"/>
  <c r="BJ9" i="1" s="1"/>
  <c r="BI9" i="1" s="1"/>
  <c r="BH9" i="1" s="1"/>
  <c r="BG9" i="1" s="1"/>
  <c r="BF9" i="1" s="1"/>
  <c r="BE9" i="1" s="1"/>
  <c r="BD9" i="1" s="1"/>
  <c r="BC9" i="1" s="1"/>
  <c r="AU542" i="1"/>
  <c r="AU582" i="1"/>
  <c r="BL34" i="1"/>
  <c r="BK34" i="1" s="1"/>
  <c r="BJ34" i="1" s="1"/>
  <c r="BI34" i="1" s="1"/>
  <c r="BH34" i="1" s="1"/>
  <c r="BG34" i="1" s="1"/>
  <c r="BF34" i="1" s="1"/>
  <c r="BE34" i="1" s="1"/>
  <c r="BD34" i="1" s="1"/>
  <c r="BC34" i="1" s="1"/>
  <c r="BL90" i="1"/>
  <c r="BK90" i="1" s="1"/>
  <c r="BJ90" i="1" s="1"/>
  <c r="BI90" i="1" s="1"/>
  <c r="AU245" i="1"/>
  <c r="AT245" i="1" s="1"/>
  <c r="AS245" i="1" s="1"/>
  <c r="AR245" i="1" s="1"/>
  <c r="AQ245" i="1" s="1"/>
  <c r="AP245" i="1" s="1"/>
  <c r="AO245" i="1" s="1"/>
  <c r="AN245" i="1" s="1"/>
  <c r="AM245" i="1" s="1"/>
  <c r="AL245" i="1" s="1"/>
  <c r="AU513" i="1"/>
  <c r="AT513" i="1" s="1"/>
  <c r="AS513" i="1" s="1"/>
  <c r="AR513" i="1" s="1"/>
  <c r="AQ513" i="1" s="1"/>
  <c r="AP513" i="1" s="1"/>
  <c r="AO513" i="1" s="1"/>
  <c r="AN513" i="1" s="1"/>
  <c r="AM513" i="1" s="1"/>
  <c r="AL513" i="1" s="1"/>
  <c r="AU490" i="1"/>
  <c r="AT490" i="1" s="1"/>
  <c r="AS490" i="1" s="1"/>
  <c r="AR490" i="1" s="1"/>
  <c r="AQ490" i="1" s="1"/>
  <c r="AP490" i="1" s="1"/>
  <c r="AO490" i="1" s="1"/>
  <c r="AN490" i="1" s="1"/>
  <c r="AM490" i="1" s="1"/>
  <c r="AL490" i="1" s="1"/>
  <c r="AK490" i="1" s="1"/>
  <c r="BL50" i="1"/>
  <c r="BL3" i="1"/>
  <c r="BK3" i="1" s="1"/>
  <c r="BJ3" i="1" s="1"/>
  <c r="BL70" i="1"/>
  <c r="AU372" i="1"/>
  <c r="AT372" i="1" s="1"/>
  <c r="AS372" i="1" s="1"/>
  <c r="AR372" i="1" s="1"/>
  <c r="AQ372" i="1" s="1"/>
  <c r="AP372" i="1" s="1"/>
  <c r="AO372" i="1" s="1"/>
  <c r="AN372" i="1" s="1"/>
  <c r="AM372" i="1" s="1"/>
  <c r="AL372" i="1" s="1"/>
  <c r="AU374" i="1"/>
  <c r="AT374" i="1" s="1"/>
  <c r="AS374" i="1" s="1"/>
  <c r="AR374" i="1" s="1"/>
  <c r="AQ374" i="1" s="1"/>
  <c r="AP374" i="1" s="1"/>
  <c r="AO374" i="1" s="1"/>
  <c r="AN374" i="1" s="1"/>
  <c r="AM374" i="1" s="1"/>
  <c r="AL374" i="1" s="1"/>
  <c r="AU559" i="1"/>
  <c r="AT559" i="1" s="1"/>
  <c r="AS559" i="1" s="1"/>
  <c r="AR559" i="1" s="1"/>
  <c r="AQ559" i="1" s="1"/>
  <c r="AP559" i="1" s="1"/>
  <c r="AO559" i="1" s="1"/>
  <c r="AN559" i="1" s="1"/>
  <c r="AM559" i="1" s="1"/>
  <c r="AL559" i="1" s="1"/>
  <c r="AU544" i="1"/>
  <c r="AU292" i="1"/>
  <c r="AT292" i="1" s="1"/>
  <c r="AS292" i="1" s="1"/>
  <c r="AR292" i="1" s="1"/>
  <c r="AQ292" i="1" s="1"/>
  <c r="AP292" i="1" s="1"/>
  <c r="AO292" i="1" s="1"/>
  <c r="AN292" i="1" s="1"/>
  <c r="AM292" i="1" s="1"/>
  <c r="AL292" i="1" s="1"/>
  <c r="AI292" i="1" s="1"/>
  <c r="BL26" i="1"/>
  <c r="AU434" i="1"/>
  <c r="AT434" i="1" s="1"/>
  <c r="AS434" i="1" s="1"/>
  <c r="BL54" i="1"/>
  <c r="BK54" i="1" s="1"/>
  <c r="BJ54" i="1" s="1"/>
  <c r="BI54" i="1" s="1"/>
  <c r="BH54" i="1" s="1"/>
  <c r="BG54" i="1" s="1"/>
  <c r="BF54" i="1" s="1"/>
  <c r="BE54" i="1" s="1"/>
  <c r="BD54" i="1" s="1"/>
  <c r="BC54" i="1" s="1"/>
  <c r="BB54" i="1" s="1"/>
  <c r="BL81" i="1"/>
  <c r="BK81" i="1" s="1"/>
  <c r="BJ81" i="1" s="1"/>
  <c r="BI81" i="1" s="1"/>
  <c r="BH81" i="1" s="1"/>
  <c r="BG81" i="1" s="1"/>
  <c r="BF81" i="1" s="1"/>
  <c r="BE81" i="1" s="1"/>
  <c r="BD81" i="1" s="1"/>
  <c r="BC81" i="1" s="1"/>
  <c r="AU214" i="1"/>
  <c r="AU39" i="1"/>
  <c r="AT39" i="1" s="1"/>
  <c r="AS39" i="1" s="1"/>
  <c r="AR39" i="1" s="1"/>
  <c r="AQ39" i="1" s="1"/>
  <c r="AP39" i="1" s="1"/>
  <c r="AO39" i="1" s="1"/>
  <c r="AN39" i="1" s="1"/>
  <c r="AM39" i="1" s="1"/>
  <c r="AL39" i="1" s="1"/>
  <c r="AI39" i="1" s="1"/>
  <c r="AU525" i="1"/>
  <c r="AT525" i="1" s="1"/>
  <c r="AS525" i="1" s="1"/>
  <c r="AR525" i="1" s="1"/>
  <c r="AQ525" i="1" s="1"/>
  <c r="AP525" i="1" s="1"/>
  <c r="AO525" i="1" s="1"/>
  <c r="AN525" i="1" s="1"/>
  <c r="AM525" i="1" s="1"/>
  <c r="AL525" i="1" s="1"/>
  <c r="AU367" i="1"/>
  <c r="BL13" i="1"/>
  <c r="AU181" i="1"/>
  <c r="AT181" i="1" s="1"/>
  <c r="BL88" i="1"/>
  <c r="BK88" i="1" s="1"/>
  <c r="BJ88" i="1" s="1"/>
  <c r="BI88" i="1" s="1"/>
  <c r="BH88" i="1" s="1"/>
  <c r="BG88" i="1" s="1"/>
  <c r="BF88" i="1" s="1"/>
  <c r="BE88" i="1" s="1"/>
  <c r="BD88" i="1" s="1"/>
  <c r="BC88" i="1" s="1"/>
  <c r="BB88" i="1" s="1"/>
  <c r="BL82" i="1"/>
  <c r="BL44" i="1"/>
  <c r="BK44" i="1" s="1"/>
  <c r="BJ44" i="1" s="1"/>
  <c r="BI44" i="1" s="1"/>
  <c r="BH44" i="1" s="1"/>
  <c r="BG44" i="1" s="1"/>
  <c r="BF44" i="1" s="1"/>
  <c r="BE44" i="1" s="1"/>
  <c r="BD44" i="1" s="1"/>
  <c r="BC44" i="1" s="1"/>
  <c r="AU297" i="1"/>
  <c r="AT297" i="1" s="1"/>
  <c r="AS297" i="1" s="1"/>
  <c r="AR297" i="1" s="1"/>
  <c r="AQ297" i="1" s="1"/>
  <c r="AP297" i="1" s="1"/>
  <c r="AO297" i="1" s="1"/>
  <c r="AN297" i="1" s="1"/>
  <c r="AM297" i="1" s="1"/>
  <c r="AL297" i="1" s="1"/>
  <c r="AU539" i="1"/>
  <c r="AT539" i="1" s="1"/>
  <c r="AS539" i="1" s="1"/>
  <c r="AR539" i="1" s="1"/>
  <c r="AQ539" i="1" s="1"/>
  <c r="AP539" i="1" s="1"/>
  <c r="AO539" i="1" s="1"/>
  <c r="AN539" i="1" s="1"/>
  <c r="AM539" i="1" s="1"/>
  <c r="AL539" i="1" s="1"/>
  <c r="AU385" i="1"/>
  <c r="AU248" i="1"/>
  <c r="AU98" i="1"/>
  <c r="AT98" i="1" s="1"/>
  <c r="AS98" i="1" s="1"/>
  <c r="AR98" i="1" s="1"/>
  <c r="AQ98" i="1" s="1"/>
  <c r="AP98" i="1" s="1"/>
  <c r="AO98" i="1" s="1"/>
  <c r="AN98" i="1" s="1"/>
  <c r="AM98" i="1" s="1"/>
  <c r="AL98" i="1" s="1"/>
  <c r="BL61" i="1"/>
  <c r="AU50" i="1"/>
  <c r="AT50" i="1" s="1"/>
  <c r="AS50" i="1" s="1"/>
  <c r="AR50" i="1" s="1"/>
  <c r="AQ50" i="1" s="1"/>
  <c r="AP50" i="1" s="1"/>
  <c r="AO50" i="1" s="1"/>
  <c r="AN50" i="1" s="1"/>
  <c r="AM50" i="1" s="1"/>
  <c r="AL50" i="1" s="1"/>
  <c r="AK50" i="1" s="1"/>
  <c r="BL37" i="1"/>
  <c r="BL78" i="1"/>
  <c r="BK78" i="1" s="1"/>
  <c r="BJ78" i="1" s="1"/>
  <c r="BI78" i="1" s="1"/>
  <c r="BH78" i="1" s="1"/>
  <c r="BG78" i="1" s="1"/>
  <c r="BF78" i="1" s="1"/>
  <c r="BE78" i="1" s="1"/>
  <c r="BD78" i="1" s="1"/>
  <c r="BC78" i="1" s="1"/>
  <c r="AU366" i="1"/>
  <c r="AT366" i="1" s="1"/>
  <c r="AS366" i="1" s="1"/>
  <c r="AR366" i="1" s="1"/>
  <c r="AQ366" i="1" s="1"/>
  <c r="AP366" i="1" s="1"/>
  <c r="AO366" i="1" s="1"/>
  <c r="AN366" i="1" s="1"/>
  <c r="AM366" i="1" s="1"/>
  <c r="AL366" i="1" s="1"/>
  <c r="AJ366" i="1" s="1"/>
  <c r="BL22" i="1"/>
  <c r="BK22" i="1" s="1"/>
  <c r="BJ22" i="1" s="1"/>
  <c r="BI22" i="1" s="1"/>
  <c r="BH22" i="1" s="1"/>
  <c r="BG22" i="1" s="1"/>
  <c r="BF22" i="1" s="1"/>
  <c r="BE22" i="1" s="1"/>
  <c r="BD22" i="1" s="1"/>
  <c r="BC22" i="1" s="1"/>
  <c r="BA22" i="1" s="1"/>
  <c r="AU373" i="1"/>
  <c r="AT373" i="1" s="1"/>
  <c r="AS373" i="1" s="1"/>
  <c r="AR373" i="1" s="1"/>
  <c r="AQ373" i="1" s="1"/>
  <c r="AP373" i="1" s="1"/>
  <c r="AO373" i="1" s="1"/>
  <c r="AN373" i="1" s="1"/>
  <c r="AM373" i="1" s="1"/>
  <c r="AL373" i="1" s="1"/>
  <c r="AU189" i="1"/>
  <c r="BL95" i="1"/>
  <c r="BK95" i="1" s="1"/>
  <c r="BJ95" i="1" s="1"/>
  <c r="BI95" i="1" s="1"/>
  <c r="BH95" i="1" s="1"/>
  <c r="BG95" i="1" s="1"/>
  <c r="BF95" i="1" s="1"/>
  <c r="BE95" i="1" s="1"/>
  <c r="BD95" i="1" s="1"/>
  <c r="BC95" i="1" s="1"/>
  <c r="BB95" i="1" s="1"/>
  <c r="BL33" i="1"/>
  <c r="BK33" i="1" s="1"/>
  <c r="BJ33" i="1" s="1"/>
  <c r="BL67" i="1"/>
  <c r="AU307" i="1"/>
  <c r="AT307" i="1" s="1"/>
  <c r="AU159" i="1"/>
  <c r="AT159" i="1" s="1"/>
  <c r="AS159" i="1" s="1"/>
  <c r="AR159" i="1" s="1"/>
  <c r="AQ159" i="1" s="1"/>
  <c r="AP159" i="1" s="1"/>
  <c r="AO159" i="1" s="1"/>
  <c r="AN159" i="1" s="1"/>
  <c r="AM159" i="1" s="1"/>
  <c r="AL159" i="1" s="1"/>
  <c r="AJ159" i="1" s="1"/>
  <c r="BL80" i="1"/>
  <c r="BK80" i="1" s="1"/>
  <c r="BJ80" i="1" s="1"/>
  <c r="BI80" i="1" s="1"/>
  <c r="BH80" i="1" s="1"/>
  <c r="BG80" i="1" s="1"/>
  <c r="BF80" i="1" s="1"/>
  <c r="BE80" i="1" s="1"/>
  <c r="BD80" i="1" s="1"/>
  <c r="BC80" i="1" s="1"/>
  <c r="BA80" i="1" s="1"/>
  <c r="AU263" i="1"/>
  <c r="AT263" i="1" s="1"/>
  <c r="AS263" i="1" s="1"/>
  <c r="AR263" i="1" s="1"/>
  <c r="AQ263" i="1" s="1"/>
  <c r="AP263" i="1" s="1"/>
  <c r="AO263" i="1" s="1"/>
  <c r="AN263" i="1" s="1"/>
  <c r="AM263" i="1" s="1"/>
  <c r="AL263" i="1" s="1"/>
  <c r="AU494" i="1"/>
  <c r="AT494" i="1" s="1"/>
  <c r="AS494" i="1" s="1"/>
  <c r="AR494" i="1" s="1"/>
  <c r="AQ494" i="1" s="1"/>
  <c r="AP494" i="1" s="1"/>
  <c r="AO494" i="1" s="1"/>
  <c r="AN494" i="1" s="1"/>
  <c r="AM494" i="1" s="1"/>
  <c r="AL494" i="1" s="1"/>
  <c r="AU299" i="1"/>
  <c r="AT299" i="1" s="1"/>
  <c r="AS299" i="1" s="1"/>
  <c r="AR299" i="1" s="1"/>
  <c r="AQ299" i="1" s="1"/>
  <c r="AP299" i="1" s="1"/>
  <c r="AO299" i="1" s="1"/>
  <c r="AN299" i="1" s="1"/>
  <c r="AM299" i="1" s="1"/>
  <c r="AL299" i="1" s="1"/>
  <c r="AU173" i="1"/>
  <c r="AT173" i="1" s="1"/>
  <c r="AS173" i="1" s="1"/>
  <c r="AR173" i="1" s="1"/>
  <c r="AQ173" i="1" s="1"/>
  <c r="AP173" i="1" s="1"/>
  <c r="AO173" i="1" s="1"/>
  <c r="AN173" i="1" s="1"/>
  <c r="AM173" i="1" s="1"/>
  <c r="AL173" i="1" s="1"/>
  <c r="AU526" i="1"/>
  <c r="AT526" i="1" s="1"/>
  <c r="AS526" i="1" s="1"/>
  <c r="AR526" i="1" s="1"/>
  <c r="AQ526" i="1" s="1"/>
  <c r="AP526" i="1" s="1"/>
  <c r="AO526" i="1" s="1"/>
  <c r="AN526" i="1" s="1"/>
  <c r="AM526" i="1" s="1"/>
  <c r="AL526" i="1" s="1"/>
  <c r="AJ526" i="1" s="1"/>
  <c r="BL25" i="1"/>
  <c r="BK25" i="1" s="1"/>
  <c r="BJ25" i="1" s="1"/>
  <c r="BI25" i="1" s="1"/>
  <c r="BH25" i="1" s="1"/>
  <c r="BG25" i="1" s="1"/>
  <c r="BF25" i="1" s="1"/>
  <c r="BE25" i="1" s="1"/>
  <c r="BD25" i="1" s="1"/>
  <c r="BC25" i="1" s="1"/>
  <c r="AU84" i="1"/>
  <c r="AT84" i="1" s="1"/>
  <c r="AS84" i="1" s="1"/>
  <c r="AR84" i="1" s="1"/>
  <c r="AQ84" i="1" s="1"/>
  <c r="AP84" i="1" s="1"/>
  <c r="AO84" i="1" s="1"/>
  <c r="AN84" i="1" s="1"/>
  <c r="AM84" i="1" s="1"/>
  <c r="AL84" i="1" s="1"/>
  <c r="AJ84" i="1" s="1"/>
  <c r="BL89" i="1"/>
  <c r="BK89" i="1" s="1"/>
  <c r="BJ89" i="1" s="1"/>
  <c r="BI89" i="1" s="1"/>
  <c r="BH89" i="1" s="1"/>
  <c r="BG89" i="1" s="1"/>
  <c r="BF89" i="1" s="1"/>
  <c r="BE89" i="1" s="1"/>
  <c r="BD89" i="1" s="1"/>
  <c r="BC89" i="1" s="1"/>
  <c r="AU35" i="1"/>
  <c r="AT35" i="1" s="1"/>
  <c r="AS35" i="1" s="1"/>
  <c r="AR35" i="1" s="1"/>
  <c r="AQ35" i="1" s="1"/>
  <c r="AP35" i="1" s="1"/>
  <c r="AO35" i="1" s="1"/>
  <c r="AN35" i="1" s="1"/>
  <c r="AM35" i="1" s="1"/>
  <c r="AL35" i="1" s="1"/>
  <c r="AI35" i="1" s="1"/>
  <c r="AU479" i="1"/>
  <c r="AT479" i="1" s="1"/>
  <c r="AS479" i="1" s="1"/>
  <c r="AR479" i="1" s="1"/>
  <c r="AQ479" i="1" s="1"/>
  <c r="AP479" i="1" s="1"/>
  <c r="AO479" i="1" s="1"/>
  <c r="AN479" i="1" s="1"/>
  <c r="AM479" i="1" s="1"/>
  <c r="AL479" i="1" s="1"/>
  <c r="BL23" i="1"/>
  <c r="BK23" i="1" s="1"/>
  <c r="BJ23" i="1" s="1"/>
  <c r="BI23" i="1" s="1"/>
  <c r="BH23" i="1" s="1"/>
  <c r="BG23" i="1" s="1"/>
  <c r="BF23" i="1" s="1"/>
  <c r="BE23" i="1" s="1"/>
  <c r="BD23" i="1" s="1"/>
  <c r="BC23" i="1" s="1"/>
  <c r="BL59" i="1"/>
  <c r="BK59" i="1" s="1"/>
  <c r="BJ59" i="1" s="1"/>
  <c r="BI59" i="1" s="1"/>
  <c r="BH59" i="1" s="1"/>
  <c r="BG59" i="1" s="1"/>
  <c r="BF59" i="1" s="1"/>
  <c r="BE59" i="1" s="1"/>
  <c r="BD59" i="1" s="1"/>
  <c r="BC59" i="1" s="1"/>
  <c r="BA59" i="1" s="1"/>
  <c r="AU417" i="1"/>
  <c r="AT417" i="1" s="1"/>
  <c r="AS417" i="1" s="1"/>
  <c r="AR417" i="1" s="1"/>
  <c r="AQ417" i="1" s="1"/>
  <c r="AP417" i="1" s="1"/>
  <c r="AO417" i="1" s="1"/>
  <c r="AN417" i="1" s="1"/>
  <c r="AM417" i="1" s="1"/>
  <c r="AL417" i="1" s="1"/>
  <c r="AK417" i="1" s="1"/>
  <c r="AU296" i="1"/>
  <c r="AT296" i="1" s="1"/>
  <c r="AS296" i="1" s="1"/>
  <c r="AR296" i="1" s="1"/>
  <c r="AQ296" i="1" s="1"/>
  <c r="AP296" i="1" s="1"/>
  <c r="AO296" i="1" s="1"/>
  <c r="AN296" i="1" s="1"/>
  <c r="AM296" i="1" s="1"/>
  <c r="AL296" i="1" s="1"/>
  <c r="AJ296" i="1" s="1"/>
  <c r="BL58" i="1"/>
  <c r="AU145" i="1"/>
  <c r="AT145" i="1" s="1"/>
  <c r="AS145" i="1" s="1"/>
  <c r="AR145" i="1" s="1"/>
  <c r="AQ145" i="1" s="1"/>
  <c r="AP145" i="1" s="1"/>
  <c r="AO145" i="1" s="1"/>
  <c r="AN145" i="1" s="1"/>
  <c r="AM145" i="1" s="1"/>
  <c r="AL145" i="1" s="1"/>
  <c r="BL4" i="1"/>
  <c r="AU569" i="1"/>
  <c r="AT569" i="1" s="1"/>
  <c r="AS569" i="1" s="1"/>
  <c r="AR569" i="1" s="1"/>
  <c r="AQ569" i="1" s="1"/>
  <c r="AP569" i="1" s="1"/>
  <c r="AO569" i="1" s="1"/>
  <c r="AN569" i="1" s="1"/>
  <c r="AM569" i="1" s="1"/>
  <c r="AL569" i="1" s="1"/>
  <c r="AU531" i="1"/>
  <c r="AT531" i="1" s="1"/>
  <c r="AS531" i="1" s="1"/>
  <c r="AR531" i="1" s="1"/>
  <c r="AQ531" i="1" s="1"/>
  <c r="AP531" i="1" s="1"/>
  <c r="AO531" i="1" s="1"/>
  <c r="AN531" i="1" s="1"/>
  <c r="AM531" i="1" s="1"/>
  <c r="AL531" i="1" s="1"/>
  <c r="AU317" i="1"/>
  <c r="AT317" i="1" s="1"/>
  <c r="AS317" i="1" s="1"/>
  <c r="AR317" i="1" s="1"/>
  <c r="AQ317" i="1" s="1"/>
  <c r="AP317" i="1" s="1"/>
  <c r="AO317" i="1" s="1"/>
  <c r="AN317" i="1" s="1"/>
  <c r="AM317" i="1" s="1"/>
  <c r="AL317" i="1" s="1"/>
  <c r="AU344" i="1"/>
  <c r="AT344" i="1" s="1"/>
  <c r="AS344" i="1" s="1"/>
  <c r="AR344" i="1" s="1"/>
  <c r="AU532" i="1"/>
  <c r="AT532" i="1" s="1"/>
  <c r="AS532" i="1" s="1"/>
  <c r="AR532" i="1" s="1"/>
  <c r="AQ532" i="1" s="1"/>
  <c r="AP532" i="1" s="1"/>
  <c r="AO532" i="1" s="1"/>
  <c r="AN532" i="1" s="1"/>
  <c r="AM532" i="1" s="1"/>
  <c r="AL532" i="1" s="1"/>
  <c r="AK532" i="1" s="1"/>
  <c r="AU555" i="1"/>
  <c r="AT555" i="1" s="1"/>
  <c r="AS555" i="1" s="1"/>
  <c r="AR555" i="1" s="1"/>
  <c r="AQ555" i="1" s="1"/>
  <c r="AP555" i="1" s="1"/>
  <c r="AO555" i="1" s="1"/>
  <c r="AN555" i="1" s="1"/>
  <c r="AM555" i="1" s="1"/>
  <c r="AL555" i="1" s="1"/>
  <c r="BL77" i="1"/>
  <c r="BK77" i="1" s="1"/>
  <c r="BJ77" i="1" s="1"/>
  <c r="BI77" i="1" s="1"/>
  <c r="BH77" i="1" s="1"/>
  <c r="BG77" i="1" s="1"/>
  <c r="BF77" i="1" s="1"/>
  <c r="BE77" i="1" s="1"/>
  <c r="BD77" i="1" s="1"/>
  <c r="BC77" i="1" s="1"/>
  <c r="AU393" i="1"/>
  <c r="AT393" i="1" s="1"/>
  <c r="AS393" i="1" s="1"/>
  <c r="AR393" i="1" s="1"/>
  <c r="AQ393" i="1" s="1"/>
  <c r="AP393" i="1" s="1"/>
  <c r="AO393" i="1" s="1"/>
  <c r="AN393" i="1" s="1"/>
  <c r="AM393" i="1" s="1"/>
  <c r="AL393" i="1" s="1"/>
  <c r="BL63" i="1"/>
  <c r="AU406" i="1"/>
  <c r="AT406" i="1" s="1"/>
  <c r="AS406" i="1" s="1"/>
  <c r="AR406" i="1" s="1"/>
  <c r="AQ406" i="1" s="1"/>
  <c r="AP406" i="1" s="1"/>
  <c r="AO406" i="1" s="1"/>
  <c r="AN406" i="1" s="1"/>
  <c r="AM406" i="1" s="1"/>
  <c r="AL406" i="1" s="1"/>
  <c r="AU523" i="1"/>
  <c r="AT523" i="1" s="1"/>
  <c r="AS523" i="1" s="1"/>
  <c r="AR523" i="1" s="1"/>
  <c r="AQ523" i="1" s="1"/>
  <c r="AP523" i="1" s="1"/>
  <c r="AO523" i="1" s="1"/>
  <c r="AN523" i="1" s="1"/>
  <c r="AM523" i="1" s="1"/>
  <c r="AL523" i="1" s="1"/>
  <c r="BL31" i="1"/>
  <c r="BK31" i="1" s="1"/>
  <c r="BJ31" i="1" s="1"/>
  <c r="BI31" i="1" s="1"/>
  <c r="BH31" i="1" s="1"/>
  <c r="BG31" i="1" s="1"/>
  <c r="BF31" i="1" s="1"/>
  <c r="BE31" i="1" s="1"/>
  <c r="BD31" i="1" s="1"/>
  <c r="BC31" i="1" s="1"/>
  <c r="AU37" i="1"/>
  <c r="AT37" i="1" s="1"/>
  <c r="AS37" i="1" s="1"/>
  <c r="AR37" i="1" s="1"/>
  <c r="AQ37" i="1" s="1"/>
  <c r="AP37" i="1" s="1"/>
  <c r="AO37" i="1" s="1"/>
  <c r="AN37" i="1" s="1"/>
  <c r="AM37" i="1" s="1"/>
  <c r="AL37" i="1" s="1"/>
  <c r="AU182" i="1"/>
  <c r="AT182" i="1" s="1"/>
  <c r="AS182" i="1" s="1"/>
  <c r="AR182" i="1" s="1"/>
  <c r="AQ182" i="1" s="1"/>
  <c r="AP182" i="1" s="1"/>
  <c r="AO182" i="1" s="1"/>
  <c r="AN182" i="1" s="1"/>
  <c r="AM182" i="1" s="1"/>
  <c r="AL182" i="1" s="1"/>
  <c r="AU423" i="1"/>
  <c r="AT423" i="1" s="1"/>
  <c r="AS423" i="1" s="1"/>
  <c r="AR423" i="1" s="1"/>
  <c r="AQ423" i="1" s="1"/>
  <c r="AP423" i="1" s="1"/>
  <c r="AO423" i="1" s="1"/>
  <c r="AN423" i="1" s="1"/>
  <c r="AM423" i="1" s="1"/>
  <c r="AL423" i="1" s="1"/>
  <c r="AU106" i="1"/>
  <c r="AT106" i="1" s="1"/>
  <c r="AS106" i="1" s="1"/>
  <c r="AR106" i="1" s="1"/>
  <c r="AQ106" i="1" s="1"/>
  <c r="AP106" i="1" s="1"/>
  <c r="AO106" i="1" s="1"/>
  <c r="AN106" i="1" s="1"/>
  <c r="AM106" i="1" s="1"/>
  <c r="AL106" i="1" s="1"/>
  <c r="BL15" i="1"/>
  <c r="BK15" i="1" s="1"/>
  <c r="AU71" i="1"/>
  <c r="AT71" i="1" s="1"/>
  <c r="AS71" i="1" s="1"/>
  <c r="AR71" i="1" s="1"/>
  <c r="AQ71" i="1" s="1"/>
  <c r="AP71" i="1" s="1"/>
  <c r="AO71" i="1" s="1"/>
  <c r="AN71" i="1" s="1"/>
  <c r="AM71" i="1" s="1"/>
  <c r="AL71" i="1" s="1"/>
  <c r="AU115" i="1"/>
  <c r="AU29" i="1"/>
  <c r="AU383" i="1"/>
  <c r="AT383" i="1" s="1"/>
  <c r="AS383" i="1" s="1"/>
  <c r="AR383" i="1" s="1"/>
  <c r="AQ383" i="1" s="1"/>
  <c r="AP383" i="1" s="1"/>
  <c r="AO383" i="1" s="1"/>
  <c r="AN383" i="1" s="1"/>
  <c r="AM383" i="1" s="1"/>
  <c r="AL383" i="1" s="1"/>
  <c r="BL12" i="1"/>
  <c r="BK12" i="1" s="1"/>
  <c r="BJ12" i="1" s="1"/>
  <c r="BI12" i="1" s="1"/>
  <c r="BH12" i="1" s="1"/>
  <c r="BG12" i="1" s="1"/>
  <c r="BF12" i="1" s="1"/>
  <c r="BE12" i="1" s="1"/>
  <c r="BD12" i="1" s="1"/>
  <c r="BC12" i="1" s="1"/>
  <c r="AU408" i="1"/>
  <c r="AT408" i="1" s="1"/>
  <c r="AS408" i="1" s="1"/>
  <c r="AR408" i="1" s="1"/>
  <c r="AQ408" i="1" s="1"/>
  <c r="AP408" i="1" s="1"/>
  <c r="AO408" i="1" s="1"/>
  <c r="AN408" i="1" s="1"/>
  <c r="AM408" i="1" s="1"/>
  <c r="AL408" i="1" s="1"/>
  <c r="AJ408" i="1" s="1"/>
  <c r="AU119" i="1"/>
  <c r="AT119" i="1" s="1"/>
  <c r="AS119" i="1" s="1"/>
  <c r="AR119" i="1" s="1"/>
  <c r="AQ119" i="1" s="1"/>
  <c r="AP119" i="1" s="1"/>
  <c r="AO119" i="1" s="1"/>
  <c r="AN119" i="1" s="1"/>
  <c r="AM119" i="1" s="1"/>
  <c r="AL119" i="1" s="1"/>
  <c r="BL98" i="1"/>
  <c r="BL24" i="1"/>
  <c r="BK24" i="1" s="1"/>
  <c r="BJ24" i="1" s="1"/>
  <c r="BI24" i="1" s="1"/>
  <c r="BH24" i="1" s="1"/>
  <c r="BG24" i="1" s="1"/>
  <c r="BF24" i="1" s="1"/>
  <c r="BE24" i="1" s="1"/>
  <c r="BD24" i="1" s="1"/>
  <c r="BC24" i="1" s="1"/>
  <c r="AU326" i="1"/>
  <c r="AT326" i="1" s="1"/>
  <c r="AS326" i="1" s="1"/>
  <c r="AR326" i="1" s="1"/>
  <c r="AQ326" i="1" s="1"/>
  <c r="AP326" i="1" s="1"/>
  <c r="AO326" i="1" s="1"/>
  <c r="AN326" i="1" s="1"/>
  <c r="AM326" i="1" s="1"/>
  <c r="AL326" i="1" s="1"/>
  <c r="AJ326" i="1" s="1"/>
  <c r="AU190" i="1"/>
  <c r="BL32" i="1"/>
  <c r="BK32" i="1" s="1"/>
  <c r="BJ32" i="1" s="1"/>
  <c r="AU66" i="1"/>
  <c r="AT66" i="1" s="1"/>
  <c r="AS66" i="1" s="1"/>
  <c r="AR66" i="1" s="1"/>
  <c r="AQ66" i="1" s="1"/>
  <c r="AP66" i="1" s="1"/>
  <c r="AO66" i="1" s="1"/>
  <c r="AN66" i="1" s="1"/>
  <c r="AM66" i="1" s="1"/>
  <c r="AL66" i="1" s="1"/>
  <c r="AU397" i="1"/>
  <c r="AT397" i="1" s="1"/>
  <c r="AS397" i="1" s="1"/>
  <c r="AR397" i="1" s="1"/>
  <c r="AQ397" i="1" s="1"/>
  <c r="AP397" i="1" s="1"/>
  <c r="AO397" i="1" s="1"/>
  <c r="AN397" i="1" s="1"/>
  <c r="AM397" i="1" s="1"/>
  <c r="AL397" i="1" s="1"/>
  <c r="AU222" i="1"/>
  <c r="AT222" i="1" s="1"/>
  <c r="AS222" i="1" s="1"/>
  <c r="AR222" i="1" s="1"/>
  <c r="AQ222" i="1" s="1"/>
  <c r="AP222" i="1" s="1"/>
  <c r="AO222" i="1" s="1"/>
  <c r="AN222" i="1" s="1"/>
  <c r="AM222" i="1" s="1"/>
  <c r="AL222" i="1" s="1"/>
  <c r="AI222" i="1" s="1"/>
  <c r="AC243" i="1"/>
  <c r="AF243" i="1"/>
  <c r="R243" i="1"/>
  <c r="G229" i="1"/>
  <c r="I229" i="1" s="1"/>
  <c r="Z229" i="1"/>
  <c r="AU229" i="1"/>
  <c r="AT229" i="1" s="1"/>
  <c r="AS229" i="1" s="1"/>
  <c r="AR229" i="1" s="1"/>
  <c r="AQ229" i="1" s="1"/>
  <c r="AP229" i="1" s="1"/>
  <c r="AO229" i="1" s="1"/>
  <c r="AN229" i="1" s="1"/>
  <c r="AM229" i="1" s="1"/>
  <c r="AL229" i="1" s="1"/>
  <c r="AU313" i="1"/>
  <c r="AT313" i="1" s="1"/>
  <c r="AS313" i="1" s="1"/>
  <c r="AR313" i="1" s="1"/>
  <c r="AQ313" i="1" s="1"/>
  <c r="AP313" i="1" s="1"/>
  <c r="AO313" i="1" s="1"/>
  <c r="AN313" i="1" s="1"/>
  <c r="AM313" i="1" s="1"/>
  <c r="AL313" i="1" s="1"/>
  <c r="BL43" i="1"/>
  <c r="BK43" i="1" s="1"/>
  <c r="BJ43" i="1" s="1"/>
  <c r="F519" i="1"/>
  <c r="P519" i="1" s="1"/>
  <c r="E413" i="3"/>
  <c r="F455" i="1"/>
  <c r="P455" i="1" s="1"/>
  <c r="E165" i="3"/>
  <c r="AU101" i="1"/>
  <c r="AT101" i="1" s="1"/>
  <c r="AS101" i="1" s="1"/>
  <c r="AR101" i="1" s="1"/>
  <c r="AQ101" i="1" s="1"/>
  <c r="AP101" i="1" s="1"/>
  <c r="AO101" i="1" s="1"/>
  <c r="AN101" i="1" s="1"/>
  <c r="AM101" i="1" s="1"/>
  <c r="AL101" i="1" s="1"/>
  <c r="F379" i="1"/>
  <c r="Z379" i="1" s="1"/>
  <c r="E120" i="3"/>
  <c r="Z457" i="1"/>
  <c r="G457" i="1"/>
  <c r="I457" i="1" s="1"/>
  <c r="Z431" i="1"/>
  <c r="AU431" i="1"/>
  <c r="AT431" i="1" s="1"/>
  <c r="AS431" i="1" s="1"/>
  <c r="AR431" i="1" s="1"/>
  <c r="AQ431" i="1" s="1"/>
  <c r="AP431" i="1" s="1"/>
  <c r="AO431" i="1" s="1"/>
  <c r="AN431" i="1" s="1"/>
  <c r="AM431" i="1" s="1"/>
  <c r="AL431" i="1" s="1"/>
  <c r="AI431" i="1" s="1"/>
  <c r="F510" i="1"/>
  <c r="AU510" i="1" s="1"/>
  <c r="E406" i="3"/>
  <c r="G437" i="1"/>
  <c r="I437" i="1" s="1"/>
  <c r="Z437" i="1"/>
  <c r="AU437" i="1"/>
  <c r="AT437" i="1" s="1"/>
  <c r="AS437" i="1" s="1"/>
  <c r="AR437" i="1" s="1"/>
  <c r="AQ437" i="1" s="1"/>
  <c r="AP437" i="1" s="1"/>
  <c r="AO437" i="1" s="1"/>
  <c r="AN437" i="1" s="1"/>
  <c r="AM437" i="1" s="1"/>
  <c r="AL437" i="1" s="1"/>
  <c r="AI437" i="1" s="1"/>
  <c r="F425" i="1"/>
  <c r="AU425" i="1" s="1"/>
  <c r="AT425" i="1" s="1"/>
  <c r="AS425" i="1" s="1"/>
  <c r="AR425" i="1" s="1"/>
  <c r="AQ425" i="1" s="1"/>
  <c r="AP425" i="1" s="1"/>
  <c r="AO425" i="1" s="1"/>
  <c r="AN425" i="1" s="1"/>
  <c r="AM425" i="1" s="1"/>
  <c r="AL425" i="1" s="1"/>
  <c r="E151" i="3"/>
  <c r="F436" i="1"/>
  <c r="E155" i="3"/>
  <c r="AU577" i="1"/>
  <c r="AT577" i="1" s="1"/>
  <c r="AS577" i="1" s="1"/>
  <c r="AR577" i="1" s="1"/>
  <c r="AQ577" i="1" s="1"/>
  <c r="AP577" i="1" s="1"/>
  <c r="AO577" i="1" s="1"/>
  <c r="AN577" i="1" s="1"/>
  <c r="AM577" i="1" s="1"/>
  <c r="AL577" i="1" s="1"/>
  <c r="AK577" i="1" s="1"/>
  <c r="AU561" i="1"/>
  <c r="AT561" i="1" s="1"/>
  <c r="AS561" i="1" s="1"/>
  <c r="AR561" i="1" s="1"/>
  <c r="AQ561" i="1" s="1"/>
  <c r="F482" i="1"/>
  <c r="P482" i="1" s="1"/>
  <c r="E381" i="3"/>
  <c r="F462" i="1"/>
  <c r="E168" i="3"/>
  <c r="F548" i="1"/>
  <c r="P548" i="1" s="1"/>
  <c r="E433" i="3"/>
  <c r="G155" i="1"/>
  <c r="I155" i="1" s="1"/>
  <c r="Z155" i="1"/>
  <c r="AU155" i="1"/>
  <c r="AT155" i="1" s="1"/>
  <c r="AU487" i="1"/>
  <c r="AT487" i="1" s="1"/>
  <c r="AS487" i="1" s="1"/>
  <c r="AR487" i="1" s="1"/>
  <c r="AQ487" i="1" s="1"/>
  <c r="AP487" i="1" s="1"/>
  <c r="AO487" i="1" s="1"/>
  <c r="AN487" i="1" s="1"/>
  <c r="AM487" i="1" s="1"/>
  <c r="AL487" i="1" s="1"/>
  <c r="I571" i="1"/>
  <c r="K583" i="1"/>
  <c r="AF575" i="1"/>
  <c r="AU514" i="1"/>
  <c r="AT514" i="1" s="1"/>
  <c r="AS514" i="1" s="1"/>
  <c r="AR514" i="1" s="1"/>
  <c r="AQ514" i="1" s="1"/>
  <c r="AP514" i="1" s="1"/>
  <c r="AO514" i="1" s="1"/>
  <c r="AN514" i="1" s="1"/>
  <c r="AM514" i="1" s="1"/>
  <c r="AL514" i="1" s="1"/>
  <c r="AI514" i="1" s="1"/>
  <c r="Z514" i="1"/>
  <c r="Z585" i="1"/>
  <c r="AU585" i="1"/>
  <c r="AT585" i="1" s="1"/>
  <c r="AS585" i="1" s="1"/>
  <c r="AR585" i="1" s="1"/>
  <c r="AQ585" i="1" s="1"/>
  <c r="AP585" i="1" s="1"/>
  <c r="AO585" i="1" s="1"/>
  <c r="AN585" i="1" s="1"/>
  <c r="AM585" i="1" s="1"/>
  <c r="AL585" i="1" s="1"/>
  <c r="AU457" i="1"/>
  <c r="AT457" i="1" s="1"/>
  <c r="AS457" i="1" s="1"/>
  <c r="AR457" i="1" s="1"/>
  <c r="AQ457" i="1" s="1"/>
  <c r="AP457" i="1" s="1"/>
  <c r="AO457" i="1" s="1"/>
  <c r="AN457" i="1" s="1"/>
  <c r="AM457" i="1" s="1"/>
  <c r="AL457" i="1" s="1"/>
  <c r="AI457" i="1" s="1"/>
  <c r="G585" i="1"/>
  <c r="AF410" i="1"/>
  <c r="R410" i="1"/>
  <c r="Z552" i="1"/>
  <c r="G552" i="1"/>
  <c r="G295" i="1"/>
  <c r="AU295" i="1"/>
  <c r="AT295" i="1" s="1"/>
  <c r="AS295" i="1" s="1"/>
  <c r="AR295" i="1" s="1"/>
  <c r="AQ295" i="1" s="1"/>
  <c r="AP295" i="1" s="1"/>
  <c r="AO295" i="1" s="1"/>
  <c r="AN295" i="1" s="1"/>
  <c r="AM295" i="1" s="1"/>
  <c r="AL295" i="1" s="1"/>
  <c r="G129" i="1"/>
  <c r="I129" i="1" s="1"/>
  <c r="Z129" i="1"/>
  <c r="AU129" i="1"/>
  <c r="AT129" i="1" s="1"/>
  <c r="AS129" i="1" s="1"/>
  <c r="AR129" i="1" s="1"/>
  <c r="AQ129" i="1" s="1"/>
  <c r="AP129" i="1" s="1"/>
  <c r="AO129" i="1" s="1"/>
  <c r="AN129" i="1" s="1"/>
  <c r="AM129" i="1" s="1"/>
  <c r="AL129" i="1" s="1"/>
  <c r="E281" i="3"/>
  <c r="F121" i="1"/>
  <c r="P121" i="1" s="1"/>
  <c r="E273" i="3"/>
  <c r="F112" i="1"/>
  <c r="E265" i="3"/>
  <c r="F104" i="1"/>
  <c r="Z104" i="1" s="1"/>
  <c r="K385" i="1"/>
  <c r="AU246" i="1"/>
  <c r="AT246" i="1" s="1"/>
  <c r="AS246" i="1" s="1"/>
  <c r="AR246" i="1" s="1"/>
  <c r="AQ246" i="1" s="1"/>
  <c r="AP246" i="1" s="1"/>
  <c r="AO246" i="1" s="1"/>
  <c r="AN246" i="1" s="1"/>
  <c r="AM246" i="1" s="1"/>
  <c r="AL246" i="1" s="1"/>
  <c r="G476" i="1"/>
  <c r="Z476" i="1"/>
  <c r="Z333" i="1"/>
  <c r="U333" i="1"/>
  <c r="AU333" i="1"/>
  <c r="AT333" i="1" s="1"/>
  <c r="AS333" i="1" s="1"/>
  <c r="AR333" i="1" s="1"/>
  <c r="AQ333" i="1" s="1"/>
  <c r="AP333" i="1" s="1"/>
  <c r="AO333" i="1" s="1"/>
  <c r="AN333" i="1" s="1"/>
  <c r="AM333" i="1" s="1"/>
  <c r="AL333" i="1" s="1"/>
  <c r="Z299" i="1"/>
  <c r="G299" i="1"/>
  <c r="I299" i="1" s="1"/>
  <c r="AU552" i="1"/>
  <c r="AT552" i="1" s="1"/>
  <c r="AS552" i="1" s="1"/>
  <c r="AR552" i="1" s="1"/>
  <c r="AQ552" i="1" s="1"/>
  <c r="AP552" i="1" s="1"/>
  <c r="AO552" i="1" s="1"/>
  <c r="AN552" i="1" s="1"/>
  <c r="AM552" i="1" s="1"/>
  <c r="AL552" i="1" s="1"/>
  <c r="E379" i="3"/>
  <c r="G397" i="1"/>
  <c r="Z397" i="1"/>
  <c r="AU387" i="1"/>
  <c r="AU382" i="1"/>
  <c r="AT382" i="1" s="1"/>
  <c r="AS382" i="1" s="1"/>
  <c r="AR382" i="1" s="1"/>
  <c r="AQ382" i="1" s="1"/>
  <c r="AP382" i="1" s="1"/>
  <c r="AO382" i="1" s="1"/>
  <c r="AN382" i="1" s="1"/>
  <c r="AM382" i="1" s="1"/>
  <c r="AL382" i="1" s="1"/>
  <c r="Z382" i="1"/>
  <c r="Z368" i="1"/>
  <c r="U368" i="1"/>
  <c r="AU368" i="1"/>
  <c r="AT368" i="1" s="1"/>
  <c r="AS368" i="1" s="1"/>
  <c r="AR368" i="1" s="1"/>
  <c r="AQ368" i="1" s="1"/>
  <c r="AP368" i="1" s="1"/>
  <c r="AO368" i="1" s="1"/>
  <c r="AN368" i="1" s="1"/>
  <c r="AM368" i="1" s="1"/>
  <c r="AL368" i="1" s="1"/>
  <c r="Z329" i="1"/>
  <c r="U329" i="1"/>
  <c r="Z450" i="1"/>
  <c r="G450" i="1"/>
  <c r="F497" i="1"/>
  <c r="P497" i="1" s="1"/>
  <c r="E395" i="3"/>
  <c r="Z581" i="1"/>
  <c r="G581" i="1"/>
  <c r="AU581" i="1"/>
  <c r="AT581" i="1" s="1"/>
  <c r="AS581" i="1" s="1"/>
  <c r="AR581" i="1" s="1"/>
  <c r="AQ581" i="1" s="1"/>
  <c r="AP581" i="1" s="1"/>
  <c r="AO581" i="1" s="1"/>
  <c r="AN581" i="1" s="1"/>
  <c r="AM581" i="1" s="1"/>
  <c r="AL581" i="1" s="1"/>
  <c r="AJ581" i="1" s="1"/>
  <c r="F500" i="1"/>
  <c r="E397" i="3"/>
  <c r="F488" i="1"/>
  <c r="P488" i="1" s="1"/>
  <c r="E386" i="3"/>
  <c r="G412" i="1"/>
  <c r="I412" i="1" s="1"/>
  <c r="AU412" i="1"/>
  <c r="AU447" i="1"/>
  <c r="AT447" i="1" s="1"/>
  <c r="AS447" i="1" s="1"/>
  <c r="AR447" i="1" s="1"/>
  <c r="AQ447" i="1" s="1"/>
  <c r="AP447" i="1" s="1"/>
  <c r="AO447" i="1" s="1"/>
  <c r="AN447" i="1" s="1"/>
  <c r="AM447" i="1" s="1"/>
  <c r="AL447" i="1" s="1"/>
  <c r="F485" i="1"/>
  <c r="P485" i="1" s="1"/>
  <c r="E384" i="3"/>
  <c r="F491" i="1"/>
  <c r="E389" i="3"/>
  <c r="F566" i="1"/>
  <c r="P566" i="1" s="1"/>
  <c r="E447" i="3"/>
  <c r="E139" i="3"/>
  <c r="F409" i="1"/>
  <c r="P409" i="1" s="1"/>
  <c r="E121" i="3"/>
  <c r="F381" i="1"/>
  <c r="AU381" i="1" s="1"/>
  <c r="E111" i="3"/>
  <c r="F358" i="1"/>
  <c r="E38" i="3"/>
  <c r="F204" i="1"/>
  <c r="AU204" i="1" s="1"/>
  <c r="AT204" i="1" s="1"/>
  <c r="E21" i="3"/>
  <c r="F160" i="1"/>
  <c r="Z160" i="1" s="1"/>
  <c r="E14" i="3"/>
  <c r="F147" i="1"/>
  <c r="Z188" i="1"/>
  <c r="AU188" i="1"/>
  <c r="AT188" i="1" s="1"/>
  <c r="AS188" i="1" s="1"/>
  <c r="AR188" i="1" s="1"/>
  <c r="AQ188" i="1" s="1"/>
  <c r="AP188" i="1" s="1"/>
  <c r="AO188" i="1" s="1"/>
  <c r="AN188" i="1" s="1"/>
  <c r="AM188" i="1" s="1"/>
  <c r="AL188" i="1" s="1"/>
  <c r="AI188" i="1" s="1"/>
  <c r="F465" i="1"/>
  <c r="P465" i="1" s="1"/>
  <c r="E170" i="3"/>
  <c r="Z325" i="1"/>
  <c r="AU325" i="1"/>
  <c r="AT325" i="1" s="1"/>
  <c r="AS325" i="1" s="1"/>
  <c r="AR325" i="1" s="1"/>
  <c r="AQ325" i="1" s="1"/>
  <c r="AP325" i="1" s="1"/>
  <c r="AO325" i="1" s="1"/>
  <c r="AN325" i="1" s="1"/>
  <c r="AM325" i="1" s="1"/>
  <c r="AL325" i="1" s="1"/>
  <c r="AU319" i="1"/>
  <c r="Z313" i="1"/>
  <c r="G313" i="1"/>
  <c r="J313" i="1" s="1"/>
  <c r="G136" i="1"/>
  <c r="I136" i="1" s="1"/>
  <c r="AU136" i="1"/>
  <c r="AT136" i="1" s="1"/>
  <c r="AS136" i="1" s="1"/>
  <c r="AR136" i="1" s="1"/>
  <c r="AQ136" i="1" s="1"/>
  <c r="AP136" i="1" s="1"/>
  <c r="AO136" i="1" s="1"/>
  <c r="AN136" i="1" s="1"/>
  <c r="AM136" i="1" s="1"/>
  <c r="AL136" i="1" s="1"/>
  <c r="AI136" i="1" s="1"/>
  <c r="Z136" i="1"/>
  <c r="E308" i="3"/>
  <c r="F168" i="1"/>
  <c r="P168" i="1" s="1"/>
  <c r="E300" i="3"/>
  <c r="F140" i="1"/>
  <c r="E229" i="3"/>
  <c r="F68" i="1"/>
  <c r="AU68" i="1" s="1"/>
  <c r="AT68" i="1" s="1"/>
  <c r="AS68" i="1" s="1"/>
  <c r="E219" i="3"/>
  <c r="F58" i="1"/>
  <c r="Z58" i="1" s="1"/>
  <c r="G50" i="1"/>
  <c r="Z50" i="1"/>
  <c r="E195" i="3"/>
  <c r="F34" i="1"/>
  <c r="AU524" i="1"/>
  <c r="AT524" i="1" s="1"/>
  <c r="AS524" i="1" s="1"/>
  <c r="AR524" i="1" s="1"/>
  <c r="F554" i="1"/>
  <c r="P554" i="1" s="1"/>
  <c r="E438" i="3"/>
  <c r="Z186" i="1"/>
  <c r="G186" i="1"/>
  <c r="AU186" i="1"/>
  <c r="AT186" i="1" s="1"/>
  <c r="Z529" i="1"/>
  <c r="G529" i="1"/>
  <c r="K529" i="1" s="1"/>
  <c r="E426" i="3"/>
  <c r="F538" i="1"/>
  <c r="P538" i="1" s="1"/>
  <c r="Z422" i="1"/>
  <c r="F448" i="1"/>
  <c r="G448" i="1" s="1"/>
  <c r="E162" i="3"/>
  <c r="AU521" i="1"/>
  <c r="AT521" i="1" s="1"/>
  <c r="AS521" i="1" s="1"/>
  <c r="AR521" i="1" s="1"/>
  <c r="AQ521" i="1" s="1"/>
  <c r="AP521" i="1" s="1"/>
  <c r="AO521" i="1" s="1"/>
  <c r="AN521" i="1" s="1"/>
  <c r="AM521" i="1" s="1"/>
  <c r="AL521" i="1" s="1"/>
  <c r="G533" i="1"/>
  <c r="Z533" i="1"/>
  <c r="AU533" i="1"/>
  <c r="AT533" i="1" s="1"/>
  <c r="AS533" i="1" s="1"/>
  <c r="AR533" i="1" s="1"/>
  <c r="AQ533" i="1" s="1"/>
  <c r="AP533" i="1" s="1"/>
  <c r="AO533" i="1" s="1"/>
  <c r="AN533" i="1" s="1"/>
  <c r="AM533" i="1" s="1"/>
  <c r="AL533" i="1" s="1"/>
  <c r="F454" i="1"/>
  <c r="AU454" i="1" s="1"/>
  <c r="AT454" i="1" s="1"/>
  <c r="AS454" i="1" s="1"/>
  <c r="AR454" i="1" s="1"/>
  <c r="AQ454" i="1" s="1"/>
  <c r="AP454" i="1" s="1"/>
  <c r="AO454" i="1" s="1"/>
  <c r="AN454" i="1" s="1"/>
  <c r="AM454" i="1" s="1"/>
  <c r="AL454" i="1" s="1"/>
  <c r="E164" i="3"/>
  <c r="R539" i="1"/>
  <c r="AC539" i="1"/>
  <c r="Z355" i="1"/>
  <c r="G355" i="1"/>
  <c r="I355" i="1" s="1"/>
  <c r="F324" i="1"/>
  <c r="E361" i="3"/>
  <c r="E343" i="3"/>
  <c r="F233" i="1"/>
  <c r="AU233" i="1" s="1"/>
  <c r="E333" i="3"/>
  <c r="F217" i="1"/>
  <c r="F174" i="1"/>
  <c r="E311" i="3"/>
  <c r="E310" i="3"/>
  <c r="E247" i="3"/>
  <c r="F86" i="1"/>
  <c r="E239" i="3"/>
  <c r="F78" i="1"/>
  <c r="AU515" i="1"/>
  <c r="AT515" i="1" s="1"/>
  <c r="AS515" i="1" s="1"/>
  <c r="AR515" i="1" s="1"/>
  <c r="Z583" i="1"/>
  <c r="AU583" i="1"/>
  <c r="Z248" i="1"/>
  <c r="U248" i="1"/>
  <c r="R248" i="1" s="1"/>
  <c r="F545" i="1"/>
  <c r="E179" i="3"/>
  <c r="AU198" i="1"/>
  <c r="AT198" i="1" s="1"/>
  <c r="AS198" i="1" s="1"/>
  <c r="AR198" i="1" s="1"/>
  <c r="AQ198" i="1" s="1"/>
  <c r="AP198" i="1" s="1"/>
  <c r="AO198" i="1" s="1"/>
  <c r="AN198" i="1" s="1"/>
  <c r="AM198" i="1" s="1"/>
  <c r="AL198" i="1" s="1"/>
  <c r="E328" i="3"/>
  <c r="F203" i="1"/>
  <c r="P203" i="1" s="1"/>
  <c r="E320" i="3"/>
  <c r="F187" i="1"/>
  <c r="Z187" i="1" s="1"/>
  <c r="E312" i="3"/>
  <c r="F176" i="1"/>
  <c r="P176" i="1" s="1"/>
  <c r="AU517" i="1"/>
  <c r="AT517" i="1" s="1"/>
  <c r="AS517" i="1" s="1"/>
  <c r="AR517" i="1" s="1"/>
  <c r="AQ517" i="1" s="1"/>
  <c r="AP517" i="1" s="1"/>
  <c r="AO517" i="1" s="1"/>
  <c r="AN517" i="1" s="1"/>
  <c r="AM517" i="1" s="1"/>
  <c r="AL517" i="1" s="1"/>
  <c r="G564" i="1"/>
  <c r="Z564" i="1"/>
  <c r="E153" i="3"/>
  <c r="F429" i="1"/>
  <c r="AU338" i="1"/>
  <c r="AT338" i="1" s="1"/>
  <c r="F117" i="1"/>
  <c r="F62" i="1"/>
  <c r="G36" i="1"/>
  <c r="R36" i="1" s="1"/>
  <c r="AU549" i="1"/>
  <c r="AT549" i="1" s="1"/>
  <c r="AS549" i="1" s="1"/>
  <c r="AR549" i="1" s="1"/>
  <c r="AQ549" i="1" s="1"/>
  <c r="AP549" i="1" s="1"/>
  <c r="AO549" i="1" s="1"/>
  <c r="AN549" i="1" s="1"/>
  <c r="AM549" i="1" s="1"/>
  <c r="AL549" i="1" s="1"/>
  <c r="AK549" i="1" s="1"/>
  <c r="Z391" i="1"/>
  <c r="AU318" i="1"/>
  <c r="AT318" i="1" s="1"/>
  <c r="AS318" i="1" s="1"/>
  <c r="AR318" i="1" s="1"/>
  <c r="AQ318" i="1" s="1"/>
  <c r="AP318" i="1" s="1"/>
  <c r="AO318" i="1" s="1"/>
  <c r="AN318" i="1" s="1"/>
  <c r="AM318" i="1" s="1"/>
  <c r="AL318" i="1" s="1"/>
  <c r="AJ318" i="1" s="1"/>
  <c r="G134" i="1"/>
  <c r="I134" i="1" s="1"/>
  <c r="AU134" i="1"/>
  <c r="AT134" i="1" s="1"/>
  <c r="AS134" i="1" s="1"/>
  <c r="AR134" i="1" s="1"/>
  <c r="AQ134" i="1" s="1"/>
  <c r="AP134" i="1" s="1"/>
  <c r="AO134" i="1" s="1"/>
  <c r="AN134" i="1" s="1"/>
  <c r="AM134" i="1" s="1"/>
  <c r="AL134" i="1" s="1"/>
  <c r="E338" i="3"/>
  <c r="F226" i="1"/>
  <c r="G226" i="1" s="1"/>
  <c r="F133" i="1"/>
  <c r="AU133" i="1" s="1"/>
  <c r="AT133" i="1" s="1"/>
  <c r="AS133" i="1" s="1"/>
  <c r="AR133" i="1" s="1"/>
  <c r="AQ133" i="1" s="1"/>
  <c r="AP133" i="1" s="1"/>
  <c r="AO133" i="1" s="1"/>
  <c r="AN133" i="1" s="1"/>
  <c r="AM133" i="1" s="1"/>
  <c r="AL133" i="1" s="1"/>
  <c r="E293" i="3"/>
  <c r="E261" i="3"/>
  <c r="F100" i="1"/>
  <c r="AU100" i="1" s="1"/>
  <c r="AT100" i="1" s="1"/>
  <c r="AS100" i="1" s="1"/>
  <c r="AR100" i="1" s="1"/>
  <c r="AQ100" i="1" s="1"/>
  <c r="AP100" i="1" s="1"/>
  <c r="AO100" i="1" s="1"/>
  <c r="AN100" i="1" s="1"/>
  <c r="AM100" i="1" s="1"/>
  <c r="AL100" i="1" s="1"/>
  <c r="AJ100" i="1" s="1"/>
  <c r="E253" i="3"/>
  <c r="F92" i="1"/>
  <c r="E222" i="3"/>
  <c r="F61" i="1"/>
  <c r="G61" i="1" s="1"/>
  <c r="E214" i="3"/>
  <c r="F53" i="1"/>
  <c r="E134" i="3"/>
  <c r="F402" i="1"/>
  <c r="Z402" i="1" s="1"/>
  <c r="E103" i="3"/>
  <c r="F346" i="1"/>
  <c r="E24" i="3"/>
  <c r="F163" i="1"/>
  <c r="H41" i="1"/>
  <c r="AC41" i="1"/>
  <c r="AU399" i="1"/>
  <c r="AT399" i="1" s="1"/>
  <c r="AS399" i="1" s="1"/>
  <c r="AR399" i="1" s="1"/>
  <c r="AQ399" i="1" s="1"/>
  <c r="AP399" i="1" s="1"/>
  <c r="AO399" i="1" s="1"/>
  <c r="AN399" i="1" s="1"/>
  <c r="AM399" i="1" s="1"/>
  <c r="AL399" i="1" s="1"/>
  <c r="E294" i="3"/>
  <c r="E295" i="3"/>
  <c r="E207" i="3"/>
  <c r="F46" i="1"/>
  <c r="G46" i="1" s="1"/>
  <c r="E199" i="3"/>
  <c r="F38" i="1"/>
  <c r="AU38" i="1" s="1"/>
  <c r="AT38" i="1" s="1"/>
  <c r="AS38" i="1" s="1"/>
  <c r="AR38" i="1" s="1"/>
  <c r="AQ38" i="1" s="1"/>
  <c r="AP38" i="1" s="1"/>
  <c r="AO38" i="1" s="1"/>
  <c r="AN38" i="1" s="1"/>
  <c r="AM38" i="1" s="1"/>
  <c r="AL38" i="1" s="1"/>
  <c r="E191" i="3"/>
  <c r="F30" i="1"/>
  <c r="E183" i="3"/>
  <c r="F22" i="1"/>
  <c r="AU22" i="1" s="1"/>
  <c r="AT22" i="1" s="1"/>
  <c r="AS22" i="1" s="1"/>
  <c r="AR22" i="1" s="1"/>
  <c r="AQ22" i="1" s="1"/>
  <c r="AP22" i="1" s="1"/>
  <c r="AO22" i="1" s="1"/>
  <c r="AN22" i="1" s="1"/>
  <c r="AM22" i="1" s="1"/>
  <c r="AL22" i="1" s="1"/>
  <c r="E42" i="3"/>
  <c r="F211" i="1"/>
  <c r="P211" i="1" s="1"/>
  <c r="E41" i="3"/>
  <c r="F210" i="1"/>
  <c r="AU445" i="1"/>
  <c r="AT445" i="1" s="1"/>
  <c r="AS445" i="1" s="1"/>
  <c r="AR445" i="1" s="1"/>
  <c r="AQ445" i="1" s="1"/>
  <c r="AP445" i="1" s="1"/>
  <c r="AO445" i="1" s="1"/>
  <c r="AN445" i="1" s="1"/>
  <c r="AM445" i="1" s="1"/>
  <c r="AL445" i="1" s="1"/>
  <c r="AK445" i="1" s="1"/>
  <c r="Z221" i="1"/>
  <c r="G221" i="1"/>
  <c r="I221" i="1" s="1"/>
  <c r="G115" i="1"/>
  <c r="I115" i="1" s="1"/>
  <c r="Z115" i="1"/>
  <c r="AU151" i="1"/>
  <c r="E234" i="3"/>
  <c r="F73" i="1"/>
  <c r="E118" i="3"/>
  <c r="F375" i="1"/>
  <c r="E105" i="3"/>
  <c r="F349" i="1"/>
  <c r="E94" i="3"/>
  <c r="F331" i="1"/>
  <c r="AU331" i="1" s="1"/>
  <c r="E85" i="3"/>
  <c r="F302" i="1"/>
  <c r="P302" i="1" s="1"/>
  <c r="E75" i="3"/>
  <c r="F287" i="1"/>
  <c r="AU287" i="1" s="1"/>
  <c r="AT287" i="1" s="1"/>
  <c r="AS287" i="1" s="1"/>
  <c r="AR287" i="1" s="1"/>
  <c r="AQ287" i="1" s="1"/>
  <c r="AP287" i="1" s="1"/>
  <c r="AO287" i="1" s="1"/>
  <c r="AN287" i="1" s="1"/>
  <c r="AM287" i="1" s="1"/>
  <c r="AL287" i="1" s="1"/>
  <c r="AU499" i="1"/>
  <c r="AT499" i="1" s="1"/>
  <c r="AS499" i="1" s="1"/>
  <c r="AR499" i="1" s="1"/>
  <c r="AQ499" i="1" s="1"/>
  <c r="AP499" i="1" s="1"/>
  <c r="AO499" i="1" s="1"/>
  <c r="AN499" i="1" s="1"/>
  <c r="AM499" i="1" s="1"/>
  <c r="AL499" i="1" s="1"/>
  <c r="AJ499" i="1" s="1"/>
  <c r="E382" i="3"/>
  <c r="AU378" i="1"/>
  <c r="AT378" i="1" s="1"/>
  <c r="AS378" i="1" s="1"/>
  <c r="AR378" i="1" s="1"/>
  <c r="AQ378" i="1" s="1"/>
  <c r="AP378" i="1" s="1"/>
  <c r="AO378" i="1" s="1"/>
  <c r="AN378" i="1" s="1"/>
  <c r="AM378" i="1" s="1"/>
  <c r="AL378" i="1" s="1"/>
  <c r="AK378" i="1" s="1"/>
  <c r="G250" i="1"/>
  <c r="Z250" i="1"/>
  <c r="AU518" i="1"/>
  <c r="AT518" i="1" s="1"/>
  <c r="AS518" i="1" s="1"/>
  <c r="F472" i="1"/>
  <c r="E172" i="3"/>
  <c r="U318" i="1"/>
  <c r="G271" i="1"/>
  <c r="I271" i="1" s="1"/>
  <c r="Z271" i="1"/>
  <c r="E280" i="3"/>
  <c r="F120" i="1"/>
  <c r="E243" i="3"/>
  <c r="F82" i="1"/>
  <c r="AU82" i="1" s="1"/>
  <c r="G392" i="1"/>
  <c r="I392" i="1" s="1"/>
  <c r="P480" i="1"/>
  <c r="F228" i="1"/>
  <c r="F213" i="1"/>
  <c r="P213" i="1" s="1"/>
  <c r="F122" i="1"/>
  <c r="F77" i="1"/>
  <c r="AU512" i="1"/>
  <c r="AT512" i="1" s="1"/>
  <c r="AS512" i="1" s="1"/>
  <c r="AR512" i="1" s="1"/>
  <c r="AQ512" i="1" s="1"/>
  <c r="AP512" i="1" s="1"/>
  <c r="AO512" i="1" s="1"/>
  <c r="AN512" i="1" s="1"/>
  <c r="AM512" i="1" s="1"/>
  <c r="AL512" i="1" s="1"/>
  <c r="G406" i="1"/>
  <c r="I406" i="1" s="1"/>
  <c r="F183" i="1"/>
  <c r="P183" i="1" s="1"/>
  <c r="G507" i="1"/>
  <c r="I507" i="1" s="1"/>
  <c r="AU267" i="1"/>
  <c r="AT267" i="1" s="1"/>
  <c r="AS267" i="1" s="1"/>
  <c r="AR267" i="1" s="1"/>
  <c r="AQ267" i="1" s="1"/>
  <c r="AP267" i="1" s="1"/>
  <c r="AO267" i="1" s="1"/>
  <c r="AN267" i="1" s="1"/>
  <c r="AM267" i="1" s="1"/>
  <c r="AL267" i="1" s="1"/>
  <c r="F165" i="1"/>
  <c r="F5" i="1"/>
  <c r="G52" i="2"/>
  <c r="P515" i="1"/>
  <c r="P517" i="1"/>
  <c r="F44" i="2"/>
  <c r="H44" i="2" s="1"/>
  <c r="P136" i="1"/>
  <c r="P434" i="1"/>
  <c r="H36" i="2"/>
  <c r="P512" i="1"/>
  <c r="I52" i="2"/>
  <c r="J52" i="2" s="1"/>
  <c r="P447" i="1"/>
  <c r="AF447" i="1" s="1"/>
  <c r="I51" i="2"/>
  <c r="J51" i="2" s="1"/>
  <c r="P151" i="1"/>
  <c r="AC151" i="1" s="1"/>
  <c r="G22" i="2"/>
  <c r="P439" i="1"/>
  <c r="P514" i="1"/>
  <c r="R514" i="1" s="1"/>
  <c r="G30" i="2"/>
  <c r="I29" i="2"/>
  <c r="J29" i="2" s="1"/>
  <c r="AC388" i="1"/>
  <c r="K388" i="1"/>
  <c r="AF388" i="1"/>
  <c r="R388" i="1"/>
  <c r="AJ564" i="1"/>
  <c r="BK94" i="1"/>
  <c r="AT571" i="1"/>
  <c r="AS571" i="1" s="1"/>
  <c r="AR571" i="1" s="1"/>
  <c r="AQ571" i="1" s="1"/>
  <c r="AP571" i="1" s="1"/>
  <c r="AO571" i="1" s="1"/>
  <c r="AN571" i="1" s="1"/>
  <c r="AM571" i="1" s="1"/>
  <c r="AL571" i="1" s="1"/>
  <c r="AT286" i="1"/>
  <c r="AS286" i="1" s="1"/>
  <c r="AR286" i="1" s="1"/>
  <c r="AQ286" i="1" s="1"/>
  <c r="AP286" i="1" s="1"/>
  <c r="AO286" i="1" s="1"/>
  <c r="AN286" i="1" s="1"/>
  <c r="AM286" i="1" s="1"/>
  <c r="AL286" i="1" s="1"/>
  <c r="AK100" i="1"/>
  <c r="K561" i="1"/>
  <c r="AT544" i="1"/>
  <c r="AS544" i="1" s="1"/>
  <c r="AR544" i="1" s="1"/>
  <c r="AQ544" i="1" s="1"/>
  <c r="AP544" i="1" s="1"/>
  <c r="AO544" i="1" s="1"/>
  <c r="AN544" i="1" s="1"/>
  <c r="AM544" i="1" s="1"/>
  <c r="AL544" i="1" s="1"/>
  <c r="Z527" i="1"/>
  <c r="AU527" i="1"/>
  <c r="AT527" i="1" s="1"/>
  <c r="AS527" i="1" s="1"/>
  <c r="AR527" i="1" s="1"/>
  <c r="AQ527" i="1" s="1"/>
  <c r="AP527" i="1" s="1"/>
  <c r="AO527" i="1" s="1"/>
  <c r="AN527" i="1" s="1"/>
  <c r="AM527" i="1" s="1"/>
  <c r="AL527" i="1" s="1"/>
  <c r="AJ527" i="1" s="1"/>
  <c r="G527" i="1"/>
  <c r="I527" i="1" s="1"/>
  <c r="AU477" i="1"/>
  <c r="AT477" i="1" s="1"/>
  <c r="AS477" i="1" s="1"/>
  <c r="Z477" i="1"/>
  <c r="AI194" i="1"/>
  <c r="AK194" i="1"/>
  <c r="AJ194" i="1"/>
  <c r="BK57" i="1"/>
  <c r="BJ57" i="1" s="1"/>
  <c r="BI57" i="1" s="1"/>
  <c r="BH57" i="1" s="1"/>
  <c r="BG57" i="1" s="1"/>
  <c r="BF57" i="1" s="1"/>
  <c r="BE57" i="1" s="1"/>
  <c r="BD57" i="1" s="1"/>
  <c r="BC57" i="1" s="1"/>
  <c r="AU242" i="1"/>
  <c r="AT242" i="1" s="1"/>
  <c r="AS242" i="1" s="1"/>
  <c r="AR242" i="1" s="1"/>
  <c r="AQ242" i="1" s="1"/>
  <c r="AP242" i="1" s="1"/>
  <c r="AO242" i="1" s="1"/>
  <c r="AN242" i="1" s="1"/>
  <c r="AM242" i="1" s="1"/>
  <c r="AL242" i="1" s="1"/>
  <c r="G242" i="1"/>
  <c r="Z242" i="1"/>
  <c r="AU448" i="1"/>
  <c r="AT448" i="1" s="1"/>
  <c r="AS448" i="1" s="1"/>
  <c r="AR448" i="1" s="1"/>
  <c r="AQ448" i="1" s="1"/>
  <c r="AP448" i="1" s="1"/>
  <c r="AO448" i="1" s="1"/>
  <c r="AN448" i="1" s="1"/>
  <c r="AM448" i="1" s="1"/>
  <c r="AL448" i="1" s="1"/>
  <c r="Z448" i="1"/>
  <c r="P448" i="1"/>
  <c r="Z584" i="1"/>
  <c r="G584" i="1"/>
  <c r="AU584" i="1"/>
  <c r="F421" i="1"/>
  <c r="P421" i="1" s="1"/>
  <c r="E147" i="3"/>
  <c r="G428" i="1"/>
  <c r="Z428" i="1"/>
  <c r="AU428" i="1"/>
  <c r="AT428" i="1" s="1"/>
  <c r="AS428" i="1" s="1"/>
  <c r="AR428" i="1" s="1"/>
  <c r="AQ428" i="1" s="1"/>
  <c r="AP428" i="1" s="1"/>
  <c r="AO428" i="1" s="1"/>
  <c r="AN428" i="1" s="1"/>
  <c r="AM428" i="1" s="1"/>
  <c r="AL428" i="1" s="1"/>
  <c r="AF60" i="1"/>
  <c r="H60" i="1"/>
  <c r="R60" i="1"/>
  <c r="AF70" i="1"/>
  <c r="H70" i="1"/>
  <c r="R70" i="1"/>
  <c r="AC70" i="1"/>
  <c r="K332" i="1"/>
  <c r="R332" i="1"/>
  <c r="AC332" i="1"/>
  <c r="AU480" i="1"/>
  <c r="AT480" i="1" s="1"/>
  <c r="AS480" i="1" s="1"/>
  <c r="AR480" i="1" s="1"/>
  <c r="AQ480" i="1" s="1"/>
  <c r="AP480" i="1" s="1"/>
  <c r="AO480" i="1" s="1"/>
  <c r="AN480" i="1" s="1"/>
  <c r="AM480" i="1" s="1"/>
  <c r="AL480" i="1" s="1"/>
  <c r="AJ480" i="1" s="1"/>
  <c r="G480" i="1"/>
  <c r="AF578" i="1"/>
  <c r="K578" i="1"/>
  <c r="R578" i="1"/>
  <c r="AC578" i="1"/>
  <c r="BJ35" i="1"/>
  <c r="BI35" i="1" s="1"/>
  <c r="BH35" i="1" s="1"/>
  <c r="BG35" i="1" s="1"/>
  <c r="BF35" i="1" s="1"/>
  <c r="BE35" i="1" s="1"/>
  <c r="BD35" i="1" s="1"/>
  <c r="BC35" i="1" s="1"/>
  <c r="BB35" i="1" s="1"/>
  <c r="AU565" i="1"/>
  <c r="Z565" i="1"/>
  <c r="AU563" i="1"/>
  <c r="AT563" i="1" s="1"/>
  <c r="AS563" i="1" s="1"/>
  <c r="AR563" i="1" s="1"/>
  <c r="AQ563" i="1" s="1"/>
  <c r="AP563" i="1" s="1"/>
  <c r="AO563" i="1" s="1"/>
  <c r="AN563" i="1" s="1"/>
  <c r="AM563" i="1" s="1"/>
  <c r="AL563" i="1" s="1"/>
  <c r="Z563" i="1"/>
  <c r="BI32" i="1"/>
  <c r="BH32" i="1" s="1"/>
  <c r="BG32" i="1" s="1"/>
  <c r="BF32" i="1" s="1"/>
  <c r="BE32" i="1" s="1"/>
  <c r="BD32" i="1" s="1"/>
  <c r="BC32" i="1" s="1"/>
  <c r="AU468" i="1"/>
  <c r="AT468" i="1" s="1"/>
  <c r="AS468" i="1" s="1"/>
  <c r="AR468" i="1" s="1"/>
  <c r="AQ468" i="1" s="1"/>
  <c r="AP468" i="1" s="1"/>
  <c r="AO468" i="1" s="1"/>
  <c r="AN468" i="1" s="1"/>
  <c r="AM468" i="1" s="1"/>
  <c r="AL468" i="1" s="1"/>
  <c r="Z468" i="1"/>
  <c r="K467" i="1"/>
  <c r="AF467" i="1"/>
  <c r="AS380" i="1"/>
  <c r="AR380" i="1" s="1"/>
  <c r="AQ380" i="1" s="1"/>
  <c r="AP380" i="1" s="1"/>
  <c r="AO380" i="1" s="1"/>
  <c r="AN380" i="1" s="1"/>
  <c r="AM380" i="1" s="1"/>
  <c r="AL380" i="1" s="1"/>
  <c r="AI380" i="1" s="1"/>
  <c r="AF353" i="1"/>
  <c r="Z475" i="1"/>
  <c r="G475" i="1"/>
  <c r="G223" i="1"/>
  <c r="Z223" i="1"/>
  <c r="Z518" i="1"/>
  <c r="G518" i="1"/>
  <c r="AT29" i="1"/>
  <c r="AS29" i="1" s="1"/>
  <c r="AR29" i="1" s="1"/>
  <c r="AQ29" i="1" s="1"/>
  <c r="AP29" i="1" s="1"/>
  <c r="AO29" i="1" s="1"/>
  <c r="AN29" i="1" s="1"/>
  <c r="AM29" i="1" s="1"/>
  <c r="AL29" i="1" s="1"/>
  <c r="AU339" i="1"/>
  <c r="AT339" i="1" s="1"/>
  <c r="AS339" i="1" s="1"/>
  <c r="AR339" i="1" s="1"/>
  <c r="AQ339" i="1" s="1"/>
  <c r="AP339" i="1" s="1"/>
  <c r="AO339" i="1" s="1"/>
  <c r="AN339" i="1" s="1"/>
  <c r="AM339" i="1" s="1"/>
  <c r="AL339" i="1" s="1"/>
  <c r="F553" i="1"/>
  <c r="E437" i="3"/>
  <c r="U367" i="1"/>
  <c r="Z367" i="1"/>
  <c r="R32" i="1"/>
  <c r="AC32" i="1"/>
  <c r="AF32" i="1"/>
  <c r="E353" i="3"/>
  <c r="F293" i="1"/>
  <c r="E345" i="3"/>
  <c r="F237" i="1"/>
  <c r="P237" i="1" s="1"/>
  <c r="E263" i="3"/>
  <c r="F102" i="1"/>
  <c r="E255" i="3"/>
  <c r="F94" i="1"/>
  <c r="E251" i="3"/>
  <c r="F90" i="1"/>
  <c r="E250" i="3"/>
  <c r="F89" i="1"/>
  <c r="E58" i="3"/>
  <c r="F265" i="1"/>
  <c r="G463" i="1"/>
  <c r="I463" i="1" s="1"/>
  <c r="Z463" i="1"/>
  <c r="F503" i="1"/>
  <c r="P503" i="1" s="1"/>
  <c r="E400" i="3"/>
  <c r="E354" i="3"/>
  <c r="F303" i="1"/>
  <c r="P303" i="1" s="1"/>
  <c r="F240" i="1"/>
  <c r="P240" i="1" s="1"/>
  <c r="E346" i="3"/>
  <c r="Z202" i="1"/>
  <c r="G202" i="1"/>
  <c r="I202" i="1" s="1"/>
  <c r="G121" i="1"/>
  <c r="J121" i="1" s="1"/>
  <c r="G81" i="1"/>
  <c r="AF81" i="1" s="1"/>
  <c r="E355" i="3"/>
  <c r="F304" i="1"/>
  <c r="P304" i="1" s="1"/>
  <c r="E347" i="3"/>
  <c r="F241" i="1"/>
  <c r="E112" i="3"/>
  <c r="F361" i="1"/>
  <c r="E95" i="3"/>
  <c r="F335" i="1"/>
  <c r="G335" i="1" s="1"/>
  <c r="E76" i="3"/>
  <c r="F288" i="1"/>
  <c r="P288" i="1" s="1"/>
  <c r="Z301" i="1"/>
  <c r="G301" i="1"/>
  <c r="G573" i="1"/>
  <c r="Z573" i="1"/>
  <c r="E390" i="3"/>
  <c r="F492" i="1"/>
  <c r="P492" i="1" s="1"/>
  <c r="AU426" i="1"/>
  <c r="AU395" i="1"/>
  <c r="AT395" i="1" s="1"/>
  <c r="AS395" i="1" s="1"/>
  <c r="AR395" i="1" s="1"/>
  <c r="AQ395" i="1" s="1"/>
  <c r="AP395" i="1" s="1"/>
  <c r="AO395" i="1" s="1"/>
  <c r="AN395" i="1" s="1"/>
  <c r="AM395" i="1" s="1"/>
  <c r="AL395" i="1" s="1"/>
  <c r="BL56" i="1"/>
  <c r="BK56" i="1" s="1"/>
  <c r="BJ56" i="1" s="1"/>
  <c r="BI56" i="1" s="1"/>
  <c r="BH56" i="1" s="1"/>
  <c r="BG56" i="1" s="1"/>
  <c r="BF56" i="1" s="1"/>
  <c r="BE56" i="1" s="1"/>
  <c r="BD56" i="1" s="1"/>
  <c r="BC56" i="1" s="1"/>
  <c r="BA56" i="1" s="1"/>
  <c r="BL79" i="1"/>
  <c r="BL48" i="1"/>
  <c r="AU111" i="1"/>
  <c r="AT111" i="1" s="1"/>
  <c r="AS111" i="1" s="1"/>
  <c r="AR111" i="1" s="1"/>
  <c r="AQ111" i="1" s="1"/>
  <c r="AP111" i="1" s="1"/>
  <c r="AO111" i="1" s="1"/>
  <c r="AN111" i="1" s="1"/>
  <c r="AM111" i="1" s="1"/>
  <c r="AL111" i="1" s="1"/>
  <c r="AJ111" i="1" s="1"/>
  <c r="AU289" i="1"/>
  <c r="AT289" i="1" s="1"/>
  <c r="AS289" i="1" s="1"/>
  <c r="AR289" i="1" s="1"/>
  <c r="AQ289" i="1" s="1"/>
  <c r="AP289" i="1" s="1"/>
  <c r="AO289" i="1" s="1"/>
  <c r="AN289" i="1" s="1"/>
  <c r="AM289" i="1" s="1"/>
  <c r="AL289" i="1" s="1"/>
  <c r="AU507" i="1"/>
  <c r="BL100" i="1"/>
  <c r="BL2" i="1"/>
  <c r="AU322" i="1"/>
  <c r="AT322" i="1" s="1"/>
  <c r="AS322" i="1" s="1"/>
  <c r="AR322" i="1" s="1"/>
  <c r="AQ322" i="1" s="1"/>
  <c r="AP322" i="1" s="1"/>
  <c r="AO322" i="1" s="1"/>
  <c r="AN322" i="1" s="1"/>
  <c r="AM322" i="1" s="1"/>
  <c r="AL322" i="1" s="1"/>
  <c r="BL6" i="1"/>
  <c r="BK6" i="1" s="1"/>
  <c r="BJ6" i="1" s="1"/>
  <c r="BI6" i="1" s="1"/>
  <c r="BH6" i="1" s="1"/>
  <c r="BG6" i="1" s="1"/>
  <c r="BF6" i="1" s="1"/>
  <c r="BE6" i="1" s="1"/>
  <c r="BD6" i="1" s="1"/>
  <c r="BC6" i="1" s="1"/>
  <c r="BB6" i="1" s="1"/>
  <c r="G150" i="1"/>
  <c r="J150" i="1" s="1"/>
  <c r="Z150" i="1"/>
  <c r="E348" i="3"/>
  <c r="F244" i="1"/>
  <c r="P244" i="1" s="1"/>
  <c r="G562" i="1"/>
  <c r="Z562" i="1"/>
  <c r="AU360" i="1"/>
  <c r="E440" i="3"/>
  <c r="F557" i="1"/>
  <c r="P557" i="1" s="1"/>
  <c r="AC57" i="1"/>
  <c r="R57" i="1"/>
  <c r="AF57" i="1"/>
  <c r="H57" i="1"/>
  <c r="Z322" i="1"/>
  <c r="G322" i="1"/>
  <c r="I322" i="1" s="1"/>
  <c r="F315" i="1"/>
  <c r="G315" i="1" s="1"/>
  <c r="J315" i="1" s="1"/>
  <c r="E359" i="3"/>
  <c r="E209" i="3"/>
  <c r="F48" i="1"/>
  <c r="E185" i="3"/>
  <c r="F24" i="1"/>
  <c r="Z24" i="1" s="1"/>
  <c r="E137" i="3"/>
  <c r="F407" i="1"/>
  <c r="P407" i="1" s="1"/>
  <c r="G426" i="1"/>
  <c r="Z426" i="1"/>
  <c r="E178" i="3"/>
  <c r="F534" i="1"/>
  <c r="P534" i="1" s="1"/>
  <c r="F504" i="1"/>
  <c r="E173" i="3"/>
  <c r="Z321" i="1"/>
  <c r="U321" i="1"/>
  <c r="P384" i="1"/>
  <c r="P372" i="1"/>
  <c r="AC372" i="1" s="1"/>
  <c r="E360" i="3"/>
  <c r="F316" i="1"/>
  <c r="G316" i="1" s="1"/>
  <c r="F247" i="1"/>
  <c r="E350" i="3"/>
  <c r="F192" i="1"/>
  <c r="P192" i="1" s="1"/>
  <c r="E323" i="3"/>
  <c r="F179" i="1"/>
  <c r="P179" i="1" s="1"/>
  <c r="E315" i="3"/>
  <c r="E284" i="3"/>
  <c r="F124" i="1"/>
  <c r="E12" i="3"/>
  <c r="F141" i="1"/>
  <c r="AU141" i="1" s="1"/>
  <c r="AT141" i="1" s="1"/>
  <c r="AS141" i="1" s="1"/>
  <c r="AR141" i="1" s="1"/>
  <c r="AQ141" i="1" s="1"/>
  <c r="AP141" i="1" s="1"/>
  <c r="AO141" i="1" s="1"/>
  <c r="AN141" i="1" s="1"/>
  <c r="AM141" i="1" s="1"/>
  <c r="AL141" i="1" s="1"/>
  <c r="G489" i="1"/>
  <c r="I489" i="1" s="1"/>
  <c r="Z489" i="1"/>
  <c r="AU402" i="1"/>
  <c r="Z466" i="1"/>
  <c r="G466" i="1"/>
  <c r="E373" i="3"/>
  <c r="F443" i="1"/>
  <c r="Z443" i="1" s="1"/>
  <c r="F535" i="1"/>
  <c r="P535" i="1" s="1"/>
  <c r="E423" i="3"/>
  <c r="Z374" i="1"/>
  <c r="Z337" i="1"/>
  <c r="U263" i="1"/>
  <c r="Z263" i="1"/>
  <c r="H33" i="1"/>
  <c r="AF33" i="1"/>
  <c r="E351" i="3"/>
  <c r="F249" i="1"/>
  <c r="E30" i="3"/>
  <c r="F170" i="1"/>
  <c r="AU170" i="1" s="1"/>
  <c r="AT170" i="1" s="1"/>
  <c r="AS170" i="1" s="1"/>
  <c r="AR170" i="1" s="1"/>
  <c r="AQ170" i="1" s="1"/>
  <c r="AP170" i="1" s="1"/>
  <c r="AO170" i="1" s="1"/>
  <c r="AN170" i="1" s="1"/>
  <c r="AM170" i="1" s="1"/>
  <c r="AL170" i="1" s="1"/>
  <c r="E22" i="3"/>
  <c r="F161" i="1"/>
  <c r="G531" i="1"/>
  <c r="Z531" i="1"/>
  <c r="U360" i="1"/>
  <c r="Z350" i="1"/>
  <c r="G350" i="1"/>
  <c r="I350" i="1" s="1"/>
  <c r="U319" i="1"/>
  <c r="Z319" i="1"/>
  <c r="G68" i="1"/>
  <c r="F261" i="1"/>
  <c r="Z261" i="1" s="1"/>
  <c r="E352" i="3"/>
  <c r="E334" i="3"/>
  <c r="F219" i="1"/>
  <c r="G219" i="1" s="1"/>
  <c r="E248" i="3"/>
  <c r="F87" i="1"/>
  <c r="F79" i="1"/>
  <c r="G79" i="1" s="1"/>
  <c r="AF79" i="1" s="1"/>
  <c r="E240" i="3"/>
  <c r="E230" i="3"/>
  <c r="F69" i="1"/>
  <c r="E220" i="3"/>
  <c r="F59" i="1"/>
  <c r="E39" i="3"/>
  <c r="F208" i="1"/>
  <c r="BL101" i="1"/>
  <c r="BK101" i="1" s="1"/>
  <c r="BJ101" i="1" s="1"/>
  <c r="BI101" i="1" s="1"/>
  <c r="BH101" i="1" s="1"/>
  <c r="BG101" i="1" s="1"/>
  <c r="BF101" i="1" s="1"/>
  <c r="BE101" i="1" s="1"/>
  <c r="BD101" i="1" s="1"/>
  <c r="BC101" i="1" s="1"/>
  <c r="F508" i="1"/>
  <c r="P508" i="1" s="1"/>
  <c r="Z296" i="1"/>
  <c r="AU251" i="1"/>
  <c r="AT251" i="1" s="1"/>
  <c r="AS251" i="1" s="1"/>
  <c r="AR251" i="1" s="1"/>
  <c r="AQ251" i="1" s="1"/>
  <c r="AP251" i="1" s="1"/>
  <c r="AO251" i="1" s="1"/>
  <c r="AN251" i="1" s="1"/>
  <c r="AM251" i="1" s="1"/>
  <c r="AL251" i="1" s="1"/>
  <c r="Z222" i="1"/>
  <c r="Z196" i="1"/>
  <c r="AU362" i="1"/>
  <c r="AT362" i="1" s="1"/>
  <c r="AS362" i="1" s="1"/>
  <c r="AR362" i="1" s="1"/>
  <c r="AQ362" i="1" s="1"/>
  <c r="AP362" i="1" s="1"/>
  <c r="AO362" i="1" s="1"/>
  <c r="AN362" i="1" s="1"/>
  <c r="AM362" i="1" s="1"/>
  <c r="AL362" i="1" s="1"/>
  <c r="Z438" i="1"/>
  <c r="Z587" i="1"/>
  <c r="F495" i="1"/>
  <c r="G495" i="1" s="1"/>
  <c r="AF539" i="1"/>
  <c r="AU256" i="1"/>
  <c r="AT256" i="1" s="1"/>
  <c r="AS256" i="1" s="1"/>
  <c r="AR256" i="1" s="1"/>
  <c r="AQ256" i="1" s="1"/>
  <c r="AP256" i="1" s="1"/>
  <c r="AO256" i="1" s="1"/>
  <c r="AN256" i="1" s="1"/>
  <c r="AM256" i="1" s="1"/>
  <c r="AL256" i="1" s="1"/>
  <c r="Z352" i="1"/>
  <c r="G297" i="1"/>
  <c r="G275" i="1"/>
  <c r="I275" i="1" s="1"/>
  <c r="Z539" i="1"/>
  <c r="U386" i="1"/>
  <c r="Z416" i="1"/>
  <c r="G92" i="1"/>
  <c r="H92" i="1" s="1"/>
  <c r="AF66" i="1"/>
  <c r="F25" i="1"/>
  <c r="U317" i="1"/>
  <c r="I539" i="1"/>
  <c r="Z298" i="1"/>
  <c r="Z145" i="1"/>
  <c r="F125" i="1"/>
  <c r="AU511" i="1"/>
  <c r="AT511" i="1" s="1"/>
  <c r="AS511" i="1" s="1"/>
  <c r="AR511" i="1" s="1"/>
  <c r="AQ511" i="1" s="1"/>
  <c r="AP511" i="1" s="1"/>
  <c r="AO511" i="1" s="1"/>
  <c r="AN511" i="1" s="1"/>
  <c r="AM511" i="1" s="1"/>
  <c r="AL511" i="1" s="1"/>
  <c r="R41" i="1"/>
  <c r="U393" i="1"/>
  <c r="F224" i="1"/>
  <c r="P224" i="1" s="1"/>
  <c r="F103" i="1"/>
  <c r="G103" i="1" s="1"/>
  <c r="F95" i="1"/>
  <c r="E213" i="3"/>
  <c r="E211" i="3"/>
  <c r="G29" i="2"/>
  <c r="H29" i="2"/>
  <c r="G28" i="2"/>
  <c r="H28" i="2"/>
  <c r="G48" i="2"/>
  <c r="H48" i="2"/>
  <c r="I46" i="2"/>
  <c r="J46" i="2" s="1"/>
  <c r="I38" i="2"/>
  <c r="J38" i="2" s="1"/>
  <c r="I31" i="2"/>
  <c r="J31" i="2" s="1"/>
  <c r="I22" i="2"/>
  <c r="J22" i="2" s="1"/>
  <c r="I34" i="2"/>
  <c r="J34" i="2" s="1"/>
  <c r="I26" i="2"/>
  <c r="J26" i="2" s="1"/>
  <c r="BB9" i="1"/>
  <c r="BA9" i="1"/>
  <c r="AJ209" i="1"/>
  <c r="BB78" i="1"/>
  <c r="BA78" i="1"/>
  <c r="BA6" i="1"/>
  <c r="BB12" i="1"/>
  <c r="BA12" i="1"/>
  <c r="BB29" i="1"/>
  <c r="F193" i="1"/>
  <c r="P193" i="1" s="1"/>
  <c r="E324" i="3"/>
  <c r="F306" i="1"/>
  <c r="P306" i="1" s="1"/>
  <c r="E87" i="3"/>
  <c r="E68" i="3"/>
  <c r="F278" i="1"/>
  <c r="P278" i="1" s="1"/>
  <c r="E159" i="3"/>
  <c r="F444" i="1"/>
  <c r="P444" i="1" s="1"/>
  <c r="AI490" i="1"/>
  <c r="AJ490" i="1"/>
  <c r="AI326" i="1"/>
  <c r="AK326" i="1"/>
  <c r="Z215" i="1"/>
  <c r="AU215" i="1"/>
  <c r="AT215" i="1" s="1"/>
  <c r="AS215" i="1" s="1"/>
  <c r="AR215" i="1" s="1"/>
  <c r="AQ215" i="1" s="1"/>
  <c r="AP215" i="1" s="1"/>
  <c r="AO215" i="1" s="1"/>
  <c r="AN215" i="1" s="1"/>
  <c r="AM215" i="1" s="1"/>
  <c r="AL215" i="1" s="1"/>
  <c r="G215" i="1"/>
  <c r="G572" i="1"/>
  <c r="AF572" i="1" s="1"/>
  <c r="Z572" i="1"/>
  <c r="AU572" i="1"/>
  <c r="AT572" i="1" s="1"/>
  <c r="AS572" i="1" s="1"/>
  <c r="AR572" i="1" s="1"/>
  <c r="AQ572" i="1" s="1"/>
  <c r="AP572" i="1" s="1"/>
  <c r="AO572" i="1" s="1"/>
  <c r="AN572" i="1" s="1"/>
  <c r="AM572" i="1" s="1"/>
  <c r="AL572" i="1" s="1"/>
  <c r="Z592" i="1"/>
  <c r="G592" i="1"/>
  <c r="AI384" i="1"/>
  <c r="AH384" i="1" s="1"/>
  <c r="AK384" i="1"/>
  <c r="AI420" i="1"/>
  <c r="BB53" i="1"/>
  <c r="BA53" i="1"/>
  <c r="BA71" i="1"/>
  <c r="BB71" i="1"/>
  <c r="F180" i="1"/>
  <c r="P180" i="1" s="1"/>
  <c r="E316" i="3"/>
  <c r="AK39" i="1"/>
  <c r="AJ39" i="1"/>
  <c r="AH39" i="1" s="1"/>
  <c r="AB39" i="1" s="1"/>
  <c r="BA32" i="1"/>
  <c r="BB32" i="1"/>
  <c r="AK392" i="1"/>
  <c r="AJ392" i="1"/>
  <c r="AH392" i="1" s="1"/>
  <c r="BK13" i="1"/>
  <c r="BJ13" i="1" s="1"/>
  <c r="BI13" i="1" s="1"/>
  <c r="BH13" i="1" s="1"/>
  <c r="BG13" i="1" s="1"/>
  <c r="BF13" i="1" s="1"/>
  <c r="BE13" i="1" s="1"/>
  <c r="BD13" i="1" s="1"/>
  <c r="BC13" i="1" s="1"/>
  <c r="AU486" i="1"/>
  <c r="AT486" i="1" s="1"/>
  <c r="AS486" i="1" s="1"/>
  <c r="AR486" i="1" s="1"/>
  <c r="AQ486" i="1" s="1"/>
  <c r="AP486" i="1" s="1"/>
  <c r="AO486" i="1" s="1"/>
  <c r="AN486" i="1" s="1"/>
  <c r="AM486" i="1" s="1"/>
  <c r="AL486" i="1" s="1"/>
  <c r="G486" i="1"/>
  <c r="Z262" i="1"/>
  <c r="G262" i="1"/>
  <c r="AU262" i="1"/>
  <c r="AT262" i="1" s="1"/>
  <c r="AS262" i="1" s="1"/>
  <c r="AR262" i="1" s="1"/>
  <c r="AQ262" i="1" s="1"/>
  <c r="AP262" i="1" s="1"/>
  <c r="AO262" i="1" s="1"/>
  <c r="AN262" i="1" s="1"/>
  <c r="AM262" i="1" s="1"/>
  <c r="AL262" i="1" s="1"/>
  <c r="AI262" i="1" s="1"/>
  <c r="Z218" i="1"/>
  <c r="AU218" i="1"/>
  <c r="G218" i="1"/>
  <c r="Z528" i="1"/>
  <c r="AU528" i="1"/>
  <c r="E398" i="3"/>
  <c r="F501" i="1"/>
  <c r="P501" i="1" s="1"/>
  <c r="G429" i="1"/>
  <c r="I429" i="1" s="1"/>
  <c r="Z429" i="1"/>
  <c r="AU429" i="1"/>
  <c r="F520" i="1"/>
  <c r="P520" i="1" s="1"/>
  <c r="E414" i="3"/>
  <c r="F441" i="1"/>
  <c r="P441" i="1" s="1"/>
  <c r="E158" i="3"/>
  <c r="G586" i="1"/>
  <c r="K586" i="1" s="1"/>
  <c r="AU586" i="1"/>
  <c r="AT586" i="1" s="1"/>
  <c r="AS586" i="1" s="1"/>
  <c r="AR586" i="1" s="1"/>
  <c r="AQ586" i="1" s="1"/>
  <c r="AP586" i="1" s="1"/>
  <c r="AO586" i="1" s="1"/>
  <c r="AN586" i="1" s="1"/>
  <c r="AM586" i="1" s="1"/>
  <c r="AL586" i="1" s="1"/>
  <c r="BI33" i="1"/>
  <c r="BH33" i="1" s="1"/>
  <c r="BG33" i="1" s="1"/>
  <c r="BF33" i="1" s="1"/>
  <c r="BE33" i="1" s="1"/>
  <c r="BD33" i="1" s="1"/>
  <c r="BC33" i="1" s="1"/>
  <c r="BI91" i="1"/>
  <c r="BH91" i="1" s="1"/>
  <c r="BG91" i="1" s="1"/>
  <c r="BF91" i="1" s="1"/>
  <c r="BE91" i="1" s="1"/>
  <c r="BD91" i="1" s="1"/>
  <c r="BC91" i="1" s="1"/>
  <c r="G187" i="1"/>
  <c r="AU187" i="1"/>
  <c r="BI28" i="1"/>
  <c r="BH28" i="1" s="1"/>
  <c r="BG28" i="1" s="1"/>
  <c r="BF28" i="1" s="1"/>
  <c r="BE28" i="1" s="1"/>
  <c r="BD28" i="1" s="1"/>
  <c r="BC28" i="1" s="1"/>
  <c r="AT214" i="1"/>
  <c r="AS214" i="1" s="1"/>
  <c r="AR214" i="1" s="1"/>
  <c r="AQ214" i="1" s="1"/>
  <c r="AP214" i="1" s="1"/>
  <c r="AO214" i="1" s="1"/>
  <c r="AN214" i="1" s="1"/>
  <c r="AM214" i="1" s="1"/>
  <c r="AL214" i="1" s="1"/>
  <c r="Z300" i="1"/>
  <c r="AU300" i="1"/>
  <c r="Z458" i="1"/>
  <c r="G458" i="1"/>
  <c r="AU458" i="1"/>
  <c r="AF186" i="1"/>
  <c r="Z403" i="1"/>
  <c r="AU403" i="1"/>
  <c r="AT403" i="1" s="1"/>
  <c r="AS403" i="1" s="1"/>
  <c r="AR403" i="1" s="1"/>
  <c r="AQ403" i="1" s="1"/>
  <c r="AP403" i="1" s="1"/>
  <c r="AO403" i="1" s="1"/>
  <c r="AN403" i="1" s="1"/>
  <c r="AM403" i="1" s="1"/>
  <c r="AL403" i="1" s="1"/>
  <c r="AJ403" i="1" s="1"/>
  <c r="G403" i="1"/>
  <c r="Z234" i="1"/>
  <c r="G234" i="1"/>
  <c r="AU234" i="1"/>
  <c r="AT234" i="1" s="1"/>
  <c r="AS234" i="1" s="1"/>
  <c r="AR234" i="1" s="1"/>
  <c r="AQ234" i="1" s="1"/>
  <c r="AP234" i="1" s="1"/>
  <c r="AO234" i="1" s="1"/>
  <c r="AN234" i="1" s="1"/>
  <c r="AM234" i="1" s="1"/>
  <c r="AL234" i="1" s="1"/>
  <c r="G446" i="1"/>
  <c r="AF446" i="1" s="1"/>
  <c r="AU446" i="1"/>
  <c r="Z435" i="1"/>
  <c r="AU435" i="1"/>
  <c r="AT435" i="1" s="1"/>
  <c r="AS435" i="1" s="1"/>
  <c r="AR435" i="1" s="1"/>
  <c r="AQ435" i="1" s="1"/>
  <c r="AP435" i="1" s="1"/>
  <c r="AO435" i="1" s="1"/>
  <c r="AN435" i="1" s="1"/>
  <c r="AM435" i="1" s="1"/>
  <c r="AL435" i="1" s="1"/>
  <c r="BI3" i="1"/>
  <c r="BH3" i="1" s="1"/>
  <c r="BG3" i="1" s="1"/>
  <c r="BF3" i="1" s="1"/>
  <c r="BE3" i="1" s="1"/>
  <c r="BD3" i="1" s="1"/>
  <c r="BC3" i="1" s="1"/>
  <c r="AU146" i="1"/>
  <c r="AT146" i="1" s="1"/>
  <c r="Z146" i="1"/>
  <c r="G146" i="1"/>
  <c r="Z560" i="1"/>
  <c r="G560" i="1"/>
  <c r="G510" i="1"/>
  <c r="I510" i="1" s="1"/>
  <c r="G378" i="1"/>
  <c r="Z378" i="1"/>
  <c r="G159" i="1"/>
  <c r="Z159" i="1"/>
  <c r="G525" i="1"/>
  <c r="Z525" i="1"/>
  <c r="Z363" i="1"/>
  <c r="G71" i="1"/>
  <c r="Z71" i="1"/>
  <c r="G55" i="1"/>
  <c r="Z55" i="1"/>
  <c r="AU55" i="1"/>
  <c r="E286" i="3"/>
  <c r="F126" i="1"/>
  <c r="E88" i="3"/>
  <c r="F308" i="1"/>
  <c r="P308" i="1" s="1"/>
  <c r="E69" i="3"/>
  <c r="F279" i="1"/>
  <c r="AU279" i="1" s="1"/>
  <c r="E15" i="3"/>
  <c r="F148" i="1"/>
  <c r="F502" i="1"/>
  <c r="E399" i="3"/>
  <c r="Z359" i="1"/>
  <c r="AU359" i="1"/>
  <c r="G359" i="1"/>
  <c r="F547" i="1"/>
  <c r="P547" i="1" s="1"/>
  <c r="E432" i="3"/>
  <c r="E411" i="3"/>
  <c r="F516" i="1"/>
  <c r="Z330" i="1"/>
  <c r="I399" i="1"/>
  <c r="N399" i="1"/>
  <c r="Z334" i="1"/>
  <c r="U334" i="1"/>
  <c r="G101" i="1"/>
  <c r="Z101" i="1"/>
  <c r="G420" i="1"/>
  <c r="J420" i="1" s="1"/>
  <c r="Z420" i="1"/>
  <c r="AU466" i="1"/>
  <c r="Z376" i="1"/>
  <c r="G376" i="1"/>
  <c r="AU376" i="1"/>
  <c r="E371" i="3"/>
  <c r="F433" i="1"/>
  <c r="F536" i="1"/>
  <c r="P536" i="1" s="1"/>
  <c r="E424" i="3"/>
  <c r="AU560" i="1"/>
  <c r="Z413" i="1"/>
  <c r="G413" i="1"/>
  <c r="I413" i="1" s="1"/>
  <c r="AU413" i="1"/>
  <c r="P399" i="1"/>
  <c r="R399" i="1" s="1"/>
  <c r="Z399" i="1"/>
  <c r="AU223" i="1"/>
  <c r="AU199" i="1"/>
  <c r="AU353" i="1"/>
  <c r="AU575" i="1"/>
  <c r="AT575" i="1" s="1"/>
  <c r="AS575" i="1" s="1"/>
  <c r="AR575" i="1" s="1"/>
  <c r="AQ575" i="1" s="1"/>
  <c r="AP575" i="1" s="1"/>
  <c r="AO575" i="1" s="1"/>
  <c r="AN575" i="1" s="1"/>
  <c r="AM575" i="1" s="1"/>
  <c r="AL575" i="1" s="1"/>
  <c r="AU404" i="1"/>
  <c r="AU396" i="1"/>
  <c r="AT396" i="1" s="1"/>
  <c r="AS396" i="1" s="1"/>
  <c r="AR396" i="1" s="1"/>
  <c r="AQ396" i="1" s="1"/>
  <c r="AP396" i="1" s="1"/>
  <c r="AO396" i="1" s="1"/>
  <c r="AN396" i="1" s="1"/>
  <c r="AM396" i="1" s="1"/>
  <c r="AL396" i="1" s="1"/>
  <c r="AU342" i="1"/>
  <c r="AU167" i="1"/>
  <c r="BL51" i="1"/>
  <c r="AU225" i="1"/>
  <c r="AT225" i="1" s="1"/>
  <c r="AS225" i="1" s="1"/>
  <c r="AR225" i="1" s="1"/>
  <c r="AQ225" i="1" s="1"/>
  <c r="AP225" i="1" s="1"/>
  <c r="AO225" i="1" s="1"/>
  <c r="AN225" i="1" s="1"/>
  <c r="AM225" i="1" s="1"/>
  <c r="AL225" i="1" s="1"/>
  <c r="BL19" i="1"/>
  <c r="BL11" i="1"/>
  <c r="BL20" i="1"/>
  <c r="AU123" i="1"/>
  <c r="AU75" i="1"/>
  <c r="AU254" i="1"/>
  <c r="AT254" i="1" s="1"/>
  <c r="AS254" i="1" s="1"/>
  <c r="AR254" i="1" s="1"/>
  <c r="AQ254" i="1" s="1"/>
  <c r="AP254" i="1" s="1"/>
  <c r="AO254" i="1" s="1"/>
  <c r="AN254" i="1" s="1"/>
  <c r="AM254" i="1" s="1"/>
  <c r="AL254" i="1" s="1"/>
  <c r="AU398" i="1"/>
  <c r="AT398" i="1" s="1"/>
  <c r="AS398" i="1" s="1"/>
  <c r="AR398" i="1" s="1"/>
  <c r="AQ398" i="1" s="1"/>
  <c r="AP398" i="1" s="1"/>
  <c r="AO398" i="1" s="1"/>
  <c r="AN398" i="1" s="1"/>
  <c r="AM398" i="1" s="1"/>
  <c r="AL398" i="1" s="1"/>
  <c r="AU450" i="1"/>
  <c r="AT450" i="1" s="1"/>
  <c r="AS450" i="1" s="1"/>
  <c r="AR450" i="1" s="1"/>
  <c r="AQ450" i="1" s="1"/>
  <c r="AP450" i="1" s="1"/>
  <c r="AO450" i="1" s="1"/>
  <c r="AN450" i="1" s="1"/>
  <c r="AM450" i="1" s="1"/>
  <c r="AL450" i="1" s="1"/>
  <c r="AU250" i="1"/>
  <c r="AU578" i="1"/>
  <c r="BL75" i="1"/>
  <c r="AU72" i="1"/>
  <c r="BL39" i="1"/>
  <c r="BL10" i="1"/>
  <c r="BL74" i="1"/>
  <c r="AU298" i="1"/>
  <c r="AU33" i="1"/>
  <c r="AU424" i="1"/>
  <c r="AT424" i="1" s="1"/>
  <c r="AS424" i="1" s="1"/>
  <c r="AR424" i="1" s="1"/>
  <c r="AQ424" i="1" s="1"/>
  <c r="AP424" i="1" s="1"/>
  <c r="AO424" i="1" s="1"/>
  <c r="AN424" i="1" s="1"/>
  <c r="AM424" i="1" s="1"/>
  <c r="AL424" i="1" s="1"/>
  <c r="Z526" i="1"/>
  <c r="P526" i="1"/>
  <c r="G526" i="1"/>
  <c r="Z511" i="1"/>
  <c r="G487" i="1"/>
  <c r="Z487" i="1"/>
  <c r="AF248" i="1"/>
  <c r="G267" i="1"/>
  <c r="Z267" i="1"/>
  <c r="Z442" i="1"/>
  <c r="AU442" i="1"/>
  <c r="AT442" i="1" s="1"/>
  <c r="AS442" i="1" s="1"/>
  <c r="AR442" i="1" s="1"/>
  <c r="AQ442" i="1" s="1"/>
  <c r="AP442" i="1" s="1"/>
  <c r="AO442" i="1" s="1"/>
  <c r="AN442" i="1" s="1"/>
  <c r="AM442" i="1" s="1"/>
  <c r="AL442" i="1" s="1"/>
  <c r="G442" i="1"/>
  <c r="K442" i="1" s="1"/>
  <c r="E376" i="3"/>
  <c r="F473" i="1"/>
  <c r="P473" i="1" s="1"/>
  <c r="Z161" i="1"/>
  <c r="G511" i="1"/>
  <c r="G589" i="1"/>
  <c r="AU589" i="1"/>
  <c r="Z464" i="1"/>
  <c r="AU464" i="1"/>
  <c r="AU476" i="1"/>
  <c r="AU243" i="1"/>
  <c r="AT243" i="1" s="1"/>
  <c r="AS243" i="1" s="1"/>
  <c r="AR243" i="1" s="1"/>
  <c r="AQ243" i="1" s="1"/>
  <c r="AP243" i="1" s="1"/>
  <c r="AO243" i="1" s="1"/>
  <c r="AN243" i="1" s="1"/>
  <c r="AM243" i="1" s="1"/>
  <c r="AL243" i="1" s="1"/>
  <c r="AK243" i="1" s="1"/>
  <c r="Z243" i="1"/>
  <c r="Z579" i="1"/>
  <c r="AU579" i="1"/>
  <c r="AT579" i="1" s="1"/>
  <c r="AS579" i="1" s="1"/>
  <c r="AR579" i="1" s="1"/>
  <c r="AQ579" i="1" s="1"/>
  <c r="AP579" i="1" s="1"/>
  <c r="AO579" i="1" s="1"/>
  <c r="AN579" i="1" s="1"/>
  <c r="AM579" i="1" s="1"/>
  <c r="AL579" i="1" s="1"/>
  <c r="F546" i="1"/>
  <c r="E431" i="3"/>
  <c r="Z212" i="1"/>
  <c r="G212" i="1"/>
  <c r="I212" i="1" s="1"/>
  <c r="G173" i="1"/>
  <c r="Z173" i="1"/>
  <c r="AU543" i="1"/>
  <c r="AT543" i="1" s="1"/>
  <c r="AS543" i="1" s="1"/>
  <c r="AR543" i="1" s="1"/>
  <c r="AQ543" i="1" s="1"/>
  <c r="AP543" i="1" s="1"/>
  <c r="AO543" i="1" s="1"/>
  <c r="AN543" i="1" s="1"/>
  <c r="AM543" i="1" s="1"/>
  <c r="AL543" i="1" s="1"/>
  <c r="Z98" i="1"/>
  <c r="E271" i="3"/>
  <c r="F110" i="1"/>
  <c r="P110" i="1" s="1"/>
  <c r="E86" i="3"/>
  <c r="F305" i="1"/>
  <c r="P305" i="1" s="1"/>
  <c r="E67" i="3"/>
  <c r="F277" i="1"/>
  <c r="P277" i="1" s="1"/>
  <c r="H67" i="1"/>
  <c r="AF67" i="1"/>
  <c r="Z381" i="1"/>
  <c r="G381" i="1"/>
  <c r="G323" i="1"/>
  <c r="I323" i="1" s="1"/>
  <c r="Z323" i="1"/>
  <c r="F127" i="1"/>
  <c r="P127" i="1" s="1"/>
  <c r="E287" i="3"/>
  <c r="E89" i="3"/>
  <c r="F309" i="1"/>
  <c r="AU388" i="1"/>
  <c r="AT388" i="1" s="1"/>
  <c r="AS388" i="1" s="1"/>
  <c r="AR388" i="1" s="1"/>
  <c r="AQ388" i="1" s="1"/>
  <c r="AP388" i="1" s="1"/>
  <c r="AO388" i="1" s="1"/>
  <c r="AN388" i="1" s="1"/>
  <c r="AM388" i="1" s="1"/>
  <c r="AL388" i="1" s="1"/>
  <c r="AK388" i="1" s="1"/>
  <c r="Z388" i="1"/>
  <c r="AU592" i="1"/>
  <c r="AT592" i="1" s="1"/>
  <c r="AS592" i="1" s="1"/>
  <c r="AR592" i="1" s="1"/>
  <c r="AQ592" i="1" s="1"/>
  <c r="AP592" i="1" s="1"/>
  <c r="AO592" i="1" s="1"/>
  <c r="AN592" i="1" s="1"/>
  <c r="AM592" i="1" s="1"/>
  <c r="AL592" i="1" s="1"/>
  <c r="G343" i="1"/>
  <c r="Z343" i="1"/>
  <c r="F83" i="1"/>
  <c r="E244" i="3"/>
  <c r="G75" i="1"/>
  <c r="Z75" i="1"/>
  <c r="E205" i="3"/>
  <c r="F44" i="1"/>
  <c r="E25" i="3"/>
  <c r="F164" i="1"/>
  <c r="P164" i="1" s="1"/>
  <c r="G338" i="1"/>
  <c r="Z338" i="1"/>
  <c r="G158" i="1"/>
  <c r="G37" i="1"/>
  <c r="Z37" i="1"/>
  <c r="E301" i="3"/>
  <c r="F143" i="1"/>
  <c r="AU496" i="1"/>
  <c r="AT496" i="1" s="1"/>
  <c r="AS496" i="1" s="1"/>
  <c r="AR496" i="1" s="1"/>
  <c r="AQ496" i="1" s="1"/>
  <c r="AP496" i="1" s="1"/>
  <c r="AO496" i="1" s="1"/>
  <c r="AN496" i="1" s="1"/>
  <c r="AM496" i="1" s="1"/>
  <c r="AL496" i="1" s="1"/>
  <c r="AU230" i="1"/>
  <c r="F509" i="1"/>
  <c r="R67" i="1"/>
  <c r="Z389" i="1"/>
  <c r="G389" i="1"/>
  <c r="I389" i="1" s="1"/>
  <c r="G291" i="1"/>
  <c r="Z206" i="1"/>
  <c r="G206" i="1"/>
  <c r="Z128" i="1"/>
  <c r="Z88" i="1"/>
  <c r="E313" i="3"/>
  <c r="F177" i="1"/>
  <c r="P177" i="1" s="1"/>
  <c r="E143" i="3"/>
  <c r="F415" i="1"/>
  <c r="P415" i="1" s="1"/>
  <c r="E135" i="3"/>
  <c r="F405" i="1"/>
  <c r="P405" i="1" s="1"/>
  <c r="E36" i="3"/>
  <c r="F197" i="1"/>
  <c r="G197" i="1" s="1"/>
  <c r="Z549" i="1"/>
  <c r="G549" i="1"/>
  <c r="AC549" i="1" s="1"/>
  <c r="U396" i="1"/>
  <c r="Z396" i="1"/>
  <c r="Z205" i="1"/>
  <c r="E314" i="3"/>
  <c r="F178" i="1"/>
  <c r="P178" i="1" s="1"/>
  <c r="E192" i="3"/>
  <c r="F31" i="1"/>
  <c r="G31" i="1" s="1"/>
  <c r="E47" i="3"/>
  <c r="F238" i="1"/>
  <c r="P238" i="1" s="1"/>
  <c r="E326" i="3"/>
  <c r="U266" i="1"/>
  <c r="AF41" i="1"/>
  <c r="U336" i="1"/>
  <c r="F184" i="1"/>
  <c r="P184" i="1" s="1"/>
  <c r="F132" i="1"/>
  <c r="P132" i="1" s="1"/>
  <c r="F47" i="1"/>
  <c r="Z39" i="1"/>
  <c r="G147" i="1"/>
  <c r="F105" i="1"/>
  <c r="AU105" i="1" s="1"/>
  <c r="AT105" i="1" s="1"/>
  <c r="AS105" i="1" s="1"/>
  <c r="AR105" i="1" s="1"/>
  <c r="AQ105" i="1" s="1"/>
  <c r="AP105" i="1" s="1"/>
  <c r="AO105" i="1" s="1"/>
  <c r="AN105" i="1" s="1"/>
  <c r="AM105" i="1" s="1"/>
  <c r="AL105" i="1" s="1"/>
  <c r="E221" i="3"/>
  <c r="E218" i="3"/>
  <c r="E196" i="3"/>
  <c r="E193" i="3"/>
  <c r="AJ332" i="1"/>
  <c r="AK332" i="1"/>
  <c r="AI332" i="1"/>
  <c r="AK35" i="1"/>
  <c r="AK587" i="1"/>
  <c r="AI555" i="1"/>
  <c r="AJ555" i="1"/>
  <c r="AK431" i="1"/>
  <c r="AJ431" i="1"/>
  <c r="AH431" i="1" s="1"/>
  <c r="AI99" i="1"/>
  <c r="AK200" i="1"/>
  <c r="AK480" i="1"/>
  <c r="AK28" i="1"/>
  <c r="AI296" i="1"/>
  <c r="AK555" i="1"/>
  <c r="AI50" i="1"/>
  <c r="AI559" i="1"/>
  <c r="AK559" i="1"/>
  <c r="AJ559" i="1"/>
  <c r="AJ487" i="1"/>
  <c r="AI159" i="1"/>
  <c r="AI111" i="1"/>
  <c r="R188" i="1"/>
  <c r="AF188" i="1"/>
  <c r="AC188" i="1"/>
  <c r="AP449" i="1"/>
  <c r="AO449" i="1" s="1"/>
  <c r="AN449" i="1" s="1"/>
  <c r="AM449" i="1" s="1"/>
  <c r="AL449" i="1" s="1"/>
  <c r="AU461" i="1"/>
  <c r="Z461" i="1"/>
  <c r="G461" i="1"/>
  <c r="G425" i="1"/>
  <c r="Z425" i="1"/>
  <c r="G362" i="1"/>
  <c r="Z362" i="1"/>
  <c r="G449" i="1"/>
  <c r="Z449" i="1"/>
  <c r="Z427" i="1"/>
  <c r="AU427" i="1"/>
  <c r="G427" i="1"/>
  <c r="G570" i="1"/>
  <c r="AU570" i="1"/>
  <c r="G577" i="1"/>
  <c r="Z577" i="1"/>
  <c r="AU432" i="1"/>
  <c r="G432" i="1"/>
  <c r="Z432" i="1"/>
  <c r="Z430" i="1"/>
  <c r="AU430" i="1"/>
  <c r="AU530" i="1"/>
  <c r="G530" i="1"/>
  <c r="Z530" i="1"/>
  <c r="AC438" i="1"/>
  <c r="R438" i="1"/>
  <c r="Z307" i="1"/>
  <c r="G307" i="1"/>
  <c r="Z542" i="1"/>
  <c r="G542" i="1"/>
  <c r="G563" i="1"/>
  <c r="AU414" i="1"/>
  <c r="Z414" i="1"/>
  <c r="G414" i="1"/>
  <c r="AU467" i="1"/>
  <c r="Z467" i="1"/>
  <c r="Z371" i="1"/>
  <c r="G371" i="1"/>
  <c r="AU371" i="1"/>
  <c r="Z354" i="1"/>
  <c r="G354" i="1"/>
  <c r="AU354" i="1"/>
  <c r="AT565" i="1"/>
  <c r="AS565" i="1" s="1"/>
  <c r="AR565" i="1" s="1"/>
  <c r="AQ565" i="1" s="1"/>
  <c r="AP565" i="1" s="1"/>
  <c r="AO565" i="1" s="1"/>
  <c r="AN565" i="1" s="1"/>
  <c r="AM565" i="1" s="1"/>
  <c r="AL565" i="1" s="1"/>
  <c r="G456" i="1"/>
  <c r="Z456" i="1"/>
  <c r="AU456" i="1"/>
  <c r="Z199" i="1"/>
  <c r="G541" i="1"/>
  <c r="Z541" i="1"/>
  <c r="AU541" i="1"/>
  <c r="AU351" i="1"/>
  <c r="Z351" i="1"/>
  <c r="G351" i="1"/>
  <c r="AC353" i="1"/>
  <c r="AU478" i="1"/>
  <c r="Z478" i="1"/>
  <c r="G478" i="1"/>
  <c r="AC199" i="1"/>
  <c r="AF199" i="1"/>
  <c r="K199" i="1"/>
  <c r="G269" i="1"/>
  <c r="Z269" i="1"/>
  <c r="AU269" i="1"/>
  <c r="Z588" i="1"/>
  <c r="G588" i="1"/>
  <c r="G574" i="1"/>
  <c r="AU574" i="1"/>
  <c r="AU481" i="1"/>
  <c r="Z481" i="1"/>
  <c r="G481" i="1"/>
  <c r="F451" i="1"/>
  <c r="P451" i="1" s="1"/>
  <c r="E163" i="3"/>
  <c r="G471" i="1"/>
  <c r="AU471" i="1"/>
  <c r="Z440" i="1"/>
  <c r="AU410" i="1"/>
  <c r="Z410" i="1"/>
  <c r="G380" i="1"/>
  <c r="Z116" i="1"/>
  <c r="G116" i="1"/>
  <c r="AU149" i="1"/>
  <c r="G149" i="1"/>
  <c r="G459" i="1"/>
  <c r="AU347" i="1"/>
  <c r="Z540" i="1"/>
  <c r="E372" i="3"/>
  <c r="Z412" i="1"/>
  <c r="G230" i="1"/>
  <c r="Z404" i="1"/>
  <c r="U404" i="1"/>
  <c r="AU540" i="1"/>
  <c r="AU280" i="1"/>
  <c r="E428" i="3"/>
  <c r="G453" i="1"/>
  <c r="Z246" i="1"/>
  <c r="G246" i="1"/>
  <c r="AU498" i="1"/>
  <c r="U326" i="1"/>
  <c r="U320" i="1"/>
  <c r="Z320" i="1"/>
  <c r="Z232" i="1"/>
  <c r="AU232" i="1"/>
  <c r="G225" i="1"/>
  <c r="Z49" i="1"/>
  <c r="Z387" i="1"/>
  <c r="U387" i="1"/>
  <c r="Z256" i="1"/>
  <c r="G256" i="1"/>
  <c r="Z235" i="1"/>
  <c r="Z198" i="1"/>
  <c r="U198" i="1"/>
  <c r="AU270" i="1"/>
  <c r="G435" i="1"/>
  <c r="G280" i="1"/>
  <c r="AU459" i="1"/>
  <c r="G270" i="1"/>
  <c r="Z347" i="1"/>
  <c r="G339" i="1"/>
  <c r="Z471" i="1"/>
  <c r="Z446" i="1"/>
  <c r="G175" i="1"/>
  <c r="Z175" i="1"/>
  <c r="G82" i="1"/>
  <c r="G579" i="1"/>
  <c r="G72" i="1"/>
  <c r="Z72" i="1"/>
  <c r="AC39" i="1"/>
  <c r="H39" i="1"/>
  <c r="AF39" i="1"/>
  <c r="R39" i="1"/>
  <c r="Z251" i="1"/>
  <c r="U251" i="1"/>
  <c r="G100" i="1"/>
  <c r="Z100" i="1"/>
  <c r="E57" i="3"/>
  <c r="F264" i="1"/>
  <c r="P264" i="1" s="1"/>
  <c r="E48" i="3"/>
  <c r="F239" i="1"/>
  <c r="P239" i="1" s="1"/>
  <c r="E37" i="3"/>
  <c r="F201" i="1"/>
  <c r="P201" i="1" s="1"/>
  <c r="E27" i="3"/>
  <c r="F166" i="1"/>
  <c r="P166" i="1" s="1"/>
  <c r="E16" i="3"/>
  <c r="F153" i="1"/>
  <c r="P153" i="1" s="1"/>
  <c r="AC67" i="1"/>
  <c r="G311" i="1"/>
  <c r="U289" i="1"/>
  <c r="P289" i="1"/>
  <c r="AC289" i="1" s="1"/>
  <c r="Z245" i="1"/>
  <c r="Z134" i="1"/>
  <c r="G27" i="1"/>
  <c r="E72" i="3"/>
  <c r="F283" i="1"/>
  <c r="P283" i="1" s="1"/>
  <c r="G342" i="1"/>
  <c r="Z342" i="1"/>
  <c r="Z295" i="1"/>
  <c r="G285" i="1"/>
  <c r="Z285" i="1"/>
  <c r="G157" i="1"/>
  <c r="G154" i="1"/>
  <c r="R154" i="1" s="1"/>
  <c r="R33" i="1"/>
  <c r="AC33" i="1"/>
  <c r="G373" i="1"/>
  <c r="Z373" i="1"/>
  <c r="G254" i="1"/>
  <c r="Z254" i="1"/>
  <c r="G216" i="1"/>
  <c r="Z216" i="1"/>
  <c r="Z40" i="1"/>
  <c r="G40" i="1"/>
  <c r="Z411" i="1"/>
  <c r="Z341" i="1"/>
  <c r="Z284" i="1"/>
  <c r="G284" i="1"/>
  <c r="G273" i="1"/>
  <c r="Z253" i="1"/>
  <c r="AF92" i="1"/>
  <c r="E268" i="3"/>
  <c r="F107" i="1"/>
  <c r="P107" i="1" s="1"/>
  <c r="E241" i="3"/>
  <c r="F80" i="1"/>
  <c r="Z395" i="1"/>
  <c r="G395" i="1"/>
  <c r="Z344" i="1"/>
  <c r="G344" i="1"/>
  <c r="Z259" i="1"/>
  <c r="G259" i="1"/>
  <c r="P380" i="1"/>
  <c r="E272" i="3"/>
  <c r="U236" i="1"/>
  <c r="Z139" i="1"/>
  <c r="G30" i="1"/>
  <c r="F108" i="1"/>
  <c r="P108" i="1" s="1"/>
  <c r="E269" i="3"/>
  <c r="F252" i="1"/>
  <c r="P252" i="1" s="1"/>
  <c r="E49" i="3"/>
  <c r="Z424" i="1"/>
  <c r="G424" i="1"/>
  <c r="F130" i="1"/>
  <c r="P130" i="1" s="1"/>
  <c r="E306" i="3"/>
  <c r="E305" i="3"/>
  <c r="E289" i="3"/>
  <c r="E254" i="3"/>
  <c r="F93" i="1"/>
  <c r="F54" i="1"/>
  <c r="E215" i="3"/>
  <c r="E29" i="3"/>
  <c r="F169" i="1"/>
  <c r="P169" i="1" s="1"/>
  <c r="Z120" i="1"/>
  <c r="G74" i="1"/>
  <c r="E302" i="3"/>
  <c r="F144" i="1"/>
  <c r="E202" i="3"/>
  <c r="E383" i="3"/>
  <c r="F484" i="1"/>
  <c r="P484" i="1" s="1"/>
  <c r="F418" i="1"/>
  <c r="P418" i="1" s="1"/>
  <c r="AC418" i="1" s="1"/>
  <c r="E145" i="3"/>
  <c r="F131" i="1"/>
  <c r="P131" i="1" s="1"/>
  <c r="E291" i="3"/>
  <c r="F63" i="1"/>
  <c r="E224" i="3"/>
  <c r="F45" i="1"/>
  <c r="E206" i="3"/>
  <c r="E13" i="3"/>
  <c r="F142" i="1"/>
  <c r="P142" i="1" s="1"/>
  <c r="E321" i="3"/>
  <c r="E318" i="3"/>
  <c r="F97" i="1"/>
  <c r="Z593" i="1"/>
  <c r="G593" i="1"/>
  <c r="AU593" i="1"/>
  <c r="R151" i="1"/>
  <c r="P425" i="1"/>
  <c r="P479" i="1"/>
  <c r="P495" i="1"/>
  <c r="P505" i="1"/>
  <c r="P422" i="1"/>
  <c r="P147" i="1"/>
  <c r="P157" i="1"/>
  <c r="P271" i="1"/>
  <c r="P295" i="1"/>
  <c r="P326" i="1"/>
  <c r="AC326" i="1" s="1"/>
  <c r="P338" i="1"/>
  <c r="P364" i="1"/>
  <c r="P386" i="1"/>
  <c r="AC386" i="1" s="1"/>
  <c r="P463" i="1"/>
  <c r="P191" i="1"/>
  <c r="P158" i="1"/>
  <c r="P276" i="1"/>
  <c r="P228" i="1"/>
  <c r="P352" i="1"/>
  <c r="P185" i="1"/>
  <c r="P152" i="1"/>
  <c r="P393" i="1"/>
  <c r="AC393" i="1" s="1"/>
  <c r="P129" i="1"/>
  <c r="P368" i="1"/>
  <c r="AC368" i="1" s="1"/>
  <c r="P297" i="1"/>
  <c r="P436" i="1"/>
  <c r="P207" i="1"/>
  <c r="AC207" i="1" s="1"/>
  <c r="P284" i="1"/>
  <c r="P286" i="1"/>
  <c r="P319" i="1"/>
  <c r="AC319" i="1" s="1"/>
  <c r="P328" i="1"/>
  <c r="P402" i="1"/>
  <c r="P417" i="1"/>
  <c r="AC417" i="1" s="1"/>
  <c r="P135" i="1"/>
  <c r="P205" i="1"/>
  <c r="P116" i="1"/>
  <c r="P220" i="1"/>
  <c r="P374" i="1"/>
  <c r="AC374" i="1" s="1"/>
  <c r="P229" i="1"/>
  <c r="P117" i="1"/>
  <c r="P256" i="1"/>
  <c r="P236" i="1"/>
  <c r="AC236" i="1" s="1"/>
  <c r="P292" i="1"/>
  <c r="P322" i="1"/>
  <c r="P340" i="1"/>
  <c r="P344" i="1"/>
  <c r="P373" i="1"/>
  <c r="P389" i="1"/>
  <c r="P134" i="1"/>
  <c r="P150" i="1"/>
  <c r="P233" i="1"/>
  <c r="P313" i="1"/>
  <c r="P202" i="1"/>
  <c r="P366" i="1"/>
  <c r="P214" i="1"/>
  <c r="P296" i="1"/>
  <c r="P377" i="1"/>
  <c r="P161" i="1"/>
  <c r="P356" i="1"/>
  <c r="P231" i="1"/>
  <c r="P195" i="1"/>
  <c r="P221" i="1"/>
  <c r="P454" i="1"/>
  <c r="P210" i="1"/>
  <c r="P281" i="1"/>
  <c r="P290" i="1"/>
  <c r="P321" i="1"/>
  <c r="AC321" i="1" s="1"/>
  <c r="P382" i="1"/>
  <c r="P404" i="1"/>
  <c r="AC404" i="1" s="1"/>
  <c r="P406" i="1"/>
  <c r="P411" i="1"/>
  <c r="P452" i="1"/>
  <c r="AC452" i="1" s="1"/>
  <c r="P190" i="1"/>
  <c r="P145" i="1"/>
  <c r="P398" i="1"/>
  <c r="AC398" i="1" s="1"/>
  <c r="P523" i="1"/>
  <c r="P350" i="1"/>
  <c r="P265" i="1"/>
  <c r="P212" i="1"/>
  <c r="P175" i="1"/>
  <c r="P320" i="1"/>
  <c r="AC320" i="1" s="1"/>
  <c r="P381" i="1"/>
  <c r="P133" i="1"/>
  <c r="P345" i="1"/>
  <c r="P363" i="1"/>
  <c r="P198" i="1"/>
  <c r="AC198" i="1" s="1"/>
  <c r="P311" i="1"/>
  <c r="P318" i="1"/>
  <c r="AC318" i="1" s="1"/>
  <c r="P489" i="1"/>
  <c r="AF489" i="1" s="1"/>
  <c r="P126" i="1"/>
  <c r="P137" i="1"/>
  <c r="P100" i="1"/>
  <c r="P367" i="1"/>
  <c r="AC367" i="1" s="1"/>
  <c r="P370" i="1"/>
  <c r="P506" i="1"/>
  <c r="P254" i="1"/>
  <c r="P200" i="1"/>
  <c r="P249" i="1"/>
  <c r="P325" i="1"/>
  <c r="P194" i="1"/>
  <c r="P424" i="1"/>
  <c r="P343" i="1"/>
  <c r="P215" i="1"/>
  <c r="P266" i="1"/>
  <c r="AC266" i="1" s="1"/>
  <c r="P420" i="1"/>
  <c r="P341" i="1"/>
  <c r="P273" i="1"/>
  <c r="P432" i="1"/>
  <c r="P513" i="1"/>
  <c r="P216" i="1"/>
  <c r="P222" i="1"/>
  <c r="P285" i="1"/>
  <c r="P324" i="1"/>
  <c r="P397" i="1"/>
  <c r="P400" i="1"/>
  <c r="AF400" i="1" s="1"/>
  <c r="P419" i="1"/>
  <c r="AC419" i="1" s="1"/>
  <c r="P156" i="1"/>
  <c r="P111" i="1"/>
  <c r="P115" i="1"/>
  <c r="P181" i="1"/>
  <c r="P333" i="1"/>
  <c r="AC333" i="1" s="1"/>
  <c r="P413" i="1"/>
  <c r="P253" i="1"/>
  <c r="AC253" i="1" s="1"/>
  <c r="P173" i="1"/>
  <c r="P255" i="1"/>
  <c r="P334" i="1"/>
  <c r="AC334" i="1" s="1"/>
  <c r="P395" i="1"/>
  <c r="P104" i="1"/>
  <c r="P329" i="1"/>
  <c r="AC329" i="1" s="1"/>
  <c r="P348" i="1"/>
  <c r="P355" i="1"/>
  <c r="P396" i="1"/>
  <c r="AC396" i="1" s="1"/>
  <c r="P408" i="1"/>
  <c r="P187" i="1"/>
  <c r="P143" i="1"/>
  <c r="P102" i="1"/>
  <c r="P167" i="1"/>
  <c r="P99" i="1"/>
  <c r="P323" i="1"/>
  <c r="P155" i="1"/>
  <c r="P118" i="1"/>
  <c r="P251" i="1"/>
  <c r="AC251" i="1" s="1"/>
  <c r="P225" i="1"/>
  <c r="P275" i="1"/>
  <c r="P335" i="1"/>
  <c r="P394" i="1"/>
  <c r="P182" i="1"/>
  <c r="P390" i="1"/>
  <c r="P483" i="1"/>
  <c r="AC512" i="1"/>
  <c r="P477" i="1"/>
  <c r="P499" i="1"/>
  <c r="AC499" i="1" s="1"/>
  <c r="P423" i="1"/>
  <c r="P123" i="1"/>
  <c r="P428" i="1"/>
  <c r="P516" i="1"/>
  <c r="P507" i="1"/>
  <c r="P172" i="1"/>
  <c r="P291" i="1"/>
  <c r="P431" i="1"/>
  <c r="P440" i="1"/>
  <c r="P106" i="1"/>
  <c r="P528" i="1"/>
  <c r="P474" i="1"/>
  <c r="P490" i="1"/>
  <c r="P209" i="1"/>
  <c r="P360" i="1"/>
  <c r="AC360" i="1" s="1"/>
  <c r="F42" i="2"/>
  <c r="I42" i="2"/>
  <c r="J42" i="2" s="1"/>
  <c r="P521" i="1"/>
  <c r="P429" i="1"/>
  <c r="P298" i="1"/>
  <c r="AF298" i="1" s="1"/>
  <c r="P189" i="1"/>
  <c r="P342" i="1"/>
  <c r="P316" i="1"/>
  <c r="P468" i="1"/>
  <c r="P496" i="1"/>
  <c r="P457" i="1"/>
  <c r="P462" i="1"/>
  <c r="P460" i="1"/>
  <c r="P525" i="1"/>
  <c r="P494" i="1"/>
  <c r="P511" i="1"/>
  <c r="P245" i="1"/>
  <c r="AC245" i="1" s="1"/>
  <c r="P387" i="1"/>
  <c r="AC387" i="1" s="1"/>
  <c r="P527" i="1"/>
  <c r="P524" i="1"/>
  <c r="P469" i="1"/>
  <c r="P317" i="1"/>
  <c r="AC317" i="1" s="1"/>
  <c r="P101" i="1"/>
  <c r="P299" i="1"/>
  <c r="P227" i="1"/>
  <c r="AC447" i="1"/>
  <c r="P445" i="1"/>
  <c r="P500" i="1"/>
  <c r="P392" i="1"/>
  <c r="P263" i="1"/>
  <c r="AC263" i="1" s="1"/>
  <c r="P109" i="1"/>
  <c r="AF109" i="1" s="1"/>
  <c r="G37" i="2"/>
  <c r="H25" i="2"/>
  <c r="I35" i="2"/>
  <c r="J35" i="2" s="1"/>
  <c r="I49" i="2"/>
  <c r="J49" i="2" s="1"/>
  <c r="Z590" i="1"/>
  <c r="G590" i="1"/>
  <c r="AU590" i="1"/>
  <c r="G51" i="2"/>
  <c r="H51" i="2"/>
  <c r="G26" i="2"/>
  <c r="H26" i="2"/>
  <c r="H49" i="2"/>
  <c r="G49" i="2"/>
  <c r="G35" i="2"/>
  <c r="H35" i="2"/>
  <c r="G45" i="2"/>
  <c r="H45" i="2"/>
  <c r="I32" i="2"/>
  <c r="J32" i="2" s="1"/>
  <c r="P171" i="1"/>
  <c r="I24" i="2"/>
  <c r="F47" i="2"/>
  <c r="G43" i="2"/>
  <c r="I40" i="2"/>
  <c r="J40" i="2" s="1"/>
  <c r="P196" i="1"/>
  <c r="F18" i="2"/>
  <c r="I18" i="2"/>
  <c r="AT594" i="1" l="1"/>
  <c r="AS594" i="1" s="1"/>
  <c r="AR594" i="1" s="1"/>
  <c r="AQ594" i="1" s="1"/>
  <c r="AP594" i="1" s="1"/>
  <c r="AO594" i="1" s="1"/>
  <c r="AN594" i="1" s="1"/>
  <c r="AM594" i="1" s="1"/>
  <c r="AL594" i="1" s="1"/>
  <c r="K594" i="1"/>
  <c r="AC594" i="1"/>
  <c r="AF594" i="1"/>
  <c r="R575" i="1"/>
  <c r="AC544" i="1"/>
  <c r="G119" i="1"/>
  <c r="Z121" i="1"/>
  <c r="AS181" i="1"/>
  <c r="AR181" i="1" s="1"/>
  <c r="AU118" i="1"/>
  <c r="AT118" i="1" s="1"/>
  <c r="AS118" i="1" s="1"/>
  <c r="AR118" i="1" s="1"/>
  <c r="AQ118" i="1" s="1"/>
  <c r="AP118" i="1" s="1"/>
  <c r="AO118" i="1" s="1"/>
  <c r="AN118" i="1" s="1"/>
  <c r="AM118" i="1" s="1"/>
  <c r="AL118" i="1" s="1"/>
  <c r="AU356" i="1"/>
  <c r="AT356" i="1" s="1"/>
  <c r="AS356" i="1" s="1"/>
  <c r="AR356" i="1" s="1"/>
  <c r="AQ356" i="1" s="1"/>
  <c r="AP356" i="1" s="1"/>
  <c r="AO356" i="1" s="1"/>
  <c r="AN356" i="1" s="1"/>
  <c r="AM356" i="1" s="1"/>
  <c r="AL356" i="1" s="1"/>
  <c r="Z357" i="1"/>
  <c r="P272" i="1"/>
  <c r="AC272" i="1" s="1"/>
  <c r="BB38" i="1"/>
  <c r="Z138" i="1"/>
  <c r="G391" i="1"/>
  <c r="I391" i="1" s="1"/>
  <c r="AK111" i="1"/>
  <c r="AJ577" i="1"/>
  <c r="AJ370" i="1"/>
  <c r="G91" i="1"/>
  <c r="G113" i="1"/>
  <c r="AF113" i="1" s="1"/>
  <c r="Z356" i="1"/>
  <c r="AU357" i="1"/>
  <c r="AU121" i="1"/>
  <c r="AT121" i="1" s="1"/>
  <c r="AS121" i="1" s="1"/>
  <c r="AR121" i="1" s="1"/>
  <c r="AQ121" i="1" s="1"/>
  <c r="AP121" i="1" s="1"/>
  <c r="AO121" i="1" s="1"/>
  <c r="AN121" i="1" s="1"/>
  <c r="AM121" i="1" s="1"/>
  <c r="AL121" i="1" s="1"/>
  <c r="AJ236" i="1"/>
  <c r="AU273" i="1"/>
  <c r="AT273" i="1" s="1"/>
  <c r="AS273" i="1" s="1"/>
  <c r="AR273" i="1" s="1"/>
  <c r="AQ273" i="1" s="1"/>
  <c r="AP273" i="1" s="1"/>
  <c r="AO273" i="1" s="1"/>
  <c r="AN273" i="1" s="1"/>
  <c r="AM273" i="1" s="1"/>
  <c r="AL273" i="1" s="1"/>
  <c r="AI273" i="1" s="1"/>
  <c r="AU282" i="1"/>
  <c r="AT282" i="1" s="1"/>
  <c r="AS282" i="1" s="1"/>
  <c r="AR282" i="1" s="1"/>
  <c r="AQ282" i="1" s="1"/>
  <c r="AP282" i="1" s="1"/>
  <c r="AO282" i="1" s="1"/>
  <c r="AN282" i="1" s="1"/>
  <c r="AM282" i="1" s="1"/>
  <c r="AL282" i="1" s="1"/>
  <c r="Z195" i="1"/>
  <c r="R559" i="1"/>
  <c r="P138" i="1"/>
  <c r="AI370" i="1"/>
  <c r="AU138" i="1"/>
  <c r="P391" i="1"/>
  <c r="P510" i="1"/>
  <c r="G168" i="1"/>
  <c r="AI577" i="1"/>
  <c r="AU219" i="1"/>
  <c r="AT219" i="1" s="1"/>
  <c r="AS219" i="1" s="1"/>
  <c r="AR219" i="1" s="1"/>
  <c r="AQ219" i="1" s="1"/>
  <c r="AP219" i="1" s="1"/>
  <c r="AO219" i="1" s="1"/>
  <c r="AN219" i="1" s="1"/>
  <c r="AM219" i="1" s="1"/>
  <c r="AL219" i="1" s="1"/>
  <c r="AK581" i="1"/>
  <c r="G118" i="1"/>
  <c r="AU328" i="1"/>
  <c r="AT328" i="1" s="1"/>
  <c r="AS328" i="1" s="1"/>
  <c r="AR328" i="1" s="1"/>
  <c r="AQ328" i="1" s="1"/>
  <c r="AP328" i="1" s="1"/>
  <c r="AO328" i="1" s="1"/>
  <c r="AN328" i="1" s="1"/>
  <c r="AM328" i="1" s="1"/>
  <c r="AL328" i="1" s="1"/>
  <c r="AU493" i="1"/>
  <c r="AT493" i="1" s="1"/>
  <c r="AS493" i="1" s="1"/>
  <c r="AR493" i="1" s="1"/>
  <c r="AQ493" i="1" s="1"/>
  <c r="AP493" i="1" s="1"/>
  <c r="AO493" i="1" s="1"/>
  <c r="AN493" i="1" s="1"/>
  <c r="AM493" i="1" s="1"/>
  <c r="AL493" i="1" s="1"/>
  <c r="AU195" i="1"/>
  <c r="AT195" i="1" s="1"/>
  <c r="AS195" i="1" s="1"/>
  <c r="AR195" i="1" s="1"/>
  <c r="AQ195" i="1" s="1"/>
  <c r="AP195" i="1" s="1"/>
  <c r="AO195" i="1" s="1"/>
  <c r="AN195" i="1" s="1"/>
  <c r="AM195" i="1" s="1"/>
  <c r="AL195" i="1" s="1"/>
  <c r="AJ195" i="1" s="1"/>
  <c r="BJ94" i="1"/>
  <c r="BI94" i="1" s="1"/>
  <c r="BH94" i="1" s="1"/>
  <c r="BG94" i="1" s="1"/>
  <c r="BF94" i="1" s="1"/>
  <c r="BE94" i="1" s="1"/>
  <c r="BD94" i="1" s="1"/>
  <c r="BC94" i="1" s="1"/>
  <c r="Z167" i="1"/>
  <c r="AI236" i="1"/>
  <c r="AH236" i="1" s="1"/>
  <c r="AA236" i="1" s="1"/>
  <c r="AE236" i="1" s="1"/>
  <c r="P369" i="1"/>
  <c r="R397" i="1"/>
  <c r="AU369" i="1"/>
  <c r="AT369" i="1" s="1"/>
  <c r="AS369" i="1" s="1"/>
  <c r="AR369" i="1" s="1"/>
  <c r="AQ369" i="1" s="1"/>
  <c r="AP369" i="1" s="1"/>
  <c r="AO369" i="1" s="1"/>
  <c r="AN369" i="1" s="1"/>
  <c r="AM369" i="1" s="1"/>
  <c r="AL369" i="1" s="1"/>
  <c r="AU272" i="1"/>
  <c r="AI581" i="1"/>
  <c r="Z369" i="1"/>
  <c r="AU91" i="1"/>
  <c r="AI41" i="1"/>
  <c r="AH41" i="1" s="1"/>
  <c r="AA41" i="1" s="1"/>
  <c r="AU216" i="1"/>
  <c r="AT216" i="1" s="1"/>
  <c r="AS216" i="1" s="1"/>
  <c r="AR216" i="1" s="1"/>
  <c r="AQ216" i="1" s="1"/>
  <c r="AP216" i="1" s="1"/>
  <c r="AO216" i="1" s="1"/>
  <c r="AN216" i="1" s="1"/>
  <c r="AM216" i="1" s="1"/>
  <c r="AL216" i="1" s="1"/>
  <c r="Z113" i="1"/>
  <c r="Z51" i="1"/>
  <c r="AF587" i="1"/>
  <c r="AU235" i="1"/>
  <c r="P113" i="1"/>
  <c r="P119" i="1"/>
  <c r="P357" i="1"/>
  <c r="AC357" i="1" s="1"/>
  <c r="Z82" i="1"/>
  <c r="AZ9" i="1"/>
  <c r="AX9" i="1" s="1"/>
  <c r="G51" i="1"/>
  <c r="H51" i="1" s="1"/>
  <c r="AU139" i="1"/>
  <c r="R591" i="1"/>
  <c r="AC476" i="1"/>
  <c r="R476" i="1"/>
  <c r="AF476" i="1"/>
  <c r="G23" i="1"/>
  <c r="AU23" i="1"/>
  <c r="AT23" i="1" s="1"/>
  <c r="AS23" i="1" s="1"/>
  <c r="AR23" i="1" s="1"/>
  <c r="AQ23" i="1" s="1"/>
  <c r="AP23" i="1" s="1"/>
  <c r="AO23" i="1" s="1"/>
  <c r="AN23" i="1" s="1"/>
  <c r="AM23" i="1" s="1"/>
  <c r="AL23" i="1" s="1"/>
  <c r="G240" i="1"/>
  <c r="K476" i="1"/>
  <c r="G233" i="1"/>
  <c r="I233" i="1" s="1"/>
  <c r="AU161" i="1"/>
  <c r="G161" i="1"/>
  <c r="AC186" i="1"/>
  <c r="R186" i="1"/>
  <c r="K186" i="1"/>
  <c r="AK129" i="1"/>
  <c r="AJ129" i="1"/>
  <c r="P294" i="1"/>
  <c r="Z294" i="1"/>
  <c r="AF438" i="1"/>
  <c r="K438" i="1"/>
  <c r="P206" i="1"/>
  <c r="AU206" i="1"/>
  <c r="AT206" i="1" s="1"/>
  <c r="AS206" i="1" s="1"/>
  <c r="AR206" i="1" s="1"/>
  <c r="AQ206" i="1" s="1"/>
  <c r="AP206" i="1" s="1"/>
  <c r="AO206" i="1" s="1"/>
  <c r="AN206" i="1" s="1"/>
  <c r="AM206" i="1" s="1"/>
  <c r="AL206" i="1" s="1"/>
  <c r="Z486" i="1"/>
  <c r="P486" i="1"/>
  <c r="R486" i="1" s="1"/>
  <c r="AC543" i="1"/>
  <c r="R543" i="1"/>
  <c r="AF543" i="1"/>
  <c r="K575" i="1"/>
  <c r="AC575" i="1"/>
  <c r="AU168" i="1"/>
  <c r="Z168" i="1"/>
  <c r="AC571" i="1"/>
  <c r="R571" i="1"/>
  <c r="AF571" i="1"/>
  <c r="P315" i="1"/>
  <c r="P160" i="1"/>
  <c r="AI263" i="1"/>
  <c r="AJ263" i="1"/>
  <c r="AH263" i="1" s="1"/>
  <c r="R582" i="1"/>
  <c r="R384" i="1"/>
  <c r="AF384" i="1"/>
  <c r="AK527" i="1"/>
  <c r="AI527" i="1"/>
  <c r="AU62" i="1"/>
  <c r="AT62" i="1" s="1"/>
  <c r="AS62" i="1" s="1"/>
  <c r="AR62" i="1" s="1"/>
  <c r="AQ62" i="1" s="1"/>
  <c r="AP62" i="1" s="1"/>
  <c r="AO62" i="1" s="1"/>
  <c r="AN62" i="1" s="1"/>
  <c r="AM62" i="1" s="1"/>
  <c r="AL62" i="1" s="1"/>
  <c r="AJ62" i="1" s="1"/>
  <c r="G62" i="1"/>
  <c r="Z62" i="1"/>
  <c r="G64" i="1"/>
  <c r="Z64" i="1"/>
  <c r="G383" i="1"/>
  <c r="I383" i="1" s="1"/>
  <c r="P383" i="1"/>
  <c r="Z383" i="1"/>
  <c r="AC582" i="1"/>
  <c r="AF582" i="1"/>
  <c r="K582" i="1"/>
  <c r="AU546" i="1"/>
  <c r="P546" i="1"/>
  <c r="AJ579" i="1"/>
  <c r="AI579" i="1"/>
  <c r="P346" i="1"/>
  <c r="Z346" i="1"/>
  <c r="Z266" i="1"/>
  <c r="AU266" i="1"/>
  <c r="AT266" i="1" s="1"/>
  <c r="AS266" i="1" s="1"/>
  <c r="AR266" i="1" s="1"/>
  <c r="AQ266" i="1" s="1"/>
  <c r="AP266" i="1" s="1"/>
  <c r="AO266" i="1" s="1"/>
  <c r="AN266" i="1" s="1"/>
  <c r="AM266" i="1" s="1"/>
  <c r="AL266" i="1" s="1"/>
  <c r="AJ343" i="1"/>
  <c r="AI343" i="1"/>
  <c r="AU502" i="1"/>
  <c r="G502" i="1"/>
  <c r="P502" i="1"/>
  <c r="R502" i="1" s="1"/>
  <c r="Z349" i="1"/>
  <c r="G349" i="1"/>
  <c r="AK487" i="1"/>
  <c r="AI487" i="1"/>
  <c r="AH487" i="1" s="1"/>
  <c r="AU568" i="1"/>
  <c r="P568" i="1"/>
  <c r="G568" i="1"/>
  <c r="AF568" i="1" s="1"/>
  <c r="Z568" i="1"/>
  <c r="I512" i="1"/>
  <c r="R512" i="1"/>
  <c r="AK51" i="1"/>
  <c r="AU265" i="1"/>
  <c r="AT265" i="1" s="1"/>
  <c r="AS265" i="1" s="1"/>
  <c r="AR265" i="1" s="1"/>
  <c r="AQ265" i="1" s="1"/>
  <c r="AP265" i="1" s="1"/>
  <c r="AO265" i="1" s="1"/>
  <c r="AN265" i="1" s="1"/>
  <c r="AM265" i="1" s="1"/>
  <c r="AL265" i="1" s="1"/>
  <c r="AI265" i="1" s="1"/>
  <c r="G265" i="1"/>
  <c r="Z265" i="1"/>
  <c r="AU102" i="1"/>
  <c r="AT102" i="1" s="1"/>
  <c r="AS102" i="1" s="1"/>
  <c r="AR102" i="1" s="1"/>
  <c r="AQ102" i="1" s="1"/>
  <c r="AP102" i="1" s="1"/>
  <c r="AO102" i="1" s="1"/>
  <c r="AN102" i="1" s="1"/>
  <c r="AM102" i="1" s="1"/>
  <c r="AL102" i="1" s="1"/>
  <c r="Z102" i="1"/>
  <c r="G102" i="1"/>
  <c r="G257" i="1"/>
  <c r="I257" i="1" s="1"/>
  <c r="P257" i="1"/>
  <c r="G550" i="1"/>
  <c r="P550" i="1"/>
  <c r="AU545" i="1"/>
  <c r="AT545" i="1" s="1"/>
  <c r="AS545" i="1" s="1"/>
  <c r="AR545" i="1" s="1"/>
  <c r="AQ545" i="1" s="1"/>
  <c r="AP545" i="1" s="1"/>
  <c r="AO545" i="1" s="1"/>
  <c r="AN545" i="1" s="1"/>
  <c r="AM545" i="1" s="1"/>
  <c r="AL545" i="1" s="1"/>
  <c r="AJ545" i="1" s="1"/>
  <c r="P545" i="1"/>
  <c r="AU551" i="1"/>
  <c r="AT551" i="1" s="1"/>
  <c r="AS551" i="1" s="1"/>
  <c r="AR551" i="1" s="1"/>
  <c r="AQ551" i="1" s="1"/>
  <c r="AP551" i="1" s="1"/>
  <c r="AO551" i="1" s="1"/>
  <c r="AN551" i="1" s="1"/>
  <c r="AM551" i="1" s="1"/>
  <c r="AL551" i="1" s="1"/>
  <c r="P551" i="1"/>
  <c r="Z532" i="1"/>
  <c r="P532" i="1"/>
  <c r="G29" i="1"/>
  <c r="Z29" i="1"/>
  <c r="Z545" i="1"/>
  <c r="P139" i="1"/>
  <c r="G139" i="1"/>
  <c r="AK84" i="1"/>
  <c r="AJ99" i="1"/>
  <c r="AU316" i="1"/>
  <c r="AT316" i="1" s="1"/>
  <c r="AS316" i="1" s="1"/>
  <c r="AR316" i="1" s="1"/>
  <c r="AQ316" i="1" s="1"/>
  <c r="AP316" i="1" s="1"/>
  <c r="AO316" i="1" s="1"/>
  <c r="AN316" i="1" s="1"/>
  <c r="AM316" i="1" s="1"/>
  <c r="AL316" i="1" s="1"/>
  <c r="G260" i="1"/>
  <c r="I260" i="1" s="1"/>
  <c r="Z550" i="1"/>
  <c r="AC498" i="1"/>
  <c r="AU21" i="1"/>
  <c r="R544" i="1"/>
  <c r="AU567" i="1"/>
  <c r="AT567" i="1" s="1"/>
  <c r="AS567" i="1" s="1"/>
  <c r="AR567" i="1" s="1"/>
  <c r="AQ567" i="1" s="1"/>
  <c r="AP567" i="1" s="1"/>
  <c r="AO567" i="1" s="1"/>
  <c r="AN567" i="1" s="1"/>
  <c r="AM567" i="1" s="1"/>
  <c r="AL567" i="1" s="1"/>
  <c r="P567" i="1"/>
  <c r="Z439" i="1"/>
  <c r="G439" i="1"/>
  <c r="I439" i="1" s="1"/>
  <c r="R353" i="1"/>
  <c r="AU401" i="1"/>
  <c r="Z272" i="1"/>
  <c r="AJ152" i="1"/>
  <c r="AJ420" i="1"/>
  <c r="Z328" i="1"/>
  <c r="P330" i="1"/>
  <c r="P416" i="1"/>
  <c r="AC416" i="1" s="1"/>
  <c r="P274" i="1"/>
  <c r="AR68" i="1"/>
  <c r="AQ68" i="1" s="1"/>
  <c r="AP68" i="1" s="1"/>
  <c r="AO68" i="1" s="1"/>
  <c r="AN68" i="1" s="1"/>
  <c r="AM68" i="1" s="1"/>
  <c r="AL68" i="1" s="1"/>
  <c r="AK154" i="1"/>
  <c r="AK188" i="1"/>
  <c r="G282" i="1"/>
  <c r="I282" i="1" s="1"/>
  <c r="Z260" i="1"/>
  <c r="AU550" i="1"/>
  <c r="AI318" i="1"/>
  <c r="AU27" i="1"/>
  <c r="AT27" i="1" s="1"/>
  <c r="AS27" i="1" s="1"/>
  <c r="AR27" i="1" s="1"/>
  <c r="AQ27" i="1" s="1"/>
  <c r="AP27" i="1" s="1"/>
  <c r="AO27" i="1" s="1"/>
  <c r="AN27" i="1" s="1"/>
  <c r="AM27" i="1" s="1"/>
  <c r="AL27" i="1" s="1"/>
  <c r="AK27" i="1" s="1"/>
  <c r="AU439" i="1"/>
  <c r="AT439" i="1" s="1"/>
  <c r="AS439" i="1" s="1"/>
  <c r="AR439" i="1" s="1"/>
  <c r="AQ439" i="1" s="1"/>
  <c r="AP439" i="1" s="1"/>
  <c r="AO439" i="1" s="1"/>
  <c r="AN439" i="1" s="1"/>
  <c r="AM439" i="1" s="1"/>
  <c r="AL439" i="1" s="1"/>
  <c r="G21" i="1"/>
  <c r="AF21" i="1" s="1"/>
  <c r="AU291" i="1"/>
  <c r="AT291" i="1" s="1"/>
  <c r="AS291" i="1" s="1"/>
  <c r="AR291" i="1" s="1"/>
  <c r="AQ291" i="1" s="1"/>
  <c r="AP291" i="1" s="1"/>
  <c r="AO291" i="1" s="1"/>
  <c r="AN291" i="1" s="1"/>
  <c r="AM291" i="1" s="1"/>
  <c r="AL291" i="1" s="1"/>
  <c r="AJ291" i="1" s="1"/>
  <c r="AU128" i="1"/>
  <c r="AT128" i="1" s="1"/>
  <c r="AS128" i="1" s="1"/>
  <c r="AR128" i="1" s="1"/>
  <c r="AQ128" i="1" s="1"/>
  <c r="AP128" i="1" s="1"/>
  <c r="AO128" i="1" s="1"/>
  <c r="AN128" i="1" s="1"/>
  <c r="AM128" i="1" s="1"/>
  <c r="AL128" i="1" s="1"/>
  <c r="AC587" i="1"/>
  <c r="AC561" i="1"/>
  <c r="G423" i="1"/>
  <c r="I423" i="1" s="1"/>
  <c r="Z423" i="1"/>
  <c r="P128" i="1"/>
  <c r="P337" i="1"/>
  <c r="R134" i="1"/>
  <c r="AK159" i="1"/>
  <c r="AJ457" i="1"/>
  <c r="AF515" i="1"/>
  <c r="G76" i="1"/>
  <c r="R76" i="1" s="1"/>
  <c r="AF583" i="1"/>
  <c r="G49" i="1"/>
  <c r="AI84" i="1"/>
  <c r="AJ136" i="1"/>
  <c r="AH136" i="1" s="1"/>
  <c r="AK457" i="1"/>
  <c r="Z316" i="1"/>
  <c r="AC51" i="1"/>
  <c r="AK195" i="1"/>
  <c r="AF194" i="1"/>
  <c r="P260" i="1"/>
  <c r="P204" i="1"/>
  <c r="G235" i="1"/>
  <c r="AQ344" i="1"/>
  <c r="AP344" i="1" s="1"/>
  <c r="AO344" i="1" s="1"/>
  <c r="AN344" i="1" s="1"/>
  <c r="AM344" i="1" s="1"/>
  <c r="AL344" i="1" s="1"/>
  <c r="AI337" i="1"/>
  <c r="AJ188" i="1"/>
  <c r="Z282" i="1"/>
  <c r="AC248" i="1"/>
  <c r="G402" i="1"/>
  <c r="Z510" i="1"/>
  <c r="AJ212" i="1"/>
  <c r="AH212" i="1" s="1"/>
  <c r="AU553" i="1"/>
  <c r="AT553" i="1" s="1"/>
  <c r="AS553" i="1" s="1"/>
  <c r="AR553" i="1" s="1"/>
  <c r="AQ553" i="1" s="1"/>
  <c r="AP553" i="1" s="1"/>
  <c r="AO553" i="1" s="1"/>
  <c r="AN553" i="1" s="1"/>
  <c r="AM553" i="1" s="1"/>
  <c r="AL553" i="1" s="1"/>
  <c r="P553" i="1"/>
  <c r="AK152" i="1"/>
  <c r="AU330" i="1"/>
  <c r="AT330" i="1" s="1"/>
  <c r="AS330" i="1" s="1"/>
  <c r="AR330" i="1" s="1"/>
  <c r="AQ330" i="1" s="1"/>
  <c r="AP330" i="1" s="1"/>
  <c r="AO330" i="1" s="1"/>
  <c r="AN330" i="1" s="1"/>
  <c r="AM330" i="1" s="1"/>
  <c r="AL330" i="1" s="1"/>
  <c r="Z558" i="1"/>
  <c r="P558" i="1"/>
  <c r="G565" i="1"/>
  <c r="P565" i="1"/>
  <c r="AR434" i="1"/>
  <c r="AQ434" i="1" s="1"/>
  <c r="AP434" i="1" s="1"/>
  <c r="AO434" i="1" s="1"/>
  <c r="AN434" i="1" s="1"/>
  <c r="AM434" i="1" s="1"/>
  <c r="AL434" i="1" s="1"/>
  <c r="AK434" i="1" s="1"/>
  <c r="AC583" i="1"/>
  <c r="AS338" i="1"/>
  <c r="AR338" i="1" s="1"/>
  <c r="AQ338" i="1" s="1"/>
  <c r="AP338" i="1" s="1"/>
  <c r="AO338" i="1" s="1"/>
  <c r="AN338" i="1" s="1"/>
  <c r="AM338" i="1" s="1"/>
  <c r="AL338" i="1" s="1"/>
  <c r="AJ338" i="1" s="1"/>
  <c r="AU416" i="1"/>
  <c r="AT416" i="1" s="1"/>
  <c r="AS416" i="1" s="1"/>
  <c r="AR416" i="1" s="1"/>
  <c r="AQ416" i="1" s="1"/>
  <c r="AP416" i="1" s="1"/>
  <c r="AO416" i="1" s="1"/>
  <c r="AN416" i="1" s="1"/>
  <c r="AM416" i="1" s="1"/>
  <c r="AL416" i="1" s="1"/>
  <c r="AJ416" i="1" s="1"/>
  <c r="AC559" i="1"/>
  <c r="AS591" i="1"/>
  <c r="AR591" i="1" s="1"/>
  <c r="AQ591" i="1" s="1"/>
  <c r="AP591" i="1" s="1"/>
  <c r="AO591" i="1" s="1"/>
  <c r="AN591" i="1" s="1"/>
  <c r="AM591" i="1" s="1"/>
  <c r="AL591" i="1" s="1"/>
  <c r="AT591" i="1"/>
  <c r="K591" i="1"/>
  <c r="AC591" i="1"/>
  <c r="AF591" i="1"/>
  <c r="BA93" i="1"/>
  <c r="BB93" i="1"/>
  <c r="AI26" i="1"/>
  <c r="AK26" i="1"/>
  <c r="AK567" i="1"/>
  <c r="AJ567" i="1"/>
  <c r="AH567" i="1" s="1"/>
  <c r="AB567" i="1" s="1"/>
  <c r="AI567" i="1"/>
  <c r="AK85" i="1"/>
  <c r="AJ85" i="1"/>
  <c r="AI85" i="1"/>
  <c r="AJ417" i="1"/>
  <c r="AC555" i="1"/>
  <c r="AK136" i="1"/>
  <c r="AI417" i="1"/>
  <c r="AH417" i="1" s="1"/>
  <c r="AA417" i="1" s="1"/>
  <c r="AE417" i="1" s="1"/>
  <c r="G38" i="1"/>
  <c r="BH90" i="1"/>
  <c r="BG90" i="1" s="1"/>
  <c r="BF90" i="1" s="1"/>
  <c r="BE90" i="1" s="1"/>
  <c r="BD90" i="1" s="1"/>
  <c r="BC90" i="1" s="1"/>
  <c r="BA90" i="1" s="1"/>
  <c r="Z164" i="1"/>
  <c r="Z268" i="1"/>
  <c r="AK355" i="1"/>
  <c r="AI532" i="1"/>
  <c r="AJ378" i="1"/>
  <c r="AI549" i="1"/>
  <c r="AH549" i="1" s="1"/>
  <c r="AB549" i="1" s="1"/>
  <c r="Z331" i="1"/>
  <c r="Z312" i="1"/>
  <c r="BB80" i="1"/>
  <c r="BB47" i="1"/>
  <c r="AU482" i="1"/>
  <c r="AT482" i="1" s="1"/>
  <c r="AS482" i="1" s="1"/>
  <c r="AR482" i="1" s="1"/>
  <c r="AQ482" i="1" s="1"/>
  <c r="AP482" i="1" s="1"/>
  <c r="AO482" i="1" s="1"/>
  <c r="AN482" i="1" s="1"/>
  <c r="AM482" i="1" s="1"/>
  <c r="AL482" i="1" s="1"/>
  <c r="AJ482" i="1" s="1"/>
  <c r="AU312" i="1"/>
  <c r="AT312" i="1" s="1"/>
  <c r="AS312" i="1" s="1"/>
  <c r="AR312" i="1" s="1"/>
  <c r="AQ312" i="1" s="1"/>
  <c r="AP312" i="1" s="1"/>
  <c r="AO312" i="1" s="1"/>
  <c r="AN312" i="1" s="1"/>
  <c r="AM312" i="1" s="1"/>
  <c r="AL312" i="1" s="1"/>
  <c r="AI312" i="1" s="1"/>
  <c r="AU365" i="1"/>
  <c r="Z204" i="1"/>
  <c r="AU81" i="1"/>
  <c r="Z133" i="1"/>
  <c r="G314" i="1"/>
  <c r="AI378" i="1"/>
  <c r="AJ549" i="1"/>
  <c r="G96" i="1"/>
  <c r="AF96" i="1" s="1"/>
  <c r="Z46" i="1"/>
  <c r="G331" i="1"/>
  <c r="I331" i="1" s="1"/>
  <c r="G312" i="1"/>
  <c r="AU46" i="1"/>
  <c r="AT46" i="1" s="1"/>
  <c r="AS46" i="1" s="1"/>
  <c r="AR46" i="1" s="1"/>
  <c r="AQ46" i="1" s="1"/>
  <c r="AP46" i="1" s="1"/>
  <c r="AO46" i="1" s="1"/>
  <c r="AN46" i="1" s="1"/>
  <c r="AM46" i="1" s="1"/>
  <c r="AL46" i="1" s="1"/>
  <c r="AA263" i="1"/>
  <c r="AE263" i="1" s="1"/>
  <c r="AJ380" i="1"/>
  <c r="BA65" i="1"/>
  <c r="AU419" i="1"/>
  <c r="AT419" i="1" s="1"/>
  <c r="AS419" i="1" s="1"/>
  <c r="AR419" i="1" s="1"/>
  <c r="AQ419" i="1" s="1"/>
  <c r="AP419" i="1" s="1"/>
  <c r="AO419" i="1" s="1"/>
  <c r="AN419" i="1" s="1"/>
  <c r="AM419" i="1" s="1"/>
  <c r="AL419" i="1" s="1"/>
  <c r="AJ419" i="1" s="1"/>
  <c r="AU96" i="1"/>
  <c r="AT96" i="1" s="1"/>
  <c r="AS96" i="1" s="1"/>
  <c r="AR96" i="1" s="1"/>
  <c r="AQ96" i="1" s="1"/>
  <c r="AP96" i="1" s="1"/>
  <c r="AO96" i="1" s="1"/>
  <c r="AN96" i="1" s="1"/>
  <c r="AM96" i="1" s="1"/>
  <c r="AL96" i="1" s="1"/>
  <c r="AF151" i="1"/>
  <c r="P235" i="1"/>
  <c r="P331" i="1"/>
  <c r="AC92" i="1"/>
  <c r="P365" i="1"/>
  <c r="AF216" i="1"/>
  <c r="G133" i="1"/>
  <c r="H98" i="1"/>
  <c r="AJ434" i="1"/>
  <c r="AK296" i="1"/>
  <c r="AI366" i="1"/>
  <c r="BJ15" i="1"/>
  <c r="BI15" i="1" s="1"/>
  <c r="BH15" i="1" s="1"/>
  <c r="BG15" i="1" s="1"/>
  <c r="BF15" i="1" s="1"/>
  <c r="BE15" i="1" s="1"/>
  <c r="BD15" i="1" s="1"/>
  <c r="BC15" i="1" s="1"/>
  <c r="BI43" i="1"/>
  <c r="BH43" i="1" s="1"/>
  <c r="BG43" i="1" s="1"/>
  <c r="BF43" i="1" s="1"/>
  <c r="BE43" i="1" s="1"/>
  <c r="BD43" i="1" s="1"/>
  <c r="BC43" i="1" s="1"/>
  <c r="AU76" i="1"/>
  <c r="AT76" i="1" s="1"/>
  <c r="AS76" i="1" s="1"/>
  <c r="AR76" i="1" s="1"/>
  <c r="AQ76" i="1" s="1"/>
  <c r="AP76" i="1" s="1"/>
  <c r="AO76" i="1" s="1"/>
  <c r="AN76" i="1" s="1"/>
  <c r="AM76" i="1" s="1"/>
  <c r="AL76" i="1" s="1"/>
  <c r="AJ76" i="1" s="1"/>
  <c r="Z38" i="1"/>
  <c r="AJ532" i="1"/>
  <c r="AH532" i="1" s="1"/>
  <c r="BB22" i="1"/>
  <c r="AZ22" i="1" s="1"/>
  <c r="AX22" i="1" s="1"/>
  <c r="G258" i="1"/>
  <c r="P268" i="1"/>
  <c r="G141" i="1"/>
  <c r="G177" i="1"/>
  <c r="AP561" i="1"/>
  <c r="AO561" i="1" s="1"/>
  <c r="AN561" i="1" s="1"/>
  <c r="AM561" i="1" s="1"/>
  <c r="AL561" i="1" s="1"/>
  <c r="AJ561" i="1" s="1"/>
  <c r="AI243" i="1"/>
  <c r="R437" i="1"/>
  <c r="G558" i="1"/>
  <c r="AU258" i="1"/>
  <c r="AT258" i="1" s="1"/>
  <c r="AS258" i="1" s="1"/>
  <c r="AR258" i="1" s="1"/>
  <c r="AQ258" i="1" s="1"/>
  <c r="AP258" i="1" s="1"/>
  <c r="AO258" i="1" s="1"/>
  <c r="AN258" i="1" s="1"/>
  <c r="AM258" i="1" s="1"/>
  <c r="AL258" i="1" s="1"/>
  <c r="AI258" i="1" s="1"/>
  <c r="R555" i="1"/>
  <c r="Z365" i="1"/>
  <c r="AI212" i="1"/>
  <c r="Z68" i="1"/>
  <c r="BB96" i="1"/>
  <c r="AZ96" i="1" s="1"/>
  <c r="AX96" i="1" s="1"/>
  <c r="G422" i="1"/>
  <c r="I422" i="1" s="1"/>
  <c r="AU558" i="1"/>
  <c r="AT558" i="1" s="1"/>
  <c r="AS558" i="1" s="1"/>
  <c r="AR558" i="1" s="1"/>
  <c r="AQ558" i="1" s="1"/>
  <c r="AP558" i="1" s="1"/>
  <c r="AO558" i="1" s="1"/>
  <c r="AN558" i="1" s="1"/>
  <c r="AM558" i="1" s="1"/>
  <c r="AL558" i="1" s="1"/>
  <c r="AU268" i="1"/>
  <c r="AT268" i="1" s="1"/>
  <c r="AS268" i="1" s="1"/>
  <c r="AR268" i="1" s="1"/>
  <c r="AQ268" i="1" s="1"/>
  <c r="AP268" i="1" s="1"/>
  <c r="AO268" i="1" s="1"/>
  <c r="AN268" i="1" s="1"/>
  <c r="AM268" i="1" s="1"/>
  <c r="AL268" i="1" s="1"/>
  <c r="AU157" i="1"/>
  <c r="AT157" i="1" s="1"/>
  <c r="AS157" i="1" s="1"/>
  <c r="AR157" i="1" s="1"/>
  <c r="AQ157" i="1" s="1"/>
  <c r="AP157" i="1" s="1"/>
  <c r="AO157" i="1" s="1"/>
  <c r="AN157" i="1" s="1"/>
  <c r="AM157" i="1" s="1"/>
  <c r="AL157" i="1" s="1"/>
  <c r="AJ157" i="1" s="1"/>
  <c r="AF555" i="1"/>
  <c r="G532" i="1"/>
  <c r="AC532" i="1" s="1"/>
  <c r="AK171" i="1"/>
  <c r="AI171" i="1"/>
  <c r="AT568" i="1"/>
  <c r="AS568" i="1" s="1"/>
  <c r="AR568" i="1" s="1"/>
  <c r="AQ568" i="1" s="1"/>
  <c r="AP568" i="1" s="1"/>
  <c r="AO568" i="1" s="1"/>
  <c r="AN568" i="1" s="1"/>
  <c r="AM568" i="1" s="1"/>
  <c r="AL568" i="1" s="1"/>
  <c r="G348" i="1"/>
  <c r="I348" i="1" s="1"/>
  <c r="Z348" i="1"/>
  <c r="Z474" i="1"/>
  <c r="AU65" i="1"/>
  <c r="AT65" i="1" s="1"/>
  <c r="AS65" i="1" s="1"/>
  <c r="AR65" i="1" s="1"/>
  <c r="AQ65" i="1" s="1"/>
  <c r="AP65" i="1" s="1"/>
  <c r="AO65" i="1" s="1"/>
  <c r="AN65" i="1" s="1"/>
  <c r="AM65" i="1" s="1"/>
  <c r="AL65" i="1" s="1"/>
  <c r="AU474" i="1"/>
  <c r="AT474" i="1" s="1"/>
  <c r="AS474" i="1" s="1"/>
  <c r="AR474" i="1" s="1"/>
  <c r="AQ474" i="1" s="1"/>
  <c r="AP474" i="1" s="1"/>
  <c r="AO474" i="1" s="1"/>
  <c r="AN474" i="1" s="1"/>
  <c r="AM474" i="1" s="1"/>
  <c r="AL474" i="1" s="1"/>
  <c r="AJ474" i="1" s="1"/>
  <c r="G156" i="1"/>
  <c r="I156" i="1" s="1"/>
  <c r="Z156" i="1"/>
  <c r="Z42" i="1"/>
  <c r="G42" i="1"/>
  <c r="BL66" i="1"/>
  <c r="BK66" i="1" s="1"/>
  <c r="BJ66" i="1" s="1"/>
  <c r="BI66" i="1" s="1"/>
  <c r="BH66" i="1" s="1"/>
  <c r="BG66" i="1" s="1"/>
  <c r="BF66" i="1" s="1"/>
  <c r="BE66" i="1" s="1"/>
  <c r="BD66" i="1" s="1"/>
  <c r="BC66" i="1" s="1"/>
  <c r="BL36" i="1"/>
  <c r="BK36" i="1" s="1"/>
  <c r="BJ36" i="1" s="1"/>
  <c r="BI36" i="1" s="1"/>
  <c r="BH36" i="1" s="1"/>
  <c r="BG36" i="1" s="1"/>
  <c r="BF36" i="1" s="1"/>
  <c r="BE36" i="1" s="1"/>
  <c r="BD36" i="1" s="1"/>
  <c r="BC36" i="1" s="1"/>
  <c r="BA36" i="1" s="1"/>
  <c r="AI195" i="1"/>
  <c r="AH195" i="1" s="1"/>
  <c r="AB195" i="1" s="1"/>
  <c r="AF514" i="1"/>
  <c r="AF437" i="1"/>
  <c r="P261" i="1"/>
  <c r="Z170" i="1"/>
  <c r="G546" i="1"/>
  <c r="AK366" i="1"/>
  <c r="Z553" i="1"/>
  <c r="AS307" i="1"/>
  <c r="AR307" i="1" s="1"/>
  <c r="AQ307" i="1" s="1"/>
  <c r="AP307" i="1" s="1"/>
  <c r="AO307" i="1" s="1"/>
  <c r="AN307" i="1" s="1"/>
  <c r="AM307" i="1" s="1"/>
  <c r="AL307" i="1" s="1"/>
  <c r="AK307" i="1" s="1"/>
  <c r="P379" i="1"/>
  <c r="AI408" i="1"/>
  <c r="AH408" i="1" s="1"/>
  <c r="G553" i="1"/>
  <c r="BB59" i="1"/>
  <c r="AZ59" i="1" s="1"/>
  <c r="AX59" i="1" s="1"/>
  <c r="BA88" i="1"/>
  <c r="AZ88" i="1" s="1"/>
  <c r="AX88" i="1" s="1"/>
  <c r="H36" i="1"/>
  <c r="BA17" i="1"/>
  <c r="AZ17" i="1" s="1"/>
  <c r="AX17" i="1" s="1"/>
  <c r="AU348" i="1"/>
  <c r="AT348" i="1" s="1"/>
  <c r="AS348" i="1" s="1"/>
  <c r="AR348" i="1" s="1"/>
  <c r="AQ348" i="1" s="1"/>
  <c r="AP348" i="1" s="1"/>
  <c r="AO348" i="1" s="1"/>
  <c r="AN348" i="1" s="1"/>
  <c r="AM348" i="1" s="1"/>
  <c r="AL348" i="1" s="1"/>
  <c r="AI348" i="1" s="1"/>
  <c r="G567" i="1"/>
  <c r="Z567" i="1"/>
  <c r="AK408" i="1"/>
  <c r="AJ154" i="1"/>
  <c r="R51" i="1"/>
  <c r="BA54" i="1"/>
  <c r="AU271" i="1"/>
  <c r="AT271" i="1" s="1"/>
  <c r="AS271" i="1" s="1"/>
  <c r="AR271" i="1" s="1"/>
  <c r="AQ271" i="1" s="1"/>
  <c r="AP271" i="1" s="1"/>
  <c r="AO271" i="1" s="1"/>
  <c r="AN271" i="1" s="1"/>
  <c r="AM271" i="1" s="1"/>
  <c r="AL271" i="1" s="1"/>
  <c r="R395" i="1"/>
  <c r="AQ515" i="1"/>
  <c r="AP515" i="1" s="1"/>
  <c r="AO515" i="1" s="1"/>
  <c r="AN515" i="1" s="1"/>
  <c r="AM515" i="1" s="1"/>
  <c r="AL515" i="1" s="1"/>
  <c r="G105" i="1"/>
  <c r="H105" i="1" s="1"/>
  <c r="AF51" i="1"/>
  <c r="G65" i="1"/>
  <c r="AF512" i="1"/>
  <c r="AU36" i="1"/>
  <c r="AF569" i="1"/>
  <c r="AC569" i="1"/>
  <c r="I569" i="1"/>
  <c r="R569" i="1"/>
  <c r="G137" i="1"/>
  <c r="I137" i="1" s="1"/>
  <c r="Z137" i="1"/>
  <c r="H35" i="1"/>
  <c r="R35" i="1"/>
  <c r="R529" i="1"/>
  <c r="AK343" i="1"/>
  <c r="AI200" i="1"/>
  <c r="AH152" i="1"/>
  <c r="AB152" i="1" s="1"/>
  <c r="AI209" i="1"/>
  <c r="AH209" i="1" s="1"/>
  <c r="AS186" i="1"/>
  <c r="AR186" i="1" s="1"/>
  <c r="AQ186" i="1" s="1"/>
  <c r="AP186" i="1" s="1"/>
  <c r="AO186" i="1" s="1"/>
  <c r="AN186" i="1" s="1"/>
  <c r="AM186" i="1" s="1"/>
  <c r="AL186" i="1" s="1"/>
  <c r="AI186" i="1" s="1"/>
  <c r="AJ171" i="1"/>
  <c r="G522" i="1"/>
  <c r="Z522" i="1"/>
  <c r="AF134" i="1"/>
  <c r="P162" i="1"/>
  <c r="P219" i="1"/>
  <c r="H79" i="1"/>
  <c r="Z546" i="1"/>
  <c r="AJ337" i="1"/>
  <c r="AJ51" i="1"/>
  <c r="AH51" i="1" s="1"/>
  <c r="AI587" i="1"/>
  <c r="AU257" i="1"/>
  <c r="AT257" i="1" s="1"/>
  <c r="AS257" i="1" s="1"/>
  <c r="AR257" i="1" s="1"/>
  <c r="AQ257" i="1" s="1"/>
  <c r="AP257" i="1" s="1"/>
  <c r="AO257" i="1" s="1"/>
  <c r="AN257" i="1" s="1"/>
  <c r="AM257" i="1" s="1"/>
  <c r="AL257" i="1" s="1"/>
  <c r="Z219" i="1"/>
  <c r="AK263" i="1"/>
  <c r="AZ29" i="1"/>
  <c r="AX29" i="1" s="1"/>
  <c r="AI545" i="1"/>
  <c r="AH545" i="1" s="1"/>
  <c r="AK318" i="1"/>
  <c r="Z26" i="1"/>
  <c r="AA26" i="1" s="1"/>
  <c r="G26" i="1"/>
  <c r="P327" i="1"/>
  <c r="P197" i="1"/>
  <c r="AC197" i="1" s="1"/>
  <c r="P170" i="1"/>
  <c r="R170" i="1" s="1"/>
  <c r="P349" i="1"/>
  <c r="AC349" i="1" s="1"/>
  <c r="R380" i="1"/>
  <c r="G170" i="1"/>
  <c r="Z502" i="1"/>
  <c r="AI28" i="1"/>
  <c r="AH28" i="1" s="1"/>
  <c r="AF36" i="1"/>
  <c r="BJ68" i="1"/>
  <c r="BI68" i="1" s="1"/>
  <c r="BH68" i="1" s="1"/>
  <c r="BG68" i="1" s="1"/>
  <c r="BF68" i="1" s="1"/>
  <c r="BE68" i="1" s="1"/>
  <c r="BD68" i="1" s="1"/>
  <c r="BC68" i="1" s="1"/>
  <c r="BB68" i="1" s="1"/>
  <c r="AK380" i="1"/>
  <c r="AK41" i="1"/>
  <c r="G493" i="1"/>
  <c r="I493" i="1" s="1"/>
  <c r="Z493" i="1"/>
  <c r="G408" i="1"/>
  <c r="I408" i="1" s="1"/>
  <c r="Z408" i="1"/>
  <c r="Z84" i="1"/>
  <c r="G84" i="1"/>
  <c r="R537" i="1"/>
  <c r="I537" i="1"/>
  <c r="AC537" i="1"/>
  <c r="AF537" i="1"/>
  <c r="AC489" i="1"/>
  <c r="AJ50" i="1"/>
  <c r="G204" i="1"/>
  <c r="I204" i="1" s="1"/>
  <c r="G337" i="1"/>
  <c r="J337" i="1" s="1"/>
  <c r="AS204" i="1"/>
  <c r="AR204" i="1" s="1"/>
  <c r="AQ204" i="1" s="1"/>
  <c r="AP204" i="1" s="1"/>
  <c r="AO204" i="1" s="1"/>
  <c r="AN204" i="1" s="1"/>
  <c r="AM204" i="1" s="1"/>
  <c r="AL204" i="1" s="1"/>
  <c r="AJ204" i="1" s="1"/>
  <c r="AS440" i="1"/>
  <c r="AR440" i="1" s="1"/>
  <c r="AQ440" i="1" s="1"/>
  <c r="AP440" i="1" s="1"/>
  <c r="AO440" i="1" s="1"/>
  <c r="AN440" i="1" s="1"/>
  <c r="AM440" i="1" s="1"/>
  <c r="AL440" i="1" s="1"/>
  <c r="AJ514" i="1"/>
  <c r="AH514" i="1" s="1"/>
  <c r="AJ27" i="1"/>
  <c r="AU327" i="1"/>
  <c r="AT327" i="1" s="1"/>
  <c r="AS327" i="1" s="1"/>
  <c r="AR327" i="1" s="1"/>
  <c r="AQ327" i="1" s="1"/>
  <c r="AP327" i="1" s="1"/>
  <c r="AO327" i="1" s="1"/>
  <c r="AN327" i="1" s="1"/>
  <c r="AM327" i="1" s="1"/>
  <c r="AL327" i="1" s="1"/>
  <c r="G162" i="1"/>
  <c r="I162" i="1" s="1"/>
  <c r="R447" i="1"/>
  <c r="G22" i="1"/>
  <c r="AC22" i="1" s="1"/>
  <c r="AJ35" i="1"/>
  <c r="AH35" i="1" s="1"/>
  <c r="R489" i="1"/>
  <c r="AF372" i="1"/>
  <c r="P258" i="1"/>
  <c r="Z162" i="1"/>
  <c r="Z22" i="1"/>
  <c r="AJ243" i="1"/>
  <c r="AK121" i="1"/>
  <c r="AK499" i="1"/>
  <c r="AK579" i="1"/>
  <c r="AK403" i="1"/>
  <c r="AH527" i="1"/>
  <c r="AC356" i="1"/>
  <c r="AI311" i="1"/>
  <c r="G545" i="1"/>
  <c r="K545" i="1" s="1"/>
  <c r="AK514" i="1"/>
  <c r="AJ26" i="1"/>
  <c r="AH26" i="1" s="1"/>
  <c r="AI27" i="1"/>
  <c r="AH27" i="1" s="1"/>
  <c r="AA27" i="1" s="1"/>
  <c r="G327" i="1"/>
  <c r="J327" i="1" s="1"/>
  <c r="AU64" i="1"/>
  <c r="AT64" i="1" s="1"/>
  <c r="AS64" i="1" s="1"/>
  <c r="AR64" i="1" s="1"/>
  <c r="AQ64" i="1" s="1"/>
  <c r="AP64" i="1" s="1"/>
  <c r="AO64" i="1" s="1"/>
  <c r="AN64" i="1" s="1"/>
  <c r="AM64" i="1" s="1"/>
  <c r="AL64" i="1" s="1"/>
  <c r="AK64" i="1" s="1"/>
  <c r="Z551" i="1"/>
  <c r="Z43" i="1"/>
  <c r="G43" i="1"/>
  <c r="Z231" i="1"/>
  <c r="G231" i="1"/>
  <c r="I231" i="1" s="1"/>
  <c r="Z401" i="1"/>
  <c r="G401" i="1"/>
  <c r="I401" i="1" s="1"/>
  <c r="Z434" i="1"/>
  <c r="G434" i="1"/>
  <c r="AC81" i="1"/>
  <c r="AI499" i="1"/>
  <c r="AI403" i="1"/>
  <c r="AH403" i="1" s="1"/>
  <c r="AU349" i="1"/>
  <c r="AT349" i="1" s="1"/>
  <c r="AS349" i="1" s="1"/>
  <c r="AR349" i="1" s="1"/>
  <c r="AQ349" i="1" s="1"/>
  <c r="AP349" i="1" s="1"/>
  <c r="AO349" i="1" s="1"/>
  <c r="AN349" i="1" s="1"/>
  <c r="AM349" i="1" s="1"/>
  <c r="AL349" i="1" s="1"/>
  <c r="AJ311" i="1"/>
  <c r="Z257" i="1"/>
  <c r="AQ181" i="1"/>
  <c r="AP181" i="1" s="1"/>
  <c r="AO181" i="1" s="1"/>
  <c r="AN181" i="1" s="1"/>
  <c r="AM181" i="1" s="1"/>
  <c r="AL181" i="1" s="1"/>
  <c r="AK181" i="1" s="1"/>
  <c r="G551" i="1"/>
  <c r="I551" i="1" s="1"/>
  <c r="Z171" i="1"/>
  <c r="G171" i="1"/>
  <c r="I171" i="1" s="1"/>
  <c r="G274" i="1"/>
  <c r="I274" i="1" s="1"/>
  <c r="Z274" i="1"/>
  <c r="R372" i="1"/>
  <c r="AR518" i="1"/>
  <c r="AQ518" i="1" s="1"/>
  <c r="AP518" i="1" s="1"/>
  <c r="AO518" i="1" s="1"/>
  <c r="AN518" i="1" s="1"/>
  <c r="AM518" i="1" s="1"/>
  <c r="AL518" i="1" s="1"/>
  <c r="AJ518" i="1" s="1"/>
  <c r="AJ222" i="1"/>
  <c r="AU522" i="1"/>
  <c r="AT522" i="1" s="1"/>
  <c r="AS522" i="1" s="1"/>
  <c r="AR522" i="1" s="1"/>
  <c r="AQ522" i="1" s="1"/>
  <c r="AP522" i="1" s="1"/>
  <c r="AO522" i="1" s="1"/>
  <c r="AN522" i="1" s="1"/>
  <c r="AM522" i="1" s="1"/>
  <c r="AL522" i="1" s="1"/>
  <c r="AJ445" i="1"/>
  <c r="AI100" i="1"/>
  <c r="AH100" i="1" s="1"/>
  <c r="AA100" i="1" s="1"/>
  <c r="P522" i="1"/>
  <c r="AU74" i="1"/>
  <c r="AT74" i="1" s="1"/>
  <c r="AS74" i="1" s="1"/>
  <c r="AR74" i="1" s="1"/>
  <c r="AQ74" i="1" s="1"/>
  <c r="AP74" i="1" s="1"/>
  <c r="AO74" i="1" s="1"/>
  <c r="AN74" i="1" s="1"/>
  <c r="AM74" i="1" s="1"/>
  <c r="AL74" i="1" s="1"/>
  <c r="G85" i="1"/>
  <c r="Z85" i="1"/>
  <c r="G56" i="1"/>
  <c r="Z56" i="1"/>
  <c r="G114" i="1"/>
  <c r="I114" i="1" s="1"/>
  <c r="Z114" i="1"/>
  <c r="AU114" i="1"/>
  <c r="AT114" i="1" s="1"/>
  <c r="AS114" i="1" s="1"/>
  <c r="AR114" i="1" s="1"/>
  <c r="AQ114" i="1" s="1"/>
  <c r="AP114" i="1" s="1"/>
  <c r="AO114" i="1" s="1"/>
  <c r="AN114" i="1" s="1"/>
  <c r="AM114" i="1" s="1"/>
  <c r="AL114" i="1" s="1"/>
  <c r="AK114" i="1" s="1"/>
  <c r="AC385" i="1"/>
  <c r="R385" i="1"/>
  <c r="AF385" i="1"/>
  <c r="Z290" i="1"/>
  <c r="G290" i="1"/>
  <c r="I290" i="1" s="1"/>
  <c r="G281" i="1"/>
  <c r="I281" i="1" s="1"/>
  <c r="Z281" i="1"/>
  <c r="P470" i="1"/>
  <c r="G470" i="1"/>
  <c r="Z470" i="1"/>
  <c r="Z122" i="1"/>
  <c r="AU122" i="1"/>
  <c r="G122" i="1"/>
  <c r="P122" i="1"/>
  <c r="AH188" i="1"/>
  <c r="AA188" i="1" s="1"/>
  <c r="AJ295" i="1"/>
  <c r="AI295" i="1"/>
  <c r="AK295" i="1"/>
  <c r="R96" i="1"/>
  <c r="AI355" i="1"/>
  <c r="AI480" i="1"/>
  <c r="AI416" i="1"/>
  <c r="AH416" i="1" s="1"/>
  <c r="AA39" i="1"/>
  <c r="BB56" i="1"/>
  <c r="AI445" i="1"/>
  <c r="AU103" i="1"/>
  <c r="AT103" i="1" s="1"/>
  <c r="AS103" i="1" s="1"/>
  <c r="AR103" i="1" s="1"/>
  <c r="AQ103" i="1" s="1"/>
  <c r="AP103" i="1" s="1"/>
  <c r="P103" i="1"/>
  <c r="Z103" i="1"/>
  <c r="AU125" i="1"/>
  <c r="Z125" i="1"/>
  <c r="G125" i="1"/>
  <c r="AC448" i="1"/>
  <c r="P287" i="1"/>
  <c r="AC36" i="1"/>
  <c r="I480" i="1"/>
  <c r="AF480" i="1"/>
  <c r="AJ483" i="1"/>
  <c r="AI483" i="1"/>
  <c r="AK483" i="1"/>
  <c r="AU47" i="1"/>
  <c r="AT47" i="1" s="1"/>
  <c r="AS47" i="1" s="1"/>
  <c r="AR47" i="1" s="1"/>
  <c r="AQ47" i="1" s="1"/>
  <c r="AP47" i="1" s="1"/>
  <c r="AO47" i="1" s="1"/>
  <c r="AN47" i="1" s="1"/>
  <c r="AM47" i="1" s="1"/>
  <c r="AL47" i="1" s="1"/>
  <c r="AI47" i="1" s="1"/>
  <c r="G47" i="1"/>
  <c r="P361" i="1"/>
  <c r="AU361" i="1"/>
  <c r="AT361" i="1" s="1"/>
  <c r="AS361" i="1" s="1"/>
  <c r="AR361" i="1" s="1"/>
  <c r="AQ361" i="1" s="1"/>
  <c r="AP361" i="1" s="1"/>
  <c r="AO361" i="1" s="1"/>
  <c r="AN361" i="1" s="1"/>
  <c r="AM361" i="1" s="1"/>
  <c r="AL361" i="1" s="1"/>
  <c r="AI361" i="1" s="1"/>
  <c r="G163" i="1"/>
  <c r="I163" i="1" s="1"/>
  <c r="Z163" i="1"/>
  <c r="AU163" i="1"/>
  <c r="AT163" i="1" s="1"/>
  <c r="AS163" i="1" s="1"/>
  <c r="AR163" i="1" s="1"/>
  <c r="AQ163" i="1" s="1"/>
  <c r="AP163" i="1" s="1"/>
  <c r="AO163" i="1" s="1"/>
  <c r="AN163" i="1" s="1"/>
  <c r="AM163" i="1" s="1"/>
  <c r="AL163" i="1" s="1"/>
  <c r="P163" i="1"/>
  <c r="AI333" i="1"/>
  <c r="AJ333" i="1"/>
  <c r="AK333" i="1"/>
  <c r="AI313" i="1"/>
  <c r="AK313" i="1"/>
  <c r="AJ313" i="1"/>
  <c r="AT389" i="1"/>
  <c r="AS389" i="1" s="1"/>
  <c r="AR389" i="1" s="1"/>
  <c r="AQ389" i="1" s="1"/>
  <c r="AP389" i="1" s="1"/>
  <c r="AO389" i="1" s="1"/>
  <c r="AN389" i="1" s="1"/>
  <c r="AM389" i="1" s="1"/>
  <c r="AL389" i="1" s="1"/>
  <c r="BK4" i="1"/>
  <c r="BJ4" i="1" s="1"/>
  <c r="BI4" i="1" s="1"/>
  <c r="BH4" i="1" s="1"/>
  <c r="BG4" i="1" s="1"/>
  <c r="BF4" i="1" s="1"/>
  <c r="BE4" i="1" s="1"/>
  <c r="BD4" i="1" s="1"/>
  <c r="BC4" i="1" s="1"/>
  <c r="AI494" i="1"/>
  <c r="AK494" i="1"/>
  <c r="BK37" i="1"/>
  <c r="BJ37" i="1" s="1"/>
  <c r="BI37" i="1" s="1"/>
  <c r="BH37" i="1" s="1"/>
  <c r="BG37" i="1" s="1"/>
  <c r="BF37" i="1" s="1"/>
  <c r="BE37" i="1" s="1"/>
  <c r="BD37" i="1" s="1"/>
  <c r="BC37" i="1" s="1"/>
  <c r="AI539" i="1"/>
  <c r="AJ539" i="1"/>
  <c r="AK539" i="1"/>
  <c r="AT367" i="1"/>
  <c r="AS367" i="1" s="1"/>
  <c r="AR367" i="1" s="1"/>
  <c r="AQ367" i="1" s="1"/>
  <c r="AP367" i="1" s="1"/>
  <c r="AO367" i="1" s="1"/>
  <c r="AN367" i="1" s="1"/>
  <c r="AM367" i="1" s="1"/>
  <c r="AL367" i="1" s="1"/>
  <c r="AJ367" i="1" s="1"/>
  <c r="BK26" i="1"/>
  <c r="BJ26" i="1" s="1"/>
  <c r="BI26" i="1" s="1"/>
  <c r="BH26" i="1" s="1"/>
  <c r="BG26" i="1" s="1"/>
  <c r="BF26" i="1" s="1"/>
  <c r="BE26" i="1" s="1"/>
  <c r="BD26" i="1" s="1"/>
  <c r="BC26" i="1" s="1"/>
  <c r="BK70" i="1"/>
  <c r="BJ70" i="1" s="1"/>
  <c r="BI70" i="1" s="1"/>
  <c r="BH70" i="1" s="1"/>
  <c r="BG70" i="1" s="1"/>
  <c r="BF70" i="1" s="1"/>
  <c r="BE70" i="1" s="1"/>
  <c r="BD70" i="1" s="1"/>
  <c r="BC70" i="1" s="1"/>
  <c r="BA34" i="1"/>
  <c r="BB34" i="1"/>
  <c r="BK72" i="1"/>
  <c r="BJ72" i="1" s="1"/>
  <c r="BI72" i="1" s="1"/>
  <c r="BH72" i="1" s="1"/>
  <c r="BG72" i="1" s="1"/>
  <c r="BF72" i="1" s="1"/>
  <c r="BE72" i="1" s="1"/>
  <c r="BD72" i="1" s="1"/>
  <c r="BC72" i="1" s="1"/>
  <c r="BA73" i="1"/>
  <c r="BB73" i="1"/>
  <c r="BK97" i="1"/>
  <c r="BJ97" i="1" s="1"/>
  <c r="BI97" i="1" s="1"/>
  <c r="BH97" i="1" s="1"/>
  <c r="BG97" i="1" s="1"/>
  <c r="BF97" i="1" s="1"/>
  <c r="BE97" i="1" s="1"/>
  <c r="BD97" i="1" s="1"/>
  <c r="BC97" i="1" s="1"/>
  <c r="AJ529" i="1"/>
  <c r="AK529" i="1"/>
  <c r="BB64" i="1"/>
  <c r="BA64" i="1"/>
  <c r="AT377" i="1"/>
  <c r="AS377" i="1" s="1"/>
  <c r="AR377" i="1" s="1"/>
  <c r="AQ377" i="1" s="1"/>
  <c r="AP377" i="1" s="1"/>
  <c r="AO377" i="1" s="1"/>
  <c r="AN377" i="1" s="1"/>
  <c r="AM377" i="1" s="1"/>
  <c r="AL377" i="1" s="1"/>
  <c r="AK310" i="1"/>
  <c r="AI310" i="1"/>
  <c r="AJ310" i="1"/>
  <c r="AJ422" i="1"/>
  <c r="AI422" i="1"/>
  <c r="AK422" i="1"/>
  <c r="AT386" i="1"/>
  <c r="AS386" i="1" s="1"/>
  <c r="AR386" i="1" s="1"/>
  <c r="AQ386" i="1" s="1"/>
  <c r="AP386" i="1" s="1"/>
  <c r="AO386" i="1" s="1"/>
  <c r="AN386" i="1" s="1"/>
  <c r="AM386" i="1" s="1"/>
  <c r="AL386" i="1" s="1"/>
  <c r="AJ185" i="1"/>
  <c r="AI185" i="1"/>
  <c r="AK185" i="1"/>
  <c r="AJ60" i="1"/>
  <c r="AI60" i="1"/>
  <c r="AK60" i="1"/>
  <c r="AT275" i="1"/>
  <c r="AS275" i="1" s="1"/>
  <c r="AR275" i="1" s="1"/>
  <c r="AQ275" i="1" s="1"/>
  <c r="AP275" i="1" s="1"/>
  <c r="AO275" i="1" s="1"/>
  <c r="AN275" i="1" s="1"/>
  <c r="AM275" i="1" s="1"/>
  <c r="AL275" i="1" s="1"/>
  <c r="BA83" i="1"/>
  <c r="BB83" i="1"/>
  <c r="BK69" i="1"/>
  <c r="BJ69" i="1" s="1"/>
  <c r="BI69" i="1" s="1"/>
  <c r="BH69" i="1" s="1"/>
  <c r="BG69" i="1" s="1"/>
  <c r="BF69" i="1" s="1"/>
  <c r="BE69" i="1" s="1"/>
  <c r="BD69" i="1" s="1"/>
  <c r="BC69" i="1" s="1"/>
  <c r="AI469" i="1"/>
  <c r="AK469" i="1"/>
  <c r="AJ469" i="1"/>
  <c r="BA85" i="1"/>
  <c r="BB85" i="1"/>
  <c r="BB14" i="1"/>
  <c r="BA14" i="1"/>
  <c r="G345" i="1"/>
  <c r="Z345" i="1"/>
  <c r="AU345" i="1"/>
  <c r="AT345" i="1" s="1"/>
  <c r="AS345" i="1" s="1"/>
  <c r="AR345" i="1" s="1"/>
  <c r="AQ345" i="1" s="1"/>
  <c r="AP345" i="1" s="1"/>
  <c r="AO345" i="1" s="1"/>
  <c r="AN345" i="1" s="1"/>
  <c r="AM345" i="1" s="1"/>
  <c r="AL345" i="1" s="1"/>
  <c r="AU375" i="1"/>
  <c r="AT375" i="1" s="1"/>
  <c r="AS375" i="1" s="1"/>
  <c r="AR375" i="1" s="1"/>
  <c r="AQ375" i="1" s="1"/>
  <c r="AP375" i="1" s="1"/>
  <c r="AO375" i="1" s="1"/>
  <c r="AN375" i="1" s="1"/>
  <c r="AM375" i="1" s="1"/>
  <c r="AL375" i="1" s="1"/>
  <c r="Z375" i="1"/>
  <c r="P375" i="1"/>
  <c r="G375" i="1"/>
  <c r="Z61" i="1"/>
  <c r="AU61" i="1"/>
  <c r="AT61" i="1" s="1"/>
  <c r="AS61" i="1" s="1"/>
  <c r="AR61" i="1" s="1"/>
  <c r="AQ61" i="1" s="1"/>
  <c r="AP61" i="1" s="1"/>
  <c r="AO61" i="1" s="1"/>
  <c r="AN61" i="1" s="1"/>
  <c r="AM61" i="1" s="1"/>
  <c r="AL61" i="1" s="1"/>
  <c r="AU174" i="1"/>
  <c r="G174" i="1"/>
  <c r="I174" i="1" s="1"/>
  <c r="Z174" i="1"/>
  <c r="AI382" i="1"/>
  <c r="AK382" i="1"/>
  <c r="AJ382" i="1"/>
  <c r="AJ437" i="1"/>
  <c r="AH437" i="1" s="1"/>
  <c r="AK437" i="1"/>
  <c r="G455" i="1"/>
  <c r="I455" i="1" s="1"/>
  <c r="Z455" i="1"/>
  <c r="AU455" i="1"/>
  <c r="AT115" i="1"/>
  <c r="AS115" i="1" s="1"/>
  <c r="AR115" i="1" s="1"/>
  <c r="AQ115" i="1" s="1"/>
  <c r="AP115" i="1" s="1"/>
  <c r="AO115" i="1" s="1"/>
  <c r="AN115" i="1" s="1"/>
  <c r="AM115" i="1" s="1"/>
  <c r="AL115" i="1" s="1"/>
  <c r="AK115" i="1" s="1"/>
  <c r="P174" i="1"/>
  <c r="Z226" i="1"/>
  <c r="AU79" i="1"/>
  <c r="AT79" i="1" s="1"/>
  <c r="AS79" i="1" s="1"/>
  <c r="AR79" i="1" s="1"/>
  <c r="AQ79" i="1" s="1"/>
  <c r="AP79" i="1" s="1"/>
  <c r="AO79" i="1" s="1"/>
  <c r="AN79" i="1" s="1"/>
  <c r="AM79" i="1" s="1"/>
  <c r="AL79" i="1" s="1"/>
  <c r="AU488" i="1"/>
  <c r="AT488" i="1" s="1"/>
  <c r="AS488" i="1" s="1"/>
  <c r="AR488" i="1" s="1"/>
  <c r="AQ488" i="1" s="1"/>
  <c r="AP488" i="1" s="1"/>
  <c r="AO488" i="1" s="1"/>
  <c r="AN488" i="1" s="1"/>
  <c r="AM488" i="1" s="1"/>
  <c r="AL488" i="1" s="1"/>
  <c r="AJ494" i="1"/>
  <c r="BA95" i="1"/>
  <c r="AZ95" i="1" s="1"/>
  <c r="AX95" i="1" s="1"/>
  <c r="AC136" i="1"/>
  <c r="AK267" i="1"/>
  <c r="AI267" i="1"/>
  <c r="AJ267" i="1"/>
  <c r="G213" i="1"/>
  <c r="I213" i="1" s="1"/>
  <c r="AU213" i="1"/>
  <c r="AT213" i="1" s="1"/>
  <c r="AS213" i="1" s="1"/>
  <c r="AR213" i="1" s="1"/>
  <c r="AQ213" i="1" s="1"/>
  <c r="AP213" i="1" s="1"/>
  <c r="AO213" i="1" s="1"/>
  <c r="AN213" i="1" s="1"/>
  <c r="AM213" i="1" s="1"/>
  <c r="AL213" i="1" s="1"/>
  <c r="Z213" i="1"/>
  <c r="AJ22" i="1"/>
  <c r="AI22" i="1"/>
  <c r="AK22" i="1"/>
  <c r="AJ493" i="1"/>
  <c r="AI493" i="1"/>
  <c r="AK493" i="1"/>
  <c r="AK198" i="1"/>
  <c r="AI198" i="1"/>
  <c r="AJ198" i="1"/>
  <c r="G217" i="1"/>
  <c r="Z217" i="1"/>
  <c r="AU217" i="1"/>
  <c r="P217" i="1"/>
  <c r="AC533" i="1"/>
  <c r="AF533" i="1"/>
  <c r="R533" i="1"/>
  <c r="I533" i="1"/>
  <c r="AC529" i="1"/>
  <c r="AF529" i="1"/>
  <c r="Z34" i="1"/>
  <c r="G34" i="1"/>
  <c r="AU34" i="1"/>
  <c r="AT34" i="1" s="1"/>
  <c r="AS34" i="1" s="1"/>
  <c r="AR34" i="1" s="1"/>
  <c r="AQ34" i="1" s="1"/>
  <c r="AP34" i="1" s="1"/>
  <c r="AO34" i="1" s="1"/>
  <c r="AN34" i="1" s="1"/>
  <c r="AM34" i="1" s="1"/>
  <c r="AL34" i="1" s="1"/>
  <c r="AK34" i="1" s="1"/>
  <c r="AU140" i="1"/>
  <c r="AT140" i="1" s="1"/>
  <c r="AS140" i="1" s="1"/>
  <c r="AR140" i="1" s="1"/>
  <c r="AQ140" i="1" s="1"/>
  <c r="AP140" i="1" s="1"/>
  <c r="AO140" i="1" s="1"/>
  <c r="AN140" i="1" s="1"/>
  <c r="AM140" i="1" s="1"/>
  <c r="AL140" i="1" s="1"/>
  <c r="G140" i="1"/>
  <c r="Z140" i="1"/>
  <c r="P140" i="1"/>
  <c r="AH222" i="1"/>
  <c r="AU95" i="1"/>
  <c r="AT95" i="1" s="1"/>
  <c r="AS95" i="1" s="1"/>
  <c r="AR95" i="1" s="1"/>
  <c r="AQ95" i="1" s="1"/>
  <c r="AP95" i="1" s="1"/>
  <c r="AO95" i="1" s="1"/>
  <c r="AN95" i="1" s="1"/>
  <c r="AM95" i="1" s="1"/>
  <c r="AL95" i="1" s="1"/>
  <c r="AJ95" i="1" s="1"/>
  <c r="Z95" i="1"/>
  <c r="G95" i="1"/>
  <c r="H95" i="1" s="1"/>
  <c r="AK330" i="1"/>
  <c r="AI330" i="1"/>
  <c r="AJ330" i="1"/>
  <c r="AJ287" i="1"/>
  <c r="AI287" i="1"/>
  <c r="AK287" i="1"/>
  <c r="Z358" i="1"/>
  <c r="G358" i="1"/>
  <c r="I358" i="1" s="1"/>
  <c r="AU358" i="1"/>
  <c r="AT358" i="1" s="1"/>
  <c r="AS358" i="1" s="1"/>
  <c r="AR358" i="1" s="1"/>
  <c r="AQ358" i="1" s="1"/>
  <c r="AP358" i="1" s="1"/>
  <c r="AO358" i="1" s="1"/>
  <c r="AN358" i="1" s="1"/>
  <c r="AM358" i="1" s="1"/>
  <c r="AL358" i="1" s="1"/>
  <c r="BA77" i="1"/>
  <c r="BB77" i="1"/>
  <c r="P125" i="1"/>
  <c r="AF356" i="1"/>
  <c r="P358" i="1"/>
  <c r="Z79" i="1"/>
  <c r="G287" i="1"/>
  <c r="AI482" i="1"/>
  <c r="R79" i="1"/>
  <c r="AC79" i="1"/>
  <c r="Z165" i="1"/>
  <c r="G165" i="1"/>
  <c r="I165" i="1" s="1"/>
  <c r="AU165" i="1"/>
  <c r="Z472" i="1"/>
  <c r="G472" i="1"/>
  <c r="I472" i="1" s="1"/>
  <c r="AU472" i="1"/>
  <c r="AT472" i="1" s="1"/>
  <c r="AS472" i="1" s="1"/>
  <c r="AR472" i="1" s="1"/>
  <c r="AQ472" i="1" s="1"/>
  <c r="AP472" i="1" s="1"/>
  <c r="AO472" i="1" s="1"/>
  <c r="AN472" i="1" s="1"/>
  <c r="AM472" i="1" s="1"/>
  <c r="AL472" i="1" s="1"/>
  <c r="P472" i="1"/>
  <c r="AU226" i="1"/>
  <c r="AT226" i="1" s="1"/>
  <c r="AS226" i="1" s="1"/>
  <c r="AR226" i="1" s="1"/>
  <c r="AQ226" i="1" s="1"/>
  <c r="AP226" i="1" s="1"/>
  <c r="AO226" i="1" s="1"/>
  <c r="AN226" i="1" s="1"/>
  <c r="AM226" i="1" s="1"/>
  <c r="AL226" i="1" s="1"/>
  <c r="P226" i="1"/>
  <c r="AC226" i="1" s="1"/>
  <c r="AC564" i="1"/>
  <c r="AF564" i="1"/>
  <c r="R564" i="1"/>
  <c r="I564" i="1"/>
  <c r="Z488" i="1"/>
  <c r="G488" i="1"/>
  <c r="I488" i="1" s="1"/>
  <c r="K450" i="1"/>
  <c r="R450" i="1"/>
  <c r="AC450" i="1"/>
  <c r="AF450" i="1"/>
  <c r="AJ558" i="1"/>
  <c r="AK558" i="1"/>
  <c r="AI558" i="1"/>
  <c r="AT138" i="1"/>
  <c r="AS138" i="1" s="1"/>
  <c r="AR138" i="1" s="1"/>
  <c r="AQ138" i="1" s="1"/>
  <c r="AP138" i="1" s="1"/>
  <c r="AO138" i="1" s="1"/>
  <c r="AN138" i="1" s="1"/>
  <c r="AM138" i="1" s="1"/>
  <c r="AL138" i="1" s="1"/>
  <c r="P165" i="1"/>
  <c r="AQ524" i="1"/>
  <c r="AP524" i="1" s="1"/>
  <c r="AO524" i="1" s="1"/>
  <c r="AN524" i="1" s="1"/>
  <c r="AM524" i="1" s="1"/>
  <c r="AL524" i="1" s="1"/>
  <c r="AK524" i="1" s="1"/>
  <c r="Z287" i="1"/>
  <c r="AJ114" i="1"/>
  <c r="AI114" i="1"/>
  <c r="AT475" i="1"/>
  <c r="AS475" i="1" s="1"/>
  <c r="AR475" i="1" s="1"/>
  <c r="AQ475" i="1" s="1"/>
  <c r="AP475" i="1" s="1"/>
  <c r="AO475" i="1" s="1"/>
  <c r="AN475" i="1" s="1"/>
  <c r="AM475" i="1" s="1"/>
  <c r="AL475" i="1" s="1"/>
  <c r="AI475" i="1" s="1"/>
  <c r="Z77" i="1"/>
  <c r="G77" i="1"/>
  <c r="AU77" i="1"/>
  <c r="AT77" i="1" s="1"/>
  <c r="AS77" i="1" s="1"/>
  <c r="AR77" i="1" s="1"/>
  <c r="AQ77" i="1" s="1"/>
  <c r="AP77" i="1" s="1"/>
  <c r="AO77" i="1" s="1"/>
  <c r="AN77" i="1" s="1"/>
  <c r="AM77" i="1" s="1"/>
  <c r="AL77" i="1" s="1"/>
  <c r="G120" i="1"/>
  <c r="AU120" i="1"/>
  <c r="AT120" i="1" s="1"/>
  <c r="AS120" i="1" s="1"/>
  <c r="AR120" i="1" s="1"/>
  <c r="AQ120" i="1" s="1"/>
  <c r="AP120" i="1" s="1"/>
  <c r="AO120" i="1" s="1"/>
  <c r="AN120" i="1" s="1"/>
  <c r="AM120" i="1" s="1"/>
  <c r="AL120" i="1" s="1"/>
  <c r="G211" i="1"/>
  <c r="AF211" i="1" s="1"/>
  <c r="AU211" i="1"/>
  <c r="AT211" i="1" s="1"/>
  <c r="AS211" i="1" s="1"/>
  <c r="AR211" i="1" s="1"/>
  <c r="AQ211" i="1" s="1"/>
  <c r="AP211" i="1" s="1"/>
  <c r="AO211" i="1" s="1"/>
  <c r="AN211" i="1" s="1"/>
  <c r="AM211" i="1" s="1"/>
  <c r="AL211" i="1" s="1"/>
  <c r="Z211" i="1"/>
  <c r="AK133" i="1"/>
  <c r="AI133" i="1"/>
  <c r="AJ133" i="1"/>
  <c r="G203" i="1"/>
  <c r="I203" i="1" s="1"/>
  <c r="AU203" i="1"/>
  <c r="AT203" i="1" s="1"/>
  <c r="AS203" i="1" s="1"/>
  <c r="AR203" i="1" s="1"/>
  <c r="AQ203" i="1" s="1"/>
  <c r="AP203" i="1" s="1"/>
  <c r="AO203" i="1" s="1"/>
  <c r="AN203" i="1" s="1"/>
  <c r="AM203" i="1" s="1"/>
  <c r="AL203" i="1" s="1"/>
  <c r="Z203" i="1"/>
  <c r="AT583" i="1"/>
  <c r="AS583" i="1" s="1"/>
  <c r="AR583" i="1" s="1"/>
  <c r="AQ583" i="1" s="1"/>
  <c r="AP583" i="1" s="1"/>
  <c r="AO583" i="1" s="1"/>
  <c r="AN583" i="1" s="1"/>
  <c r="AM583" i="1" s="1"/>
  <c r="AL583" i="1" s="1"/>
  <c r="H21" i="1"/>
  <c r="AC21" i="1"/>
  <c r="R21" i="1"/>
  <c r="AK533" i="1"/>
  <c r="AI533" i="1"/>
  <c r="AJ533" i="1"/>
  <c r="G538" i="1"/>
  <c r="AU538" i="1"/>
  <c r="AT538" i="1" s="1"/>
  <c r="AS538" i="1" s="1"/>
  <c r="AR538" i="1" s="1"/>
  <c r="AQ538" i="1" s="1"/>
  <c r="AP538" i="1" s="1"/>
  <c r="AO538" i="1" s="1"/>
  <c r="AN538" i="1" s="1"/>
  <c r="AM538" i="1" s="1"/>
  <c r="AL538" i="1" s="1"/>
  <c r="Z538" i="1"/>
  <c r="G554" i="1"/>
  <c r="AU554" i="1"/>
  <c r="AT554" i="1" s="1"/>
  <c r="AS554" i="1" s="1"/>
  <c r="AR554" i="1" s="1"/>
  <c r="AQ554" i="1" s="1"/>
  <c r="AP554" i="1" s="1"/>
  <c r="AO554" i="1" s="1"/>
  <c r="AN554" i="1" s="1"/>
  <c r="AM554" i="1" s="1"/>
  <c r="AL554" i="1" s="1"/>
  <c r="Z554" i="1"/>
  <c r="AU465" i="1"/>
  <c r="Z465" i="1"/>
  <c r="G465" i="1"/>
  <c r="I465" i="1" s="1"/>
  <c r="G566" i="1"/>
  <c r="Z566" i="1"/>
  <c r="AU566" i="1"/>
  <c r="AT566" i="1" s="1"/>
  <c r="AS566" i="1" s="1"/>
  <c r="AR566" i="1" s="1"/>
  <c r="AQ566" i="1" s="1"/>
  <c r="AP566" i="1" s="1"/>
  <c r="AO566" i="1" s="1"/>
  <c r="AN566" i="1" s="1"/>
  <c r="AM566" i="1" s="1"/>
  <c r="AL566" i="1" s="1"/>
  <c r="AU497" i="1"/>
  <c r="AT497" i="1" s="1"/>
  <c r="AS497" i="1" s="1"/>
  <c r="AR497" i="1" s="1"/>
  <c r="AQ497" i="1" s="1"/>
  <c r="AP497" i="1" s="1"/>
  <c r="AO497" i="1" s="1"/>
  <c r="AN497" i="1" s="1"/>
  <c r="AM497" i="1" s="1"/>
  <c r="AL497" i="1" s="1"/>
  <c r="G497" i="1"/>
  <c r="Z497" i="1"/>
  <c r="G104" i="1"/>
  <c r="H104" i="1" s="1"/>
  <c r="AU104" i="1"/>
  <c r="AT104" i="1" s="1"/>
  <c r="AS104" i="1" s="1"/>
  <c r="AR104" i="1" s="1"/>
  <c r="AQ104" i="1" s="1"/>
  <c r="AP104" i="1" s="1"/>
  <c r="AO104" i="1" s="1"/>
  <c r="AN104" i="1" s="1"/>
  <c r="AM104" i="1" s="1"/>
  <c r="AL104" i="1" s="1"/>
  <c r="G462" i="1"/>
  <c r="I462" i="1" s="1"/>
  <c r="Z462" i="1"/>
  <c r="AU462" i="1"/>
  <c r="AT462" i="1" s="1"/>
  <c r="AS462" i="1" s="1"/>
  <c r="AR462" i="1" s="1"/>
  <c r="AQ462" i="1" s="1"/>
  <c r="AP462" i="1" s="1"/>
  <c r="AO462" i="1" s="1"/>
  <c r="AN462" i="1" s="1"/>
  <c r="AM462" i="1" s="1"/>
  <c r="AL462" i="1" s="1"/>
  <c r="AJ425" i="1"/>
  <c r="AK425" i="1"/>
  <c r="AI425" i="1"/>
  <c r="AC558" i="1"/>
  <c r="K558" i="1"/>
  <c r="AF558" i="1"/>
  <c r="R558" i="1"/>
  <c r="AI37" i="1"/>
  <c r="AK37" i="1"/>
  <c r="AJ37" i="1"/>
  <c r="AK569" i="1"/>
  <c r="AJ569" i="1"/>
  <c r="AI569" i="1"/>
  <c r="AI479" i="1"/>
  <c r="AK479" i="1"/>
  <c r="AJ479" i="1"/>
  <c r="AK299" i="1"/>
  <c r="AI299" i="1"/>
  <c r="AJ299" i="1"/>
  <c r="AT385" i="1"/>
  <c r="AS385" i="1" s="1"/>
  <c r="AR385" i="1" s="1"/>
  <c r="AQ385" i="1" s="1"/>
  <c r="AP385" i="1" s="1"/>
  <c r="AO385" i="1" s="1"/>
  <c r="AN385" i="1" s="1"/>
  <c r="AM385" i="1" s="1"/>
  <c r="AL385" i="1" s="1"/>
  <c r="AI329" i="1"/>
  <c r="AK329" i="1"/>
  <c r="AJ329" i="1"/>
  <c r="AT320" i="1"/>
  <c r="AS320" i="1" s="1"/>
  <c r="AR320" i="1" s="1"/>
  <c r="AQ320" i="1" s="1"/>
  <c r="AP320" i="1" s="1"/>
  <c r="AO320" i="1" s="1"/>
  <c r="AN320" i="1" s="1"/>
  <c r="AM320" i="1" s="1"/>
  <c r="AL320" i="1" s="1"/>
  <c r="AJ460" i="1"/>
  <c r="AK460" i="1"/>
  <c r="AI460" i="1"/>
  <c r="AT57" i="1"/>
  <c r="AS57" i="1" s="1"/>
  <c r="AR57" i="1" s="1"/>
  <c r="AQ57" i="1" s="1"/>
  <c r="AP57" i="1" s="1"/>
  <c r="AO57" i="1" s="1"/>
  <c r="AN57" i="1" s="1"/>
  <c r="AM57" i="1" s="1"/>
  <c r="AL57" i="1" s="1"/>
  <c r="AJ352" i="1"/>
  <c r="AK352" i="1"/>
  <c r="AI352" i="1"/>
  <c r="BB16" i="1"/>
  <c r="BA16" i="1"/>
  <c r="BK99" i="1"/>
  <c r="BJ99" i="1" s="1"/>
  <c r="BI99" i="1" s="1"/>
  <c r="BH99" i="1" s="1"/>
  <c r="BG99" i="1" s="1"/>
  <c r="BF99" i="1" s="1"/>
  <c r="BE99" i="1" s="1"/>
  <c r="BD99" i="1" s="1"/>
  <c r="BC99" i="1" s="1"/>
  <c r="AI49" i="1"/>
  <c r="AK49" i="1"/>
  <c r="AJ49" i="1"/>
  <c r="AT394" i="1"/>
  <c r="AS394" i="1" s="1"/>
  <c r="AR394" i="1" s="1"/>
  <c r="AQ394" i="1" s="1"/>
  <c r="AP394" i="1" s="1"/>
  <c r="AO394" i="1" s="1"/>
  <c r="AN394" i="1" s="1"/>
  <c r="AM394" i="1" s="1"/>
  <c r="AL394" i="1" s="1"/>
  <c r="AT43" i="1"/>
  <c r="AS43" i="1" s="1"/>
  <c r="AR43" i="1" s="1"/>
  <c r="AQ43" i="1" s="1"/>
  <c r="AP43" i="1" s="1"/>
  <c r="AO43" i="1" s="1"/>
  <c r="AN43" i="1" s="1"/>
  <c r="AM43" i="1" s="1"/>
  <c r="AL43" i="1" s="1"/>
  <c r="AI363" i="1"/>
  <c r="AJ363" i="1"/>
  <c r="AK363" i="1"/>
  <c r="BH42" i="1"/>
  <c r="BG42" i="1" s="1"/>
  <c r="BF42" i="1" s="1"/>
  <c r="BE42" i="1" s="1"/>
  <c r="BD42" i="1" s="1"/>
  <c r="BC42" i="1" s="1"/>
  <c r="BK42" i="1"/>
  <c r="BJ42" i="1" s="1"/>
  <c r="BI42" i="1" s="1"/>
  <c r="AT156" i="1"/>
  <c r="AS156" i="1" s="1"/>
  <c r="AR156" i="1" s="1"/>
  <c r="AQ156" i="1" s="1"/>
  <c r="AP156" i="1" s="1"/>
  <c r="AO156" i="1" s="1"/>
  <c r="AN156" i="1" s="1"/>
  <c r="AM156" i="1" s="1"/>
  <c r="AL156" i="1" s="1"/>
  <c r="AT588" i="1"/>
  <c r="AS588" i="1" s="1"/>
  <c r="AR588" i="1" s="1"/>
  <c r="AQ588" i="1" s="1"/>
  <c r="AP588" i="1" s="1"/>
  <c r="AO588" i="1" s="1"/>
  <c r="AN588" i="1" s="1"/>
  <c r="AM588" i="1" s="1"/>
  <c r="AL588" i="1" s="1"/>
  <c r="Z491" i="1"/>
  <c r="G491" i="1"/>
  <c r="I491" i="1" s="1"/>
  <c r="AT387" i="1"/>
  <c r="AS387" i="1" s="1"/>
  <c r="AR387" i="1" s="1"/>
  <c r="AQ387" i="1" s="1"/>
  <c r="AP387" i="1" s="1"/>
  <c r="AO387" i="1" s="1"/>
  <c r="AN387" i="1" s="1"/>
  <c r="AM387" i="1" s="1"/>
  <c r="AL387" i="1" s="1"/>
  <c r="G112" i="1"/>
  <c r="I112" i="1" s="1"/>
  <c r="Z112" i="1"/>
  <c r="I295" i="1"/>
  <c r="K585" i="1"/>
  <c r="AF585" i="1"/>
  <c r="R585" i="1"/>
  <c r="AC585" i="1"/>
  <c r="Z482" i="1"/>
  <c r="G482" i="1"/>
  <c r="I482" i="1" s="1"/>
  <c r="AI229" i="1"/>
  <c r="AK229" i="1"/>
  <c r="AJ229" i="1"/>
  <c r="BA24" i="1"/>
  <c r="BB24" i="1"/>
  <c r="AJ71" i="1"/>
  <c r="AI71" i="1"/>
  <c r="AK71" i="1"/>
  <c r="AI145" i="1"/>
  <c r="AK145" i="1"/>
  <c r="AJ145" i="1"/>
  <c r="AK258" i="1"/>
  <c r="AJ258" i="1"/>
  <c r="AI297" i="1"/>
  <c r="AJ297" i="1"/>
  <c r="AK297" i="1"/>
  <c r="AK525" i="1"/>
  <c r="AJ525" i="1"/>
  <c r="AI525" i="1"/>
  <c r="AT582" i="1"/>
  <c r="AS582" i="1" s="1"/>
  <c r="AR582" i="1" s="1"/>
  <c r="AQ582" i="1" s="1"/>
  <c r="AP582" i="1" s="1"/>
  <c r="AO582" i="1" s="1"/>
  <c r="AN582" i="1" s="1"/>
  <c r="AM582" i="1" s="1"/>
  <c r="AL582" i="1" s="1"/>
  <c r="AI281" i="1"/>
  <c r="AJ281" i="1"/>
  <c r="AK281" i="1"/>
  <c r="AJ118" i="1"/>
  <c r="AI118" i="1"/>
  <c r="AK118" i="1"/>
  <c r="AK356" i="1"/>
  <c r="AJ356" i="1"/>
  <c r="AI356" i="1"/>
  <c r="BA92" i="1"/>
  <c r="BB92" i="1"/>
  <c r="AT137" i="1"/>
  <c r="AS137" i="1" s="1"/>
  <c r="AR137" i="1" s="1"/>
  <c r="AQ137" i="1" s="1"/>
  <c r="AP137" i="1" s="1"/>
  <c r="AO137" i="1" s="1"/>
  <c r="AN137" i="1" s="1"/>
  <c r="AM137" i="1" s="1"/>
  <c r="AL137" i="1" s="1"/>
  <c r="AK128" i="1"/>
  <c r="AJ128" i="1"/>
  <c r="AI128" i="1"/>
  <c r="AK321" i="1"/>
  <c r="AI321" i="1"/>
  <c r="AJ321" i="1"/>
  <c r="AI334" i="1"/>
  <c r="AK334" i="1"/>
  <c r="AJ334" i="1"/>
  <c r="BB30" i="1"/>
  <c r="BA30" i="1"/>
  <c r="AI391" i="1"/>
  <c r="AK391" i="1"/>
  <c r="AJ391" i="1"/>
  <c r="BB52" i="1"/>
  <c r="BA52" i="1"/>
  <c r="AJ207" i="1"/>
  <c r="AK207" i="1"/>
  <c r="AI207" i="1"/>
  <c r="AT70" i="1"/>
  <c r="AS70" i="1" s="1"/>
  <c r="AR70" i="1" s="1"/>
  <c r="AQ70" i="1" s="1"/>
  <c r="AP70" i="1" s="1"/>
  <c r="AO70" i="1" s="1"/>
  <c r="AN70" i="1" s="1"/>
  <c r="AM70" i="1" s="1"/>
  <c r="AL70" i="1" s="1"/>
  <c r="AC384" i="1"/>
  <c r="AH318" i="1"/>
  <c r="AA318" i="1" s="1"/>
  <c r="AE318" i="1" s="1"/>
  <c r="G228" i="1"/>
  <c r="I228" i="1" s="1"/>
  <c r="Z228" i="1"/>
  <c r="AU228" i="1"/>
  <c r="Z302" i="1"/>
  <c r="AU302" i="1"/>
  <c r="AT302" i="1" s="1"/>
  <c r="AS302" i="1" s="1"/>
  <c r="AR302" i="1" s="1"/>
  <c r="AQ302" i="1" s="1"/>
  <c r="AP302" i="1" s="1"/>
  <c r="AO302" i="1" s="1"/>
  <c r="AN302" i="1" s="1"/>
  <c r="AM302" i="1" s="1"/>
  <c r="AL302" i="1" s="1"/>
  <c r="G302" i="1"/>
  <c r="Z73" i="1"/>
  <c r="AU73" i="1"/>
  <c r="AT73" i="1" s="1"/>
  <c r="AS73" i="1" s="1"/>
  <c r="AR73" i="1" s="1"/>
  <c r="AQ73" i="1" s="1"/>
  <c r="AP73" i="1" s="1"/>
  <c r="AO73" i="1" s="1"/>
  <c r="AN73" i="1" s="1"/>
  <c r="AM73" i="1" s="1"/>
  <c r="AL73" i="1" s="1"/>
  <c r="G346" i="1"/>
  <c r="I346" i="1" s="1"/>
  <c r="AU346" i="1"/>
  <c r="AT346" i="1" s="1"/>
  <c r="AS346" i="1" s="1"/>
  <c r="AR346" i="1" s="1"/>
  <c r="AQ346" i="1" s="1"/>
  <c r="AP346" i="1" s="1"/>
  <c r="AO346" i="1" s="1"/>
  <c r="AN346" i="1" s="1"/>
  <c r="AM346" i="1" s="1"/>
  <c r="AL346" i="1" s="1"/>
  <c r="Z92" i="1"/>
  <c r="AU92" i="1"/>
  <c r="AT92" i="1" s="1"/>
  <c r="AS92" i="1" s="1"/>
  <c r="AR92" i="1" s="1"/>
  <c r="AQ92" i="1" s="1"/>
  <c r="AP92" i="1" s="1"/>
  <c r="AO92" i="1" s="1"/>
  <c r="AN92" i="1" s="1"/>
  <c r="AM92" i="1" s="1"/>
  <c r="AL92" i="1" s="1"/>
  <c r="AJ134" i="1"/>
  <c r="AI134" i="1"/>
  <c r="AK134" i="1"/>
  <c r="AI517" i="1"/>
  <c r="AJ517" i="1"/>
  <c r="AK517" i="1"/>
  <c r="Z78" i="1"/>
  <c r="G78" i="1"/>
  <c r="AU78" i="1"/>
  <c r="AT78" i="1" s="1"/>
  <c r="AS78" i="1" s="1"/>
  <c r="AR78" i="1" s="1"/>
  <c r="AQ78" i="1" s="1"/>
  <c r="AP78" i="1" s="1"/>
  <c r="AO78" i="1" s="1"/>
  <c r="AN78" i="1" s="1"/>
  <c r="AM78" i="1" s="1"/>
  <c r="AL78" i="1" s="1"/>
  <c r="AJ78" i="1" s="1"/>
  <c r="Z147" i="1"/>
  <c r="AU147" i="1"/>
  <c r="AT147" i="1" s="1"/>
  <c r="AS147" i="1" s="1"/>
  <c r="AR147" i="1" s="1"/>
  <c r="AQ147" i="1" s="1"/>
  <c r="AP147" i="1" s="1"/>
  <c r="AO147" i="1" s="1"/>
  <c r="AN147" i="1" s="1"/>
  <c r="AM147" i="1" s="1"/>
  <c r="AL147" i="1" s="1"/>
  <c r="AT381" i="1"/>
  <c r="AS381" i="1" s="1"/>
  <c r="AR381" i="1" s="1"/>
  <c r="AQ381" i="1" s="1"/>
  <c r="AP381" i="1" s="1"/>
  <c r="AO381" i="1" s="1"/>
  <c r="AN381" i="1" s="1"/>
  <c r="AM381" i="1" s="1"/>
  <c r="AL381" i="1" s="1"/>
  <c r="Z500" i="1"/>
  <c r="G500" i="1"/>
  <c r="AC500" i="1" s="1"/>
  <c r="AU500" i="1"/>
  <c r="AT500" i="1" s="1"/>
  <c r="AS500" i="1" s="1"/>
  <c r="AR500" i="1" s="1"/>
  <c r="AQ500" i="1" s="1"/>
  <c r="AP500" i="1" s="1"/>
  <c r="AO500" i="1" s="1"/>
  <c r="AN500" i="1" s="1"/>
  <c r="AM500" i="1" s="1"/>
  <c r="AL500" i="1" s="1"/>
  <c r="G519" i="1"/>
  <c r="I519" i="1" s="1"/>
  <c r="Z519" i="1"/>
  <c r="AU519" i="1"/>
  <c r="AT519" i="1" s="1"/>
  <c r="AS519" i="1" s="1"/>
  <c r="AR519" i="1" s="1"/>
  <c r="AQ519" i="1" s="1"/>
  <c r="AP519" i="1" s="1"/>
  <c r="AO519" i="1" s="1"/>
  <c r="AN519" i="1" s="1"/>
  <c r="AM519" i="1" s="1"/>
  <c r="AL519" i="1" s="1"/>
  <c r="AJ397" i="1"/>
  <c r="AK397" i="1"/>
  <c r="AI397" i="1"/>
  <c r="BK98" i="1"/>
  <c r="BJ98" i="1" s="1"/>
  <c r="BI98" i="1" s="1"/>
  <c r="BH98" i="1" s="1"/>
  <c r="BG98" i="1" s="1"/>
  <c r="BF98" i="1" s="1"/>
  <c r="BE98" i="1" s="1"/>
  <c r="BD98" i="1" s="1"/>
  <c r="BC98" i="1" s="1"/>
  <c r="AK523" i="1"/>
  <c r="AJ523" i="1"/>
  <c r="AI523" i="1"/>
  <c r="BK58" i="1"/>
  <c r="BJ58" i="1" s="1"/>
  <c r="BI58" i="1" s="1"/>
  <c r="BH58" i="1" s="1"/>
  <c r="BG58" i="1" s="1"/>
  <c r="BF58" i="1" s="1"/>
  <c r="BE58" i="1" s="1"/>
  <c r="BD58" i="1" s="1"/>
  <c r="BC58" i="1" s="1"/>
  <c r="BA89" i="1"/>
  <c r="BB89" i="1"/>
  <c r="AT189" i="1"/>
  <c r="AS189" i="1" s="1"/>
  <c r="AR189" i="1" s="1"/>
  <c r="AQ189" i="1" s="1"/>
  <c r="AP189" i="1" s="1"/>
  <c r="AO189" i="1" s="1"/>
  <c r="AN189" i="1" s="1"/>
  <c r="AM189" i="1" s="1"/>
  <c r="AL189" i="1" s="1"/>
  <c r="AT139" i="1"/>
  <c r="AS139" i="1" s="1"/>
  <c r="AR139" i="1" s="1"/>
  <c r="AQ139" i="1" s="1"/>
  <c r="AP139" i="1" s="1"/>
  <c r="AO139" i="1" s="1"/>
  <c r="AN139" i="1" s="1"/>
  <c r="AM139" i="1" s="1"/>
  <c r="AL139" i="1" s="1"/>
  <c r="AT42" i="1"/>
  <c r="AS42" i="1" s="1"/>
  <c r="AR42" i="1" s="1"/>
  <c r="AQ42" i="1" s="1"/>
  <c r="AP42" i="1" s="1"/>
  <c r="AO42" i="1" s="1"/>
  <c r="AN42" i="1" s="1"/>
  <c r="AM42" i="1" s="1"/>
  <c r="AL42" i="1" s="1"/>
  <c r="BK50" i="1"/>
  <c r="BJ50" i="1" s="1"/>
  <c r="BI50" i="1" s="1"/>
  <c r="BH50" i="1" s="1"/>
  <c r="BG50" i="1" s="1"/>
  <c r="BF50" i="1" s="1"/>
  <c r="BE50" i="1" s="1"/>
  <c r="BD50" i="1" s="1"/>
  <c r="BC50" i="1" s="1"/>
  <c r="AT542" i="1"/>
  <c r="AS542" i="1" s="1"/>
  <c r="AR542" i="1" s="1"/>
  <c r="AQ542" i="1" s="1"/>
  <c r="AP542" i="1" s="1"/>
  <c r="AO542" i="1" s="1"/>
  <c r="AN542" i="1" s="1"/>
  <c r="AM542" i="1" s="1"/>
  <c r="AL542" i="1" s="1"/>
  <c r="AJ255" i="1"/>
  <c r="AI255" i="1"/>
  <c r="AK255" i="1"/>
  <c r="BK84" i="1"/>
  <c r="BJ84" i="1" s="1"/>
  <c r="BI84" i="1" s="1"/>
  <c r="BH84" i="1" s="1"/>
  <c r="BG84" i="1" s="1"/>
  <c r="BF84" i="1" s="1"/>
  <c r="BE84" i="1" s="1"/>
  <c r="BD84" i="1" s="1"/>
  <c r="BC84" i="1" s="1"/>
  <c r="AK259" i="1"/>
  <c r="AI259" i="1"/>
  <c r="AJ259" i="1"/>
  <c r="BA87" i="1"/>
  <c r="BB87" i="1"/>
  <c r="AJ400" i="1"/>
  <c r="AI400" i="1"/>
  <c r="AK400" i="1"/>
  <c r="AI564" i="1"/>
  <c r="AH564" i="1" s="1"/>
  <c r="AK564" i="1"/>
  <c r="AI276" i="1"/>
  <c r="AJ276" i="1"/>
  <c r="AK276" i="1"/>
  <c r="AI285" i="1"/>
  <c r="AK285" i="1"/>
  <c r="AJ285" i="1"/>
  <c r="BK40" i="1"/>
  <c r="BJ40" i="1" s="1"/>
  <c r="BI40" i="1" s="1"/>
  <c r="BH40" i="1" s="1"/>
  <c r="BG40" i="1" s="1"/>
  <c r="BF40" i="1" s="1"/>
  <c r="BE40" i="1" s="1"/>
  <c r="BD40" i="1" s="1"/>
  <c r="BC40" i="1" s="1"/>
  <c r="AJ52" i="1"/>
  <c r="AI52" i="1"/>
  <c r="AK52" i="1"/>
  <c r="Z556" i="1"/>
  <c r="G556" i="1"/>
  <c r="AU556" i="1"/>
  <c r="AU112" i="1"/>
  <c r="AT112" i="1" s="1"/>
  <c r="AS112" i="1" s="1"/>
  <c r="AR112" i="1" s="1"/>
  <c r="AQ112" i="1" s="1"/>
  <c r="AP112" i="1" s="1"/>
  <c r="AO112" i="1" s="1"/>
  <c r="AN112" i="1" s="1"/>
  <c r="AM112" i="1" s="1"/>
  <c r="AL112" i="1" s="1"/>
  <c r="BJ45" i="1"/>
  <c r="BI45" i="1" s="1"/>
  <c r="BH45" i="1" s="1"/>
  <c r="BG45" i="1" s="1"/>
  <c r="BF45" i="1" s="1"/>
  <c r="BE45" i="1" s="1"/>
  <c r="BD45" i="1" s="1"/>
  <c r="BC45" i="1" s="1"/>
  <c r="AI274" i="1"/>
  <c r="G183" i="1"/>
  <c r="Z183" i="1"/>
  <c r="AU183" i="1"/>
  <c r="AT183" i="1" s="1"/>
  <c r="AS183" i="1" s="1"/>
  <c r="AR183" i="1" s="1"/>
  <c r="AQ183" i="1" s="1"/>
  <c r="AP183" i="1" s="1"/>
  <c r="AO183" i="1" s="1"/>
  <c r="AN183" i="1" s="1"/>
  <c r="AM183" i="1" s="1"/>
  <c r="AL183" i="1" s="1"/>
  <c r="K250" i="1"/>
  <c r="R250" i="1"/>
  <c r="AC250" i="1"/>
  <c r="AF250" i="1"/>
  <c r="Z30" i="1"/>
  <c r="AU30" i="1"/>
  <c r="AT30" i="1" s="1"/>
  <c r="AS30" i="1" s="1"/>
  <c r="AR30" i="1" s="1"/>
  <c r="AQ30" i="1" s="1"/>
  <c r="AP30" i="1" s="1"/>
  <c r="AO30" i="1" s="1"/>
  <c r="AN30" i="1" s="1"/>
  <c r="AM30" i="1" s="1"/>
  <c r="AL30" i="1" s="1"/>
  <c r="AC76" i="1"/>
  <c r="G117" i="1"/>
  <c r="I117" i="1" s="1"/>
  <c r="AU117" i="1"/>
  <c r="Z176" i="1"/>
  <c r="G176" i="1"/>
  <c r="I176" i="1" s="1"/>
  <c r="AU176" i="1"/>
  <c r="AT176" i="1" s="1"/>
  <c r="AS176" i="1" s="1"/>
  <c r="AR176" i="1" s="1"/>
  <c r="AQ176" i="1" s="1"/>
  <c r="AP176" i="1" s="1"/>
  <c r="AO176" i="1" s="1"/>
  <c r="AN176" i="1" s="1"/>
  <c r="AM176" i="1" s="1"/>
  <c r="AL176" i="1" s="1"/>
  <c r="AI176" i="1" s="1"/>
  <c r="AT233" i="1"/>
  <c r="AS233" i="1" s="1"/>
  <c r="AR233" i="1" s="1"/>
  <c r="AQ233" i="1" s="1"/>
  <c r="AP233" i="1" s="1"/>
  <c r="AO233" i="1" s="1"/>
  <c r="AN233" i="1" s="1"/>
  <c r="AM233" i="1" s="1"/>
  <c r="AL233" i="1" s="1"/>
  <c r="AT168" i="1"/>
  <c r="AS168" i="1" s="1"/>
  <c r="AR168" i="1" s="1"/>
  <c r="AQ168" i="1" s="1"/>
  <c r="AP168" i="1" s="1"/>
  <c r="AO168" i="1" s="1"/>
  <c r="AN168" i="1" s="1"/>
  <c r="AM168" i="1" s="1"/>
  <c r="AL168" i="1" s="1"/>
  <c r="AT319" i="1"/>
  <c r="AS319" i="1" s="1"/>
  <c r="AR319" i="1" s="1"/>
  <c r="AQ319" i="1" s="1"/>
  <c r="AP319" i="1" s="1"/>
  <c r="AO319" i="1" s="1"/>
  <c r="AN319" i="1" s="1"/>
  <c r="AM319" i="1" s="1"/>
  <c r="AL319" i="1" s="1"/>
  <c r="AU485" i="1"/>
  <c r="AT485" i="1" s="1"/>
  <c r="AS485" i="1" s="1"/>
  <c r="AR485" i="1" s="1"/>
  <c r="AQ485" i="1" s="1"/>
  <c r="AP485" i="1" s="1"/>
  <c r="AO485" i="1" s="1"/>
  <c r="AN485" i="1" s="1"/>
  <c r="AM485" i="1" s="1"/>
  <c r="AL485" i="1" s="1"/>
  <c r="G485" i="1"/>
  <c r="Z485" i="1"/>
  <c r="I397" i="1"/>
  <c r="AJ585" i="1"/>
  <c r="AI585" i="1"/>
  <c r="AK585" i="1"/>
  <c r="AI119" i="1"/>
  <c r="AH119" i="1" s="1"/>
  <c r="AA119" i="1" s="1"/>
  <c r="AD119" i="1" s="1"/>
  <c r="AJ119" i="1"/>
  <c r="AK119" i="1"/>
  <c r="AJ106" i="1"/>
  <c r="AK106" i="1"/>
  <c r="AI106" i="1"/>
  <c r="AJ64" i="1"/>
  <c r="AJ373" i="1"/>
  <c r="AI373" i="1"/>
  <c r="AK373" i="1"/>
  <c r="BB44" i="1"/>
  <c r="BA44" i="1"/>
  <c r="AT91" i="1"/>
  <c r="AS91" i="1" s="1"/>
  <c r="AR91" i="1" s="1"/>
  <c r="AQ91" i="1" s="1"/>
  <c r="AP91" i="1" s="1"/>
  <c r="AO91" i="1" s="1"/>
  <c r="AN91" i="1" s="1"/>
  <c r="AM91" i="1" s="1"/>
  <c r="AL91" i="1" s="1"/>
  <c r="AK56" i="1"/>
  <c r="AJ56" i="1"/>
  <c r="AI56" i="1"/>
  <c r="AI227" i="1"/>
  <c r="AJ227" i="1"/>
  <c r="AK227" i="1"/>
  <c r="AT323" i="1"/>
  <c r="AS323" i="1" s="1"/>
  <c r="AR323" i="1" s="1"/>
  <c r="AQ323" i="1" s="1"/>
  <c r="AP323" i="1" s="1"/>
  <c r="AO323" i="1" s="1"/>
  <c r="AN323" i="1" s="1"/>
  <c r="AM323" i="1" s="1"/>
  <c r="AL323" i="1" s="1"/>
  <c r="AT36" i="1"/>
  <c r="AS36" i="1" s="1"/>
  <c r="AR36" i="1" s="1"/>
  <c r="AQ36" i="1" s="1"/>
  <c r="AP36" i="1" s="1"/>
  <c r="AO36" i="1" s="1"/>
  <c r="AN36" i="1" s="1"/>
  <c r="AM36" i="1" s="1"/>
  <c r="AL36" i="1" s="1"/>
  <c r="BK76" i="1"/>
  <c r="BJ76" i="1" s="1"/>
  <c r="BI76" i="1" s="1"/>
  <c r="BH76" i="1" s="1"/>
  <c r="BG76" i="1" s="1"/>
  <c r="BF76" i="1" s="1"/>
  <c r="BE76" i="1" s="1"/>
  <c r="BD76" i="1" s="1"/>
  <c r="BC76" i="1" s="1"/>
  <c r="AJ284" i="1"/>
  <c r="AK284" i="1"/>
  <c r="AI284" i="1"/>
  <c r="AI175" i="1"/>
  <c r="AK175" i="1"/>
  <c r="AJ175" i="1"/>
  <c r="BK49" i="1"/>
  <c r="BJ49" i="1" s="1"/>
  <c r="BI49" i="1" s="1"/>
  <c r="BH49" i="1" s="1"/>
  <c r="BG49" i="1" s="1"/>
  <c r="BF49" i="1" s="1"/>
  <c r="BE49" i="1" s="1"/>
  <c r="BD49" i="1" s="1"/>
  <c r="BC49" i="1" s="1"/>
  <c r="BB55" i="1"/>
  <c r="BA55" i="1"/>
  <c r="AK40" i="1"/>
  <c r="AJ40" i="1"/>
  <c r="AI40" i="1"/>
  <c r="G172" i="1"/>
  <c r="I172" i="1" s="1"/>
  <c r="Z172" i="1"/>
  <c r="AU172" i="1"/>
  <c r="AT172" i="1" s="1"/>
  <c r="AS172" i="1" s="1"/>
  <c r="AR172" i="1" s="1"/>
  <c r="AQ172" i="1" s="1"/>
  <c r="AP172" i="1" s="1"/>
  <c r="AO172" i="1" s="1"/>
  <c r="AN172" i="1" s="1"/>
  <c r="AM172" i="1" s="1"/>
  <c r="AL172" i="1" s="1"/>
  <c r="G294" i="1"/>
  <c r="AC294" i="1" s="1"/>
  <c r="AU294" i="1"/>
  <c r="AT294" i="1" s="1"/>
  <c r="AS294" i="1" s="1"/>
  <c r="AR294" i="1" s="1"/>
  <c r="AQ294" i="1" s="1"/>
  <c r="AP294" i="1" s="1"/>
  <c r="AO294" i="1" s="1"/>
  <c r="AN294" i="1" s="1"/>
  <c r="AM294" i="1" s="1"/>
  <c r="AL294" i="1" s="1"/>
  <c r="AK576" i="1"/>
  <c r="AI576" i="1"/>
  <c r="AJ576" i="1"/>
  <c r="AF399" i="1"/>
  <c r="P112" i="1"/>
  <c r="AF380" i="1"/>
  <c r="K446" i="1"/>
  <c r="AS155" i="1"/>
  <c r="AR155" i="1" s="1"/>
  <c r="AQ155" i="1" s="1"/>
  <c r="AP155" i="1" s="1"/>
  <c r="AO155" i="1" s="1"/>
  <c r="AN155" i="1" s="1"/>
  <c r="AM155" i="1" s="1"/>
  <c r="AL155" i="1" s="1"/>
  <c r="AJ155" i="1" s="1"/>
  <c r="AJ292" i="1"/>
  <c r="AH292" i="1" s="1"/>
  <c r="AB292" i="1" s="1"/>
  <c r="AH581" i="1"/>
  <c r="AZ78" i="1"/>
  <c r="AX78" i="1" s="1"/>
  <c r="AJ274" i="1"/>
  <c r="AK273" i="1"/>
  <c r="AT331" i="1"/>
  <c r="AS331" i="1" s="1"/>
  <c r="AR331" i="1" s="1"/>
  <c r="AQ331" i="1" s="1"/>
  <c r="AP331" i="1" s="1"/>
  <c r="AO331" i="1" s="1"/>
  <c r="AN331" i="1" s="1"/>
  <c r="AM331" i="1" s="1"/>
  <c r="AL331" i="1" s="1"/>
  <c r="AT151" i="1"/>
  <c r="AS151" i="1" s="1"/>
  <c r="AR151" i="1" s="1"/>
  <c r="AQ151" i="1" s="1"/>
  <c r="AP151" i="1" s="1"/>
  <c r="AO151" i="1" s="1"/>
  <c r="AN151" i="1" s="1"/>
  <c r="AM151" i="1" s="1"/>
  <c r="AL151" i="1" s="1"/>
  <c r="AK439" i="1"/>
  <c r="AJ439" i="1"/>
  <c r="AI439" i="1"/>
  <c r="Z86" i="1"/>
  <c r="G86" i="1"/>
  <c r="AU86" i="1"/>
  <c r="H50" i="1"/>
  <c r="AC50" i="1"/>
  <c r="R50" i="1"/>
  <c r="AF50" i="1"/>
  <c r="AK325" i="1"/>
  <c r="AJ325" i="1"/>
  <c r="AI325" i="1"/>
  <c r="G160" i="1"/>
  <c r="AU160" i="1"/>
  <c r="AT160" i="1" s="1"/>
  <c r="AS160" i="1" s="1"/>
  <c r="AR160" i="1" s="1"/>
  <c r="AQ160" i="1" s="1"/>
  <c r="AP160" i="1" s="1"/>
  <c r="AO160" i="1" s="1"/>
  <c r="AN160" i="1" s="1"/>
  <c r="AM160" i="1" s="1"/>
  <c r="AL160" i="1" s="1"/>
  <c r="Z409" i="1"/>
  <c r="AU409" i="1"/>
  <c r="AT409" i="1" s="1"/>
  <c r="AS409" i="1" s="1"/>
  <c r="AR409" i="1" s="1"/>
  <c r="AQ409" i="1" s="1"/>
  <c r="AP409" i="1" s="1"/>
  <c r="AO409" i="1" s="1"/>
  <c r="AN409" i="1" s="1"/>
  <c r="AM409" i="1" s="1"/>
  <c r="AL409" i="1" s="1"/>
  <c r="G409" i="1"/>
  <c r="AK447" i="1"/>
  <c r="AI447" i="1"/>
  <c r="AJ447" i="1"/>
  <c r="AF581" i="1"/>
  <c r="AC581" i="1"/>
  <c r="K581" i="1"/>
  <c r="R581" i="1"/>
  <c r="AK368" i="1"/>
  <c r="AI368" i="1"/>
  <c r="AJ368" i="1"/>
  <c r="AT510" i="1"/>
  <c r="AS510" i="1" s="1"/>
  <c r="AR510" i="1" s="1"/>
  <c r="AQ510" i="1" s="1"/>
  <c r="AP510" i="1" s="1"/>
  <c r="AO510" i="1" s="1"/>
  <c r="AN510" i="1" s="1"/>
  <c r="AM510" i="1" s="1"/>
  <c r="AL510" i="1" s="1"/>
  <c r="G379" i="1"/>
  <c r="I379" i="1" s="1"/>
  <c r="AU379" i="1"/>
  <c r="AT379" i="1" s="1"/>
  <c r="AS379" i="1" s="1"/>
  <c r="AR379" i="1" s="1"/>
  <c r="AQ379" i="1" s="1"/>
  <c r="AP379" i="1" s="1"/>
  <c r="AO379" i="1" s="1"/>
  <c r="AN379" i="1" s="1"/>
  <c r="AM379" i="1" s="1"/>
  <c r="AL379" i="1" s="1"/>
  <c r="AK66" i="1"/>
  <c r="AI66" i="1"/>
  <c r="AJ66" i="1"/>
  <c r="AK312" i="1"/>
  <c r="AJ312" i="1"/>
  <c r="AI406" i="1"/>
  <c r="AJ406" i="1"/>
  <c r="AK406" i="1"/>
  <c r="BA25" i="1"/>
  <c r="BB25" i="1"/>
  <c r="BK61" i="1"/>
  <c r="BJ61" i="1" s="1"/>
  <c r="BI61" i="1" s="1"/>
  <c r="BH61" i="1" s="1"/>
  <c r="BG61" i="1" s="1"/>
  <c r="BF61" i="1" s="1"/>
  <c r="BE61" i="1" s="1"/>
  <c r="BD61" i="1" s="1"/>
  <c r="BC61" i="1" s="1"/>
  <c r="BK82" i="1"/>
  <c r="BJ82" i="1" s="1"/>
  <c r="BI82" i="1" s="1"/>
  <c r="BH82" i="1" s="1"/>
  <c r="BG82" i="1" s="1"/>
  <c r="BF82" i="1" s="1"/>
  <c r="BE82" i="1" s="1"/>
  <c r="BD82" i="1" s="1"/>
  <c r="BC82" i="1" s="1"/>
  <c r="AJ221" i="1"/>
  <c r="AI221" i="1"/>
  <c r="AH221" i="1" s="1"/>
  <c r="AK221" i="1"/>
  <c r="AI573" i="1"/>
  <c r="AK573" i="1"/>
  <c r="AJ573" i="1"/>
  <c r="AK67" i="1"/>
  <c r="AI67" i="1"/>
  <c r="AJ67" i="1"/>
  <c r="AK23" i="1"/>
  <c r="AI23" i="1"/>
  <c r="AJ23" i="1"/>
  <c r="BK18" i="1"/>
  <c r="BJ18" i="1" s="1"/>
  <c r="BI18" i="1" s="1"/>
  <c r="BH18" i="1" s="1"/>
  <c r="BG18" i="1" s="1"/>
  <c r="BF18" i="1" s="1"/>
  <c r="BE18" i="1" s="1"/>
  <c r="BD18" i="1" s="1"/>
  <c r="BC18" i="1" s="1"/>
  <c r="BK27" i="1"/>
  <c r="BJ27" i="1" s="1"/>
  <c r="BI27" i="1" s="1"/>
  <c r="BH27" i="1" s="1"/>
  <c r="BG27" i="1" s="1"/>
  <c r="BF27" i="1" s="1"/>
  <c r="BE27" i="1" s="1"/>
  <c r="BD27" i="1" s="1"/>
  <c r="BC27" i="1" s="1"/>
  <c r="AT390" i="1"/>
  <c r="AS390" i="1" s="1"/>
  <c r="AR390" i="1" s="1"/>
  <c r="AQ390" i="1" s="1"/>
  <c r="AP390" i="1" s="1"/>
  <c r="AO390" i="1" s="1"/>
  <c r="AN390" i="1" s="1"/>
  <c r="AM390" i="1" s="1"/>
  <c r="AL390" i="1" s="1"/>
  <c r="AT537" i="1"/>
  <c r="AS537" i="1" s="1"/>
  <c r="AR537" i="1" s="1"/>
  <c r="AQ537" i="1" s="1"/>
  <c r="AP537" i="1" s="1"/>
  <c r="AO537" i="1" s="1"/>
  <c r="AN537" i="1" s="1"/>
  <c r="AM537" i="1" s="1"/>
  <c r="AL537" i="1" s="1"/>
  <c r="AT202" i="1"/>
  <c r="AS202" i="1" s="1"/>
  <c r="AR202" i="1" s="1"/>
  <c r="AQ202" i="1" s="1"/>
  <c r="AP202" i="1" s="1"/>
  <c r="AO202" i="1" s="1"/>
  <c r="AN202" i="1" s="1"/>
  <c r="AM202" i="1" s="1"/>
  <c r="AL202" i="1" s="1"/>
  <c r="BB46" i="1"/>
  <c r="BA46" i="1"/>
  <c r="BA41" i="1"/>
  <c r="BB41" i="1"/>
  <c r="AI411" i="1"/>
  <c r="AK411" i="1"/>
  <c r="AJ411" i="1"/>
  <c r="AI162" i="1"/>
  <c r="AJ162" i="1"/>
  <c r="AK162" i="1"/>
  <c r="AI135" i="1"/>
  <c r="AJ135" i="1"/>
  <c r="AK135" i="1"/>
  <c r="BK62" i="1"/>
  <c r="BJ62" i="1" s="1"/>
  <c r="BI62" i="1" s="1"/>
  <c r="BH62" i="1" s="1"/>
  <c r="BG62" i="1" s="1"/>
  <c r="BF62" i="1" s="1"/>
  <c r="BE62" i="1" s="1"/>
  <c r="BD62" i="1" s="1"/>
  <c r="BC62" i="1" s="1"/>
  <c r="AK88" i="1"/>
  <c r="AI88" i="1"/>
  <c r="AJ88" i="1"/>
  <c r="AC576" i="1"/>
  <c r="R576" i="1"/>
  <c r="K576" i="1"/>
  <c r="AF576" i="1"/>
  <c r="AK206" i="1"/>
  <c r="AJ206" i="1"/>
  <c r="AI206" i="1"/>
  <c r="P491" i="1"/>
  <c r="AK262" i="1"/>
  <c r="AK222" i="1"/>
  <c r="AU491" i="1"/>
  <c r="AT491" i="1" s="1"/>
  <c r="AS491" i="1" s="1"/>
  <c r="AR491" i="1" s="1"/>
  <c r="AQ491" i="1" s="1"/>
  <c r="AP491" i="1" s="1"/>
  <c r="AO491" i="1" s="1"/>
  <c r="AN491" i="1" s="1"/>
  <c r="AM491" i="1" s="1"/>
  <c r="AL491" i="1" s="1"/>
  <c r="AK292" i="1"/>
  <c r="AJ273" i="1"/>
  <c r="AH273" i="1" s="1"/>
  <c r="AA273" i="1" s="1"/>
  <c r="AE273" i="1" s="1"/>
  <c r="AJ512" i="1"/>
  <c r="AI512" i="1"/>
  <c r="AK512" i="1"/>
  <c r="G210" i="1"/>
  <c r="I210" i="1" s="1"/>
  <c r="AU210" i="1"/>
  <c r="AT210" i="1" s="1"/>
  <c r="AS210" i="1" s="1"/>
  <c r="AR210" i="1" s="1"/>
  <c r="AQ210" i="1" s="1"/>
  <c r="AP210" i="1" s="1"/>
  <c r="AO210" i="1" s="1"/>
  <c r="AN210" i="1" s="1"/>
  <c r="AM210" i="1" s="1"/>
  <c r="AL210" i="1" s="1"/>
  <c r="Z210" i="1"/>
  <c r="G58" i="1"/>
  <c r="AU58" i="1"/>
  <c r="AK113" i="1"/>
  <c r="AI113" i="1"/>
  <c r="AJ113" i="1"/>
  <c r="AT412" i="1"/>
  <c r="AS412" i="1" s="1"/>
  <c r="AR412" i="1" s="1"/>
  <c r="AQ412" i="1" s="1"/>
  <c r="AP412" i="1" s="1"/>
  <c r="AO412" i="1" s="1"/>
  <c r="AN412" i="1" s="1"/>
  <c r="AM412" i="1" s="1"/>
  <c r="AL412" i="1" s="1"/>
  <c r="AI552" i="1"/>
  <c r="AK552" i="1"/>
  <c r="AJ552" i="1"/>
  <c r="AI246" i="1"/>
  <c r="AK246" i="1"/>
  <c r="AJ246" i="1"/>
  <c r="AF552" i="1"/>
  <c r="AC552" i="1"/>
  <c r="K552" i="1"/>
  <c r="R552" i="1"/>
  <c r="AU548" i="1"/>
  <c r="AT548" i="1" s="1"/>
  <c r="AS548" i="1" s="1"/>
  <c r="AR548" i="1" s="1"/>
  <c r="AQ548" i="1" s="1"/>
  <c r="AP548" i="1" s="1"/>
  <c r="AO548" i="1" s="1"/>
  <c r="AN548" i="1" s="1"/>
  <c r="AM548" i="1" s="1"/>
  <c r="AL548" i="1" s="1"/>
  <c r="AK548" i="1" s="1"/>
  <c r="Z548" i="1"/>
  <c r="G548" i="1"/>
  <c r="AU436" i="1"/>
  <c r="AT436" i="1" s="1"/>
  <c r="AS436" i="1" s="1"/>
  <c r="AR436" i="1" s="1"/>
  <c r="AQ436" i="1" s="1"/>
  <c r="AP436" i="1" s="1"/>
  <c r="AO436" i="1" s="1"/>
  <c r="AN436" i="1" s="1"/>
  <c r="AM436" i="1" s="1"/>
  <c r="AL436" i="1" s="1"/>
  <c r="AI436" i="1" s="1"/>
  <c r="G436" i="1"/>
  <c r="I436" i="1" s="1"/>
  <c r="Z436" i="1"/>
  <c r="AK101" i="1"/>
  <c r="AI101" i="1"/>
  <c r="AJ101" i="1"/>
  <c r="AJ423" i="1"/>
  <c r="AI423" i="1"/>
  <c r="AK423" i="1"/>
  <c r="BK63" i="1"/>
  <c r="BJ63" i="1" s="1"/>
  <c r="BI63" i="1" s="1"/>
  <c r="BH63" i="1" s="1"/>
  <c r="BG63" i="1" s="1"/>
  <c r="BF63" i="1" s="1"/>
  <c r="BE63" i="1" s="1"/>
  <c r="BD63" i="1" s="1"/>
  <c r="BC63" i="1" s="1"/>
  <c r="AK317" i="1"/>
  <c r="AI317" i="1"/>
  <c r="AJ317" i="1"/>
  <c r="AJ98" i="1"/>
  <c r="AI98" i="1"/>
  <c r="AK98" i="1"/>
  <c r="AI374" i="1"/>
  <c r="AK374" i="1"/>
  <c r="AJ374" i="1"/>
  <c r="AK513" i="1"/>
  <c r="AJ513" i="1"/>
  <c r="AI513" i="1"/>
  <c r="AT32" i="1"/>
  <c r="AS32" i="1" s="1"/>
  <c r="AR32" i="1" s="1"/>
  <c r="AQ32" i="1" s="1"/>
  <c r="AP32" i="1" s="1"/>
  <c r="AO32" i="1" s="1"/>
  <c r="AN32" i="1" s="1"/>
  <c r="AM32" i="1" s="1"/>
  <c r="AL32" i="1" s="1"/>
  <c r="AJ463" i="1"/>
  <c r="AI463" i="1"/>
  <c r="AK463" i="1"/>
  <c r="AK453" i="1"/>
  <c r="AI453" i="1"/>
  <c r="AJ453" i="1"/>
  <c r="AJ220" i="1"/>
  <c r="AI220" i="1"/>
  <c r="AK220" i="1"/>
  <c r="AJ364" i="1"/>
  <c r="AK364" i="1"/>
  <c r="AI364" i="1"/>
  <c r="AK350" i="1"/>
  <c r="AI350" i="1"/>
  <c r="AJ350" i="1"/>
  <c r="AI506" i="1"/>
  <c r="AJ506" i="1"/>
  <c r="AK506" i="1"/>
  <c r="BK7" i="1"/>
  <c r="BJ7" i="1" s="1"/>
  <c r="BI7" i="1" s="1"/>
  <c r="BH7" i="1" s="1"/>
  <c r="BG7" i="1" s="1"/>
  <c r="BF7" i="1" s="1"/>
  <c r="BE7" i="1" s="1"/>
  <c r="BD7" i="1" s="1"/>
  <c r="BC7" i="1" s="1"/>
  <c r="AT341" i="1"/>
  <c r="AS341" i="1" s="1"/>
  <c r="AR341" i="1" s="1"/>
  <c r="AQ341" i="1" s="1"/>
  <c r="AP341" i="1" s="1"/>
  <c r="AO341" i="1" s="1"/>
  <c r="AN341" i="1" s="1"/>
  <c r="AM341" i="1" s="1"/>
  <c r="AL341" i="1" s="1"/>
  <c r="AT253" i="1"/>
  <c r="AS253" i="1" s="1"/>
  <c r="AR253" i="1" s="1"/>
  <c r="AQ253" i="1" s="1"/>
  <c r="AP253" i="1" s="1"/>
  <c r="AO253" i="1" s="1"/>
  <c r="AN253" i="1" s="1"/>
  <c r="AM253" i="1" s="1"/>
  <c r="AL253" i="1" s="1"/>
  <c r="BK21" i="1"/>
  <c r="BJ21" i="1" s="1"/>
  <c r="BI21" i="1" s="1"/>
  <c r="BH21" i="1" s="1"/>
  <c r="BG21" i="1" s="1"/>
  <c r="BF21" i="1" s="1"/>
  <c r="BE21" i="1" s="1"/>
  <c r="BD21" i="1" s="1"/>
  <c r="BC21" i="1" s="1"/>
  <c r="AF551" i="1"/>
  <c r="R551" i="1"/>
  <c r="AC551" i="1"/>
  <c r="AC399" i="1"/>
  <c r="AC395" i="1"/>
  <c r="R175" i="1"/>
  <c r="AF100" i="1"/>
  <c r="AC216" i="1"/>
  <c r="AC380" i="1"/>
  <c r="AS116" i="1"/>
  <c r="AR116" i="1" s="1"/>
  <c r="AQ116" i="1" s="1"/>
  <c r="AP116" i="1" s="1"/>
  <c r="AO116" i="1" s="1"/>
  <c r="AN116" i="1" s="1"/>
  <c r="AM116" i="1" s="1"/>
  <c r="AL116" i="1" s="1"/>
  <c r="AK116" i="1" s="1"/>
  <c r="AH366" i="1"/>
  <c r="AB366" i="1" s="1"/>
  <c r="AJ262" i="1"/>
  <c r="G73" i="1"/>
  <c r="Z233" i="1"/>
  <c r="Z117" i="1"/>
  <c r="P120" i="1"/>
  <c r="Z53" i="1"/>
  <c r="G53" i="1"/>
  <c r="AU53" i="1"/>
  <c r="G324" i="1"/>
  <c r="J324" i="1" s="1"/>
  <c r="Z324" i="1"/>
  <c r="AU324" i="1"/>
  <c r="AT324" i="1" s="1"/>
  <c r="AS324" i="1" s="1"/>
  <c r="AR324" i="1" s="1"/>
  <c r="AQ324" i="1" s="1"/>
  <c r="AP324" i="1" s="1"/>
  <c r="AO324" i="1" s="1"/>
  <c r="AN324" i="1" s="1"/>
  <c r="AM324" i="1" s="1"/>
  <c r="AL324" i="1" s="1"/>
  <c r="Z454" i="1"/>
  <c r="G454" i="1"/>
  <c r="I454" i="1" s="1"/>
  <c r="AT190" i="1"/>
  <c r="AS190" i="1" s="1"/>
  <c r="AR190" i="1" s="1"/>
  <c r="AQ190" i="1" s="1"/>
  <c r="AP190" i="1" s="1"/>
  <c r="AO190" i="1" s="1"/>
  <c r="AN190" i="1" s="1"/>
  <c r="AM190" i="1" s="1"/>
  <c r="AL190" i="1" s="1"/>
  <c r="AJ182" i="1"/>
  <c r="AI182" i="1"/>
  <c r="AK182" i="1"/>
  <c r="AK291" i="1"/>
  <c r="AJ531" i="1"/>
  <c r="AI531" i="1"/>
  <c r="AK531" i="1"/>
  <c r="BA23" i="1"/>
  <c r="BB23" i="1"/>
  <c r="AJ173" i="1"/>
  <c r="AI173" i="1"/>
  <c r="AK173" i="1"/>
  <c r="BK67" i="1"/>
  <c r="BJ67" i="1" s="1"/>
  <c r="BI67" i="1" s="1"/>
  <c r="BH67" i="1" s="1"/>
  <c r="BG67" i="1" s="1"/>
  <c r="BF67" i="1" s="1"/>
  <c r="BE67" i="1" s="1"/>
  <c r="BD67" i="1" s="1"/>
  <c r="BC67" i="1" s="1"/>
  <c r="AJ65" i="1"/>
  <c r="AI65" i="1"/>
  <c r="AK65" i="1"/>
  <c r="AT248" i="1"/>
  <c r="AS248" i="1" s="1"/>
  <c r="AR248" i="1" s="1"/>
  <c r="AQ248" i="1" s="1"/>
  <c r="AP248" i="1" s="1"/>
  <c r="AO248" i="1" s="1"/>
  <c r="AN248" i="1" s="1"/>
  <c r="AM248" i="1" s="1"/>
  <c r="AL248" i="1" s="1"/>
  <c r="AJ260" i="1"/>
  <c r="AI260" i="1"/>
  <c r="AK260" i="1"/>
  <c r="AJ150" i="1"/>
  <c r="AK150" i="1"/>
  <c r="AI150" i="1"/>
  <c r="AT336" i="1"/>
  <c r="AS336" i="1" s="1"/>
  <c r="AR336" i="1" s="1"/>
  <c r="AQ336" i="1" s="1"/>
  <c r="AP336" i="1" s="1"/>
  <c r="AO336" i="1" s="1"/>
  <c r="AN336" i="1" s="1"/>
  <c r="AM336" i="1" s="1"/>
  <c r="AL336" i="1" s="1"/>
  <c r="AK562" i="1"/>
  <c r="AI562" i="1"/>
  <c r="AH562" i="1" s="1"/>
  <c r="AA562" i="1" s="1"/>
  <c r="AT452" i="1"/>
  <c r="AS452" i="1" s="1"/>
  <c r="AR452" i="1" s="1"/>
  <c r="AQ452" i="1" s="1"/>
  <c r="AP452" i="1" s="1"/>
  <c r="AO452" i="1" s="1"/>
  <c r="AN452" i="1" s="1"/>
  <c r="AM452" i="1" s="1"/>
  <c r="AL452" i="1" s="1"/>
  <c r="AI158" i="1"/>
  <c r="AJ158" i="1"/>
  <c r="AK158" i="1"/>
  <c r="BK8" i="1"/>
  <c r="BJ8" i="1" s="1"/>
  <c r="BI8" i="1" s="1"/>
  <c r="BH8" i="1" s="1"/>
  <c r="BG8" i="1" s="1"/>
  <c r="BF8" i="1" s="1"/>
  <c r="BE8" i="1" s="1"/>
  <c r="BD8" i="1" s="1"/>
  <c r="BC8" i="1" s="1"/>
  <c r="AI340" i="1"/>
  <c r="AK340" i="1"/>
  <c r="AJ340" i="1"/>
  <c r="AJ216" i="1"/>
  <c r="AI216" i="1"/>
  <c r="AK216" i="1"/>
  <c r="AJ301" i="1"/>
  <c r="AI301" i="1"/>
  <c r="AK301" i="1"/>
  <c r="AI109" i="1"/>
  <c r="AK109" i="1"/>
  <c r="AJ109" i="1"/>
  <c r="AT365" i="1"/>
  <c r="AS365" i="1" s="1"/>
  <c r="AR365" i="1" s="1"/>
  <c r="AQ365" i="1" s="1"/>
  <c r="AP365" i="1" s="1"/>
  <c r="AO365" i="1" s="1"/>
  <c r="AN365" i="1" s="1"/>
  <c r="AM365" i="1" s="1"/>
  <c r="AL365" i="1" s="1"/>
  <c r="AJ196" i="1"/>
  <c r="AK196" i="1"/>
  <c r="AI196" i="1"/>
  <c r="AT489" i="1"/>
  <c r="AS489" i="1" s="1"/>
  <c r="AR489" i="1" s="1"/>
  <c r="AQ489" i="1" s="1"/>
  <c r="AP489" i="1" s="1"/>
  <c r="AO489" i="1" s="1"/>
  <c r="AN489" i="1" s="1"/>
  <c r="AM489" i="1" s="1"/>
  <c r="AL489" i="1" s="1"/>
  <c r="AT231" i="1"/>
  <c r="AS231" i="1" s="1"/>
  <c r="AR231" i="1" s="1"/>
  <c r="AQ231" i="1" s="1"/>
  <c r="AP231" i="1" s="1"/>
  <c r="AO231" i="1" s="1"/>
  <c r="AN231" i="1" s="1"/>
  <c r="AM231" i="1" s="1"/>
  <c r="AL231" i="1" s="1"/>
  <c r="AT505" i="1"/>
  <c r="AS505" i="1" s="1"/>
  <c r="AR505" i="1" s="1"/>
  <c r="AQ505" i="1" s="1"/>
  <c r="AP505" i="1" s="1"/>
  <c r="AO505" i="1" s="1"/>
  <c r="AN505" i="1" s="1"/>
  <c r="AM505" i="1" s="1"/>
  <c r="AL505" i="1" s="1"/>
  <c r="BK86" i="1"/>
  <c r="BJ86" i="1" s="1"/>
  <c r="BI86" i="1" s="1"/>
  <c r="BH86" i="1" s="1"/>
  <c r="BG86" i="1" s="1"/>
  <c r="BF86" i="1" s="1"/>
  <c r="BE86" i="1" s="1"/>
  <c r="BD86" i="1" s="1"/>
  <c r="BC86" i="1" s="1"/>
  <c r="Z314" i="1"/>
  <c r="AU314" i="1"/>
  <c r="AT314" i="1" s="1"/>
  <c r="AS314" i="1" s="1"/>
  <c r="AR314" i="1" s="1"/>
  <c r="AQ314" i="1" s="1"/>
  <c r="AP314" i="1" s="1"/>
  <c r="AO314" i="1" s="1"/>
  <c r="AN314" i="1" s="1"/>
  <c r="AM314" i="1" s="1"/>
  <c r="AL314" i="1" s="1"/>
  <c r="AT438" i="1"/>
  <c r="AS438" i="1" s="1"/>
  <c r="AR438" i="1" s="1"/>
  <c r="AQ438" i="1" s="1"/>
  <c r="AP438" i="1" s="1"/>
  <c r="AO438" i="1" s="1"/>
  <c r="AN438" i="1" s="1"/>
  <c r="AM438" i="1" s="1"/>
  <c r="AL438" i="1" s="1"/>
  <c r="R356" i="1"/>
  <c r="R298" i="1"/>
  <c r="AC298" i="1"/>
  <c r="AC437" i="1"/>
  <c r="AF395" i="1"/>
  <c r="AC425" i="1"/>
  <c r="AC514" i="1"/>
  <c r="AF472" i="1"/>
  <c r="R517" i="1"/>
  <c r="AF517" i="1"/>
  <c r="AC517" i="1"/>
  <c r="R136" i="1"/>
  <c r="AC515" i="1"/>
  <c r="R515" i="1"/>
  <c r="AF175" i="1"/>
  <c r="AF136" i="1"/>
  <c r="AF434" i="1"/>
  <c r="AC434" i="1"/>
  <c r="G44" i="2"/>
  <c r="BA57" i="1"/>
  <c r="BB57" i="1"/>
  <c r="BB5" i="1"/>
  <c r="BA5" i="1"/>
  <c r="AJ372" i="1"/>
  <c r="AI372" i="1"/>
  <c r="AK372" i="1"/>
  <c r="AK78" i="1"/>
  <c r="AI61" i="1"/>
  <c r="AK61" i="1"/>
  <c r="AJ61" i="1"/>
  <c r="BA31" i="1"/>
  <c r="BB31" i="1"/>
  <c r="AI393" i="1"/>
  <c r="AK393" i="1"/>
  <c r="AJ393" i="1"/>
  <c r="AK544" i="1"/>
  <c r="AJ544" i="1"/>
  <c r="AI544" i="1"/>
  <c r="AK383" i="1"/>
  <c r="AJ383" i="1"/>
  <c r="AI383" i="1"/>
  <c r="AI580" i="1"/>
  <c r="AK580" i="1"/>
  <c r="AJ580" i="1"/>
  <c r="AJ571" i="1"/>
  <c r="AK571" i="1"/>
  <c r="AI571" i="1"/>
  <c r="BA94" i="1"/>
  <c r="BB94" i="1"/>
  <c r="AK205" i="1"/>
  <c r="AI205" i="1"/>
  <c r="AJ205" i="1"/>
  <c r="AI286" i="1"/>
  <c r="AJ286" i="1"/>
  <c r="AK286" i="1"/>
  <c r="AJ141" i="1"/>
  <c r="AI141" i="1"/>
  <c r="AK141" i="1"/>
  <c r="Z141" i="1"/>
  <c r="BA35" i="1"/>
  <c r="AZ35" i="1" s="1"/>
  <c r="AX35" i="1" s="1"/>
  <c r="AZ6" i="1"/>
  <c r="AX6" i="1" s="1"/>
  <c r="AC65" i="1"/>
  <c r="R65" i="1"/>
  <c r="AJ251" i="1"/>
  <c r="AI251" i="1"/>
  <c r="AK251" i="1"/>
  <c r="AC68" i="1"/>
  <c r="R68" i="1"/>
  <c r="H68" i="1"/>
  <c r="AF68" i="1"/>
  <c r="G247" i="1"/>
  <c r="Z247" i="1"/>
  <c r="AU247" i="1"/>
  <c r="AT247" i="1" s="1"/>
  <c r="AS247" i="1" s="1"/>
  <c r="AR247" i="1" s="1"/>
  <c r="AQ247" i="1" s="1"/>
  <c r="AP247" i="1" s="1"/>
  <c r="AO247" i="1" s="1"/>
  <c r="AN247" i="1" s="1"/>
  <c r="AM247" i="1" s="1"/>
  <c r="AL247" i="1" s="1"/>
  <c r="AT360" i="1"/>
  <c r="AS360" i="1" s="1"/>
  <c r="AR360" i="1" s="1"/>
  <c r="AQ360" i="1" s="1"/>
  <c r="AP360" i="1" s="1"/>
  <c r="AO360" i="1" s="1"/>
  <c r="AN360" i="1" s="1"/>
  <c r="AM360" i="1" s="1"/>
  <c r="AL360" i="1" s="1"/>
  <c r="AK289" i="1"/>
  <c r="AJ289" i="1"/>
  <c r="AI289" i="1"/>
  <c r="AI328" i="1"/>
  <c r="AK328" i="1"/>
  <c r="AJ328" i="1"/>
  <c r="AF301" i="1"/>
  <c r="K301" i="1"/>
  <c r="AC301" i="1"/>
  <c r="R301" i="1"/>
  <c r="Z241" i="1"/>
  <c r="G241" i="1"/>
  <c r="AU241" i="1"/>
  <c r="Z90" i="1"/>
  <c r="G90" i="1"/>
  <c r="AU90" i="1"/>
  <c r="Z293" i="1"/>
  <c r="AU293" i="1"/>
  <c r="G293" i="1"/>
  <c r="I293" i="1" s="1"/>
  <c r="R584" i="1"/>
  <c r="AC584" i="1"/>
  <c r="K584" i="1"/>
  <c r="AF584" i="1"/>
  <c r="AC134" i="1"/>
  <c r="AC175" i="1"/>
  <c r="R194" i="1"/>
  <c r="P247" i="1"/>
  <c r="P443" i="1"/>
  <c r="P241" i="1"/>
  <c r="AZ32" i="1"/>
  <c r="AX32" i="1" s="1"/>
  <c r="AZ93" i="1"/>
  <c r="AX93" i="1" s="1"/>
  <c r="G59" i="1"/>
  <c r="Z59" i="1"/>
  <c r="AU59" i="1"/>
  <c r="AT59" i="1" s="1"/>
  <c r="AS59" i="1" s="1"/>
  <c r="AR59" i="1" s="1"/>
  <c r="AQ59" i="1" s="1"/>
  <c r="AP59" i="1" s="1"/>
  <c r="AO59" i="1" s="1"/>
  <c r="AN59" i="1" s="1"/>
  <c r="AM59" i="1" s="1"/>
  <c r="AL59" i="1" s="1"/>
  <c r="AT161" i="1"/>
  <c r="AS161" i="1" s="1"/>
  <c r="AR161" i="1" s="1"/>
  <c r="AQ161" i="1" s="1"/>
  <c r="AP161" i="1" s="1"/>
  <c r="AO161" i="1" s="1"/>
  <c r="AN161" i="1" s="1"/>
  <c r="AM161" i="1" s="1"/>
  <c r="AL161" i="1" s="1"/>
  <c r="Z124" i="1"/>
  <c r="G124" i="1"/>
  <c r="AU124" i="1"/>
  <c r="AT124" i="1" s="1"/>
  <c r="AS124" i="1" s="1"/>
  <c r="AR124" i="1" s="1"/>
  <c r="AQ124" i="1" s="1"/>
  <c r="AP124" i="1" s="1"/>
  <c r="AO124" i="1" s="1"/>
  <c r="AN124" i="1" s="1"/>
  <c r="AM124" i="1" s="1"/>
  <c r="AL124" i="1" s="1"/>
  <c r="P124" i="1"/>
  <c r="G24" i="1"/>
  <c r="AU24" i="1"/>
  <c r="AT24" i="1" s="1"/>
  <c r="AS24" i="1" s="1"/>
  <c r="AR24" i="1" s="1"/>
  <c r="AQ24" i="1" s="1"/>
  <c r="AP24" i="1" s="1"/>
  <c r="AO24" i="1" s="1"/>
  <c r="AN24" i="1" s="1"/>
  <c r="AM24" i="1" s="1"/>
  <c r="AL24" i="1" s="1"/>
  <c r="AU503" i="1"/>
  <c r="Z503" i="1"/>
  <c r="G503" i="1"/>
  <c r="I503" i="1" s="1"/>
  <c r="AK339" i="1"/>
  <c r="AI339" i="1"/>
  <c r="AJ339" i="1"/>
  <c r="AK448" i="1"/>
  <c r="AI448" i="1"/>
  <c r="AJ448" i="1"/>
  <c r="Z208" i="1"/>
  <c r="G208" i="1"/>
  <c r="I208" i="1" s="1"/>
  <c r="AU208" i="1"/>
  <c r="J328" i="1"/>
  <c r="AC475" i="1"/>
  <c r="K475" i="1"/>
  <c r="AF475" i="1"/>
  <c r="R475" i="1"/>
  <c r="AC526" i="1"/>
  <c r="P279" i="1"/>
  <c r="P208" i="1"/>
  <c r="Z279" i="1"/>
  <c r="AR477" i="1"/>
  <c r="AQ477" i="1" s="1"/>
  <c r="AP477" i="1" s="1"/>
  <c r="AO477" i="1" s="1"/>
  <c r="AN477" i="1" s="1"/>
  <c r="AM477" i="1" s="1"/>
  <c r="AL477" i="1" s="1"/>
  <c r="AU443" i="1"/>
  <c r="AT443" i="1" s="1"/>
  <c r="AS443" i="1" s="1"/>
  <c r="AR443" i="1" s="1"/>
  <c r="AQ443" i="1" s="1"/>
  <c r="AP443" i="1" s="1"/>
  <c r="AO443" i="1" s="1"/>
  <c r="AN443" i="1" s="1"/>
  <c r="AM443" i="1" s="1"/>
  <c r="AL443" i="1" s="1"/>
  <c r="I118" i="1"/>
  <c r="Z495" i="1"/>
  <c r="AU495" i="1"/>
  <c r="K466" i="1"/>
  <c r="R466" i="1"/>
  <c r="AC466" i="1"/>
  <c r="AF466" i="1"/>
  <c r="Z504" i="1"/>
  <c r="AU504" i="1"/>
  <c r="G504" i="1"/>
  <c r="P504" i="1"/>
  <c r="AJ361" i="1"/>
  <c r="AK361" i="1"/>
  <c r="BK48" i="1"/>
  <c r="BJ48" i="1" s="1"/>
  <c r="BI48" i="1" s="1"/>
  <c r="BH48" i="1" s="1"/>
  <c r="BG48" i="1" s="1"/>
  <c r="BF48" i="1" s="1"/>
  <c r="BE48" i="1" s="1"/>
  <c r="BD48" i="1" s="1"/>
  <c r="BC48" i="1" s="1"/>
  <c r="Z288" i="1"/>
  <c r="G288" i="1"/>
  <c r="AU288" i="1"/>
  <c r="Z304" i="1"/>
  <c r="G304" i="1"/>
  <c r="R304" i="1" s="1"/>
  <c r="AU304" i="1"/>
  <c r="AT304" i="1" s="1"/>
  <c r="AS304" i="1" s="1"/>
  <c r="AR304" i="1" s="1"/>
  <c r="AQ304" i="1" s="1"/>
  <c r="AP304" i="1" s="1"/>
  <c r="AO304" i="1" s="1"/>
  <c r="AN304" i="1" s="1"/>
  <c r="AM304" i="1" s="1"/>
  <c r="AL304" i="1" s="1"/>
  <c r="Z94" i="1"/>
  <c r="G94" i="1"/>
  <c r="AU94" i="1"/>
  <c r="AT94" i="1" s="1"/>
  <c r="AS94" i="1" s="1"/>
  <c r="AR94" i="1" s="1"/>
  <c r="AQ94" i="1" s="1"/>
  <c r="AP94" i="1" s="1"/>
  <c r="AO94" i="1" s="1"/>
  <c r="AN94" i="1" s="1"/>
  <c r="AM94" i="1" s="1"/>
  <c r="AL94" i="1" s="1"/>
  <c r="BB43" i="1"/>
  <c r="BA43" i="1"/>
  <c r="AI428" i="1"/>
  <c r="AJ428" i="1"/>
  <c r="AK428" i="1"/>
  <c r="AZ65" i="1"/>
  <c r="AX65" i="1" s="1"/>
  <c r="AT507" i="1"/>
  <c r="AS507" i="1" s="1"/>
  <c r="AR507" i="1" s="1"/>
  <c r="AQ507" i="1" s="1"/>
  <c r="AP507" i="1" s="1"/>
  <c r="AO507" i="1" s="1"/>
  <c r="AN507" i="1" s="1"/>
  <c r="AM507" i="1" s="1"/>
  <c r="AL507" i="1" s="1"/>
  <c r="G279" i="1"/>
  <c r="G443" i="1"/>
  <c r="I443" i="1" s="1"/>
  <c r="R480" i="1"/>
  <c r="AJ511" i="1"/>
  <c r="AK511" i="1"/>
  <c r="AI511" i="1"/>
  <c r="G69" i="1"/>
  <c r="Z69" i="1"/>
  <c r="AU69" i="1"/>
  <c r="AT69" i="1" s="1"/>
  <c r="AS69" i="1" s="1"/>
  <c r="AR69" i="1" s="1"/>
  <c r="AQ69" i="1" s="1"/>
  <c r="AP69" i="1" s="1"/>
  <c r="AO69" i="1" s="1"/>
  <c r="AN69" i="1" s="1"/>
  <c r="AM69" i="1" s="1"/>
  <c r="AL69" i="1" s="1"/>
  <c r="AJ170" i="1"/>
  <c r="AK170" i="1"/>
  <c r="AI170" i="1"/>
  <c r="Z534" i="1"/>
  <c r="G534" i="1"/>
  <c r="AU534" i="1"/>
  <c r="Z48" i="1"/>
  <c r="G48" i="1"/>
  <c r="AU48" i="1"/>
  <c r="K562" i="1"/>
  <c r="R562" i="1"/>
  <c r="AC562" i="1"/>
  <c r="AF562" i="1"/>
  <c r="AI470" i="1"/>
  <c r="AK470" i="1"/>
  <c r="AJ470" i="1"/>
  <c r="AT426" i="1"/>
  <c r="AS426" i="1" s="1"/>
  <c r="AR426" i="1" s="1"/>
  <c r="AQ426" i="1" s="1"/>
  <c r="AP426" i="1" s="1"/>
  <c r="AO426" i="1" s="1"/>
  <c r="AN426" i="1" s="1"/>
  <c r="AM426" i="1" s="1"/>
  <c r="AL426" i="1" s="1"/>
  <c r="Z240" i="1"/>
  <c r="AU240" i="1"/>
  <c r="R518" i="1"/>
  <c r="AC518" i="1"/>
  <c r="AF518" i="1"/>
  <c r="K518" i="1"/>
  <c r="AJ245" i="1"/>
  <c r="AK245" i="1"/>
  <c r="AI245" i="1"/>
  <c r="AI468" i="1"/>
  <c r="AJ468" i="1"/>
  <c r="AK468" i="1"/>
  <c r="AF242" i="1"/>
  <c r="AC242" i="1"/>
  <c r="K242" i="1"/>
  <c r="R242" i="1"/>
  <c r="I258" i="1"/>
  <c r="K573" i="1"/>
  <c r="R573" i="1"/>
  <c r="AF573" i="1"/>
  <c r="AC573" i="1"/>
  <c r="AI29" i="1"/>
  <c r="AK29" i="1"/>
  <c r="AJ29" i="1"/>
  <c r="AT584" i="1"/>
  <c r="AS584" i="1" s="1"/>
  <c r="AR584" i="1" s="1"/>
  <c r="AQ584" i="1" s="1"/>
  <c r="AP584" i="1" s="1"/>
  <c r="AO584" i="1" s="1"/>
  <c r="AN584" i="1" s="1"/>
  <c r="AM584" i="1" s="1"/>
  <c r="AL584" i="1" s="1"/>
  <c r="AJ256" i="1"/>
  <c r="AI256" i="1"/>
  <c r="AK256" i="1"/>
  <c r="I572" i="1"/>
  <c r="AI388" i="1"/>
  <c r="P293" i="1"/>
  <c r="Z47" i="1"/>
  <c r="AF95" i="1"/>
  <c r="R572" i="1"/>
  <c r="AJ388" i="1"/>
  <c r="AI181" i="1"/>
  <c r="AZ71" i="1"/>
  <c r="AX71" i="1" s="1"/>
  <c r="AZ80" i="1"/>
  <c r="AX80" i="1" s="1"/>
  <c r="AZ38" i="1"/>
  <c r="AX38" i="1" s="1"/>
  <c r="AI95" i="1"/>
  <c r="AK95" i="1"/>
  <c r="AF61" i="1"/>
  <c r="H61" i="1"/>
  <c r="R61" i="1"/>
  <c r="AC61" i="1"/>
  <c r="Z25" i="1"/>
  <c r="G25" i="1"/>
  <c r="AU25" i="1"/>
  <c r="AT25" i="1" s="1"/>
  <c r="AS25" i="1" s="1"/>
  <c r="AR25" i="1" s="1"/>
  <c r="AQ25" i="1" s="1"/>
  <c r="AP25" i="1" s="1"/>
  <c r="AO25" i="1" s="1"/>
  <c r="AN25" i="1" s="1"/>
  <c r="AM25" i="1" s="1"/>
  <c r="AL25" i="1" s="1"/>
  <c r="G508" i="1"/>
  <c r="I508" i="1" s="1"/>
  <c r="Z508" i="1"/>
  <c r="AU508" i="1"/>
  <c r="AT508" i="1" s="1"/>
  <c r="AS508" i="1" s="1"/>
  <c r="AR508" i="1" s="1"/>
  <c r="AQ508" i="1" s="1"/>
  <c r="AP508" i="1" s="1"/>
  <c r="AO508" i="1" s="1"/>
  <c r="AN508" i="1" s="1"/>
  <c r="AM508" i="1" s="1"/>
  <c r="AL508" i="1" s="1"/>
  <c r="G261" i="1"/>
  <c r="I261" i="1" s="1"/>
  <c r="AU261" i="1"/>
  <c r="AT261" i="1" s="1"/>
  <c r="AS261" i="1" s="1"/>
  <c r="AR261" i="1" s="1"/>
  <c r="AQ261" i="1" s="1"/>
  <c r="AP261" i="1" s="1"/>
  <c r="AO261" i="1" s="1"/>
  <c r="AN261" i="1" s="1"/>
  <c r="AM261" i="1" s="1"/>
  <c r="AL261" i="1" s="1"/>
  <c r="AT402" i="1"/>
  <c r="AS402" i="1" s="1"/>
  <c r="AR402" i="1" s="1"/>
  <c r="AQ402" i="1" s="1"/>
  <c r="AP402" i="1" s="1"/>
  <c r="AO402" i="1" s="1"/>
  <c r="AN402" i="1" s="1"/>
  <c r="AM402" i="1" s="1"/>
  <c r="AL402" i="1" s="1"/>
  <c r="G179" i="1"/>
  <c r="I179" i="1" s="1"/>
  <c r="Z179" i="1"/>
  <c r="AU179" i="1"/>
  <c r="AT179" i="1" s="1"/>
  <c r="AS179" i="1" s="1"/>
  <c r="AR179" i="1" s="1"/>
  <c r="AQ179" i="1" s="1"/>
  <c r="AP179" i="1" s="1"/>
  <c r="AO179" i="1" s="1"/>
  <c r="AN179" i="1" s="1"/>
  <c r="AM179" i="1" s="1"/>
  <c r="AL179" i="1" s="1"/>
  <c r="G244" i="1"/>
  <c r="I244" i="1" s="1"/>
  <c r="Z244" i="1"/>
  <c r="AU244" i="1"/>
  <c r="AT244" i="1" s="1"/>
  <c r="AS244" i="1" s="1"/>
  <c r="AR244" i="1" s="1"/>
  <c r="AQ244" i="1" s="1"/>
  <c r="AP244" i="1" s="1"/>
  <c r="AO244" i="1" s="1"/>
  <c r="AN244" i="1" s="1"/>
  <c r="AM244" i="1" s="1"/>
  <c r="AL244" i="1" s="1"/>
  <c r="AI322" i="1"/>
  <c r="AJ322" i="1"/>
  <c r="AK322" i="1"/>
  <c r="AT82" i="1"/>
  <c r="AS82" i="1" s="1"/>
  <c r="AR82" i="1" s="1"/>
  <c r="AQ82" i="1" s="1"/>
  <c r="AP82" i="1" s="1"/>
  <c r="AO82" i="1" s="1"/>
  <c r="AN82" i="1" s="1"/>
  <c r="AM82" i="1" s="1"/>
  <c r="AL82" i="1" s="1"/>
  <c r="AU492" i="1"/>
  <c r="AT492" i="1" s="1"/>
  <c r="AS492" i="1" s="1"/>
  <c r="AR492" i="1" s="1"/>
  <c r="AQ492" i="1" s="1"/>
  <c r="AP492" i="1" s="1"/>
  <c r="AO492" i="1" s="1"/>
  <c r="AN492" i="1" s="1"/>
  <c r="AM492" i="1" s="1"/>
  <c r="AL492" i="1" s="1"/>
  <c r="G492" i="1"/>
  <c r="I492" i="1" s="1"/>
  <c r="Z492" i="1"/>
  <c r="Z335" i="1"/>
  <c r="AU335" i="1"/>
  <c r="Z303" i="1"/>
  <c r="G303" i="1"/>
  <c r="AF303" i="1" s="1"/>
  <c r="AU303" i="1"/>
  <c r="AT303" i="1" s="1"/>
  <c r="AS303" i="1" s="1"/>
  <c r="AR303" i="1" s="1"/>
  <c r="AQ303" i="1" s="1"/>
  <c r="AP303" i="1" s="1"/>
  <c r="AO303" i="1" s="1"/>
  <c r="AN303" i="1" s="1"/>
  <c r="AM303" i="1" s="1"/>
  <c r="AL303" i="1" s="1"/>
  <c r="AJ102" i="1"/>
  <c r="AI102" i="1"/>
  <c r="AK102" i="1"/>
  <c r="AJ38" i="1"/>
  <c r="AI38" i="1"/>
  <c r="AK38" i="1"/>
  <c r="AJ186" i="1"/>
  <c r="AK186" i="1"/>
  <c r="AJ115" i="1"/>
  <c r="AI115" i="1"/>
  <c r="I428" i="1"/>
  <c r="AJ307" i="1"/>
  <c r="Z87" i="1"/>
  <c r="U87" i="1"/>
  <c r="R87" i="1" s="1"/>
  <c r="AU87" i="1"/>
  <c r="AT81" i="1"/>
  <c r="AS81" i="1" s="1"/>
  <c r="AR81" i="1" s="1"/>
  <c r="AQ81" i="1" s="1"/>
  <c r="AP81" i="1" s="1"/>
  <c r="AO81" i="1" s="1"/>
  <c r="AN81" i="1" s="1"/>
  <c r="AM81" i="1" s="1"/>
  <c r="AL81" i="1" s="1"/>
  <c r="Z535" i="1"/>
  <c r="G535" i="1"/>
  <c r="G407" i="1"/>
  <c r="I407" i="1" s="1"/>
  <c r="Z407" i="1"/>
  <c r="AU407" i="1"/>
  <c r="AT407" i="1" s="1"/>
  <c r="AS407" i="1" s="1"/>
  <c r="AR407" i="1" s="1"/>
  <c r="AQ407" i="1" s="1"/>
  <c r="AP407" i="1" s="1"/>
  <c r="AO407" i="1" s="1"/>
  <c r="AN407" i="1" s="1"/>
  <c r="AM407" i="1" s="1"/>
  <c r="AL407" i="1" s="1"/>
  <c r="AI526" i="1"/>
  <c r="AH526" i="1" s="1"/>
  <c r="AA526" i="1" s="1"/>
  <c r="AJ181" i="1"/>
  <c r="AI129" i="1"/>
  <c r="AH129" i="1" s="1"/>
  <c r="R64" i="1"/>
  <c r="H64" i="1"/>
  <c r="AF64" i="1"/>
  <c r="AC64" i="1"/>
  <c r="G249" i="1"/>
  <c r="Z249" i="1"/>
  <c r="AU249" i="1"/>
  <c r="AT249" i="1" s="1"/>
  <c r="AS249" i="1" s="1"/>
  <c r="AR249" i="1" s="1"/>
  <c r="AQ249" i="1" s="1"/>
  <c r="AP249" i="1" s="1"/>
  <c r="AO249" i="1" s="1"/>
  <c r="AN249" i="1" s="1"/>
  <c r="AM249" i="1" s="1"/>
  <c r="AL249" i="1" s="1"/>
  <c r="BK2" i="1"/>
  <c r="BJ2" i="1" s="1"/>
  <c r="BI2" i="1" s="1"/>
  <c r="BH2" i="1" s="1"/>
  <c r="BG2" i="1" s="1"/>
  <c r="BF2" i="1" s="1"/>
  <c r="BE2" i="1" s="1"/>
  <c r="BD2" i="1" s="1"/>
  <c r="BC2" i="1" s="1"/>
  <c r="BK79" i="1"/>
  <c r="BJ79" i="1" s="1"/>
  <c r="BI79" i="1" s="1"/>
  <c r="BH79" i="1" s="1"/>
  <c r="BG79" i="1" s="1"/>
  <c r="BF79" i="1" s="1"/>
  <c r="BE79" i="1" s="1"/>
  <c r="BD79" i="1" s="1"/>
  <c r="BC79" i="1" s="1"/>
  <c r="H81" i="1"/>
  <c r="R81" i="1"/>
  <c r="AH194" i="1"/>
  <c r="R448" i="1"/>
  <c r="AF397" i="1"/>
  <c r="P105" i="1"/>
  <c r="AC95" i="1"/>
  <c r="AC572" i="1"/>
  <c r="AS146" i="1"/>
  <c r="AR146" i="1" s="1"/>
  <c r="AQ146" i="1" s="1"/>
  <c r="AP146" i="1" s="1"/>
  <c r="AO146" i="1" s="1"/>
  <c r="AN146" i="1" s="1"/>
  <c r="AM146" i="1" s="1"/>
  <c r="AL146" i="1" s="1"/>
  <c r="AH111" i="1"/>
  <c r="AA111" i="1" s="1"/>
  <c r="P141" i="1"/>
  <c r="AF141" i="1" s="1"/>
  <c r="R425" i="1"/>
  <c r="Z105" i="1"/>
  <c r="AU535" i="1"/>
  <c r="AT535" i="1" s="1"/>
  <c r="AS535" i="1" s="1"/>
  <c r="AR535" i="1" s="1"/>
  <c r="AQ535" i="1" s="1"/>
  <c r="AP535" i="1" s="1"/>
  <c r="AO535" i="1" s="1"/>
  <c r="AN535" i="1" s="1"/>
  <c r="AM535" i="1" s="1"/>
  <c r="AL535" i="1" s="1"/>
  <c r="AH50" i="1"/>
  <c r="AB50" i="1" s="1"/>
  <c r="AK526" i="1"/>
  <c r="AZ56" i="1"/>
  <c r="AX56" i="1" s="1"/>
  <c r="G224" i="1"/>
  <c r="I224" i="1" s="1"/>
  <c r="Z224" i="1"/>
  <c r="AU224" i="1"/>
  <c r="R92" i="1"/>
  <c r="I297" i="1"/>
  <c r="AC531" i="1"/>
  <c r="AF531" i="1"/>
  <c r="J531" i="1"/>
  <c r="R531" i="1"/>
  <c r="G192" i="1"/>
  <c r="AC192" i="1" s="1"/>
  <c r="Z192" i="1"/>
  <c r="AU192" i="1"/>
  <c r="AT192" i="1" s="1"/>
  <c r="AS192" i="1" s="1"/>
  <c r="AR192" i="1" s="1"/>
  <c r="AQ192" i="1" s="1"/>
  <c r="AP192" i="1" s="1"/>
  <c r="AO192" i="1" s="1"/>
  <c r="AN192" i="1" s="1"/>
  <c r="AM192" i="1" s="1"/>
  <c r="AL192" i="1" s="1"/>
  <c r="AF426" i="1"/>
  <c r="K426" i="1"/>
  <c r="R426" i="1"/>
  <c r="AC426" i="1"/>
  <c r="Z315" i="1"/>
  <c r="AU315" i="1"/>
  <c r="AT315" i="1" s="1"/>
  <c r="AS315" i="1" s="1"/>
  <c r="AR315" i="1" s="1"/>
  <c r="AQ315" i="1" s="1"/>
  <c r="AP315" i="1" s="1"/>
  <c r="AO315" i="1" s="1"/>
  <c r="AN315" i="1" s="1"/>
  <c r="AM315" i="1" s="1"/>
  <c r="AL315" i="1" s="1"/>
  <c r="AU557" i="1"/>
  <c r="AT557" i="1" s="1"/>
  <c r="AS557" i="1" s="1"/>
  <c r="AR557" i="1" s="1"/>
  <c r="AQ557" i="1" s="1"/>
  <c r="AP557" i="1" s="1"/>
  <c r="AO557" i="1" s="1"/>
  <c r="AN557" i="1" s="1"/>
  <c r="AM557" i="1" s="1"/>
  <c r="AL557" i="1" s="1"/>
  <c r="G557" i="1"/>
  <c r="Z557" i="1"/>
  <c r="BK100" i="1"/>
  <c r="BJ100" i="1" s="1"/>
  <c r="BI100" i="1" s="1"/>
  <c r="BH100" i="1" s="1"/>
  <c r="BG100" i="1" s="1"/>
  <c r="BF100" i="1" s="1"/>
  <c r="BE100" i="1" s="1"/>
  <c r="BD100" i="1" s="1"/>
  <c r="BC100" i="1" s="1"/>
  <c r="G361" i="1"/>
  <c r="Z361" i="1"/>
  <c r="G89" i="1"/>
  <c r="Z89" i="1"/>
  <c r="AU89" i="1"/>
  <c r="AT89" i="1" s="1"/>
  <c r="AS89" i="1" s="1"/>
  <c r="AR89" i="1" s="1"/>
  <c r="AQ89" i="1" s="1"/>
  <c r="AP89" i="1" s="1"/>
  <c r="AO89" i="1" s="1"/>
  <c r="AN89" i="1" s="1"/>
  <c r="AM89" i="1" s="1"/>
  <c r="AL89" i="1" s="1"/>
  <c r="AI89" i="1" s="1"/>
  <c r="Z237" i="1"/>
  <c r="G237" i="1"/>
  <c r="I237" i="1" s="1"/>
  <c r="AU237" i="1"/>
  <c r="AC223" i="1"/>
  <c r="K223" i="1"/>
  <c r="R223" i="1"/>
  <c r="AF223" i="1"/>
  <c r="AC480" i="1"/>
  <c r="G421" i="1"/>
  <c r="AC421" i="1" s="1"/>
  <c r="Z421" i="1"/>
  <c r="AU421" i="1"/>
  <c r="I448" i="1"/>
  <c r="AF448" i="1"/>
  <c r="AC194" i="1"/>
  <c r="AC397" i="1"/>
  <c r="AF245" i="1"/>
  <c r="BB81" i="1"/>
  <c r="BA81" i="1"/>
  <c r="AI395" i="1"/>
  <c r="AK395" i="1"/>
  <c r="AJ395" i="1"/>
  <c r="BA13" i="1"/>
  <c r="BB13" i="1"/>
  <c r="BA60" i="1"/>
  <c r="BB60" i="1"/>
  <c r="AK399" i="1"/>
  <c r="AI399" i="1"/>
  <c r="AJ399" i="1"/>
  <c r="BA3" i="1"/>
  <c r="BB3" i="1"/>
  <c r="BB91" i="1"/>
  <c r="BA91" i="1"/>
  <c r="BA28" i="1"/>
  <c r="BB28" i="1"/>
  <c r="BA15" i="1"/>
  <c r="BB15" i="1"/>
  <c r="I147" i="1"/>
  <c r="AU509" i="1"/>
  <c r="G509" i="1"/>
  <c r="Z509" i="1"/>
  <c r="G309" i="1"/>
  <c r="I309" i="1" s="1"/>
  <c r="Z309" i="1"/>
  <c r="AU309" i="1"/>
  <c r="K146" i="1"/>
  <c r="R146" i="1"/>
  <c r="AC146" i="1"/>
  <c r="AF146" i="1"/>
  <c r="AT272" i="1"/>
  <c r="AS272" i="1" s="1"/>
  <c r="AR272" i="1" s="1"/>
  <c r="AQ272" i="1" s="1"/>
  <c r="AP272" i="1" s="1"/>
  <c r="AO272" i="1" s="1"/>
  <c r="AN272" i="1" s="1"/>
  <c r="AM272" i="1" s="1"/>
  <c r="AL272" i="1" s="1"/>
  <c r="P509" i="1"/>
  <c r="AF425" i="1"/>
  <c r="R526" i="1"/>
  <c r="AF526" i="1"/>
  <c r="AK105" i="1"/>
  <c r="AJ105" i="1"/>
  <c r="AI105" i="1"/>
  <c r="G184" i="1"/>
  <c r="R184" i="1" s="1"/>
  <c r="Z184" i="1"/>
  <c r="AU184" i="1"/>
  <c r="Z177" i="1"/>
  <c r="AU177" i="1"/>
  <c r="R95" i="1"/>
  <c r="AT476" i="1"/>
  <c r="AS476" i="1" s="1"/>
  <c r="AR476" i="1" s="1"/>
  <c r="AQ476" i="1" s="1"/>
  <c r="AP476" i="1" s="1"/>
  <c r="AO476" i="1" s="1"/>
  <c r="AN476" i="1" s="1"/>
  <c r="AM476" i="1" s="1"/>
  <c r="AL476" i="1" s="1"/>
  <c r="I161" i="1"/>
  <c r="AI442" i="1"/>
  <c r="AJ442" i="1"/>
  <c r="AK442" i="1"/>
  <c r="R487" i="1"/>
  <c r="AC487" i="1"/>
  <c r="K487" i="1"/>
  <c r="AF487" i="1"/>
  <c r="K526" i="1"/>
  <c r="AT357" i="1"/>
  <c r="AS357" i="1" s="1"/>
  <c r="AR357" i="1" s="1"/>
  <c r="AQ357" i="1" s="1"/>
  <c r="AP357" i="1" s="1"/>
  <c r="AO357" i="1" s="1"/>
  <c r="AN357" i="1" s="1"/>
  <c r="AM357" i="1" s="1"/>
  <c r="AL357" i="1" s="1"/>
  <c r="AK450" i="1"/>
  <c r="AI450" i="1"/>
  <c r="AJ450" i="1"/>
  <c r="AT290" i="1"/>
  <c r="AS290" i="1" s="1"/>
  <c r="AR290" i="1" s="1"/>
  <c r="AQ290" i="1" s="1"/>
  <c r="AP290" i="1" s="1"/>
  <c r="AO290" i="1" s="1"/>
  <c r="AN290" i="1" s="1"/>
  <c r="AM290" i="1" s="1"/>
  <c r="AL290" i="1" s="1"/>
  <c r="AK266" i="1"/>
  <c r="AI266" i="1"/>
  <c r="AJ266" i="1"/>
  <c r="AF376" i="1"/>
  <c r="AC376" i="1"/>
  <c r="K376" i="1"/>
  <c r="R376" i="1"/>
  <c r="Z516" i="1"/>
  <c r="AU516" i="1"/>
  <c r="G516" i="1"/>
  <c r="AC516" i="1" s="1"/>
  <c r="AT502" i="1"/>
  <c r="AS502" i="1" s="1"/>
  <c r="AR502" i="1" s="1"/>
  <c r="AQ502" i="1" s="1"/>
  <c r="AP502" i="1" s="1"/>
  <c r="AO502" i="1" s="1"/>
  <c r="AN502" i="1" s="1"/>
  <c r="AM502" i="1" s="1"/>
  <c r="AL502" i="1" s="1"/>
  <c r="I525" i="1"/>
  <c r="AC446" i="1"/>
  <c r="R446" i="1"/>
  <c r="AT218" i="1"/>
  <c r="AS218" i="1" s="1"/>
  <c r="AR218" i="1" s="1"/>
  <c r="AQ218" i="1" s="1"/>
  <c r="AP218" i="1" s="1"/>
  <c r="AO218" i="1" s="1"/>
  <c r="AN218" i="1" s="1"/>
  <c r="AM218" i="1" s="1"/>
  <c r="AL218" i="1" s="1"/>
  <c r="I219" i="1"/>
  <c r="AH420" i="1"/>
  <c r="AA581" i="1"/>
  <c r="AB581" i="1"/>
  <c r="I215" i="1"/>
  <c r="G444" i="1"/>
  <c r="Z444" i="1"/>
  <c r="AU444" i="1"/>
  <c r="AZ12" i="1"/>
  <c r="AX12" i="1" s="1"/>
  <c r="BK10" i="1"/>
  <c r="BJ10" i="1" s="1"/>
  <c r="BI10" i="1" s="1"/>
  <c r="BH10" i="1" s="1"/>
  <c r="BG10" i="1" s="1"/>
  <c r="BF10" i="1" s="1"/>
  <c r="BE10" i="1" s="1"/>
  <c r="BD10" i="1" s="1"/>
  <c r="BC10" i="1" s="1"/>
  <c r="AJ214" i="1"/>
  <c r="AK214" i="1"/>
  <c r="AI214" i="1"/>
  <c r="AJ215" i="1"/>
  <c r="AK215" i="1"/>
  <c r="AI215" i="1"/>
  <c r="R266" i="1"/>
  <c r="AF172" i="1"/>
  <c r="D15" i="1"/>
  <c r="C19" i="1" s="1"/>
  <c r="Z197" i="1"/>
  <c r="AU197" i="1"/>
  <c r="AT197" i="1" s="1"/>
  <c r="AS197" i="1" s="1"/>
  <c r="AR197" i="1" s="1"/>
  <c r="AQ197" i="1" s="1"/>
  <c r="AP197" i="1" s="1"/>
  <c r="AO197" i="1" s="1"/>
  <c r="AN197" i="1" s="1"/>
  <c r="AM197" i="1" s="1"/>
  <c r="AL197" i="1" s="1"/>
  <c r="AT230" i="1"/>
  <c r="AS230" i="1" s="1"/>
  <c r="AR230" i="1" s="1"/>
  <c r="AQ230" i="1" s="1"/>
  <c r="AP230" i="1" s="1"/>
  <c r="AO230" i="1" s="1"/>
  <c r="AN230" i="1" s="1"/>
  <c r="AM230" i="1" s="1"/>
  <c r="AL230" i="1" s="1"/>
  <c r="R98" i="1"/>
  <c r="AF98" i="1"/>
  <c r="J312" i="1"/>
  <c r="AI369" i="1"/>
  <c r="AK369" i="1"/>
  <c r="AJ369" i="1"/>
  <c r="AJ46" i="1"/>
  <c r="AK46" i="1"/>
  <c r="AI46" i="1"/>
  <c r="AT404" i="1"/>
  <c r="AS404" i="1" s="1"/>
  <c r="AR404" i="1" s="1"/>
  <c r="AQ404" i="1" s="1"/>
  <c r="AP404" i="1" s="1"/>
  <c r="AO404" i="1" s="1"/>
  <c r="AN404" i="1" s="1"/>
  <c r="AM404" i="1" s="1"/>
  <c r="AL404" i="1" s="1"/>
  <c r="AT560" i="1"/>
  <c r="AS560" i="1" s="1"/>
  <c r="AR560" i="1" s="1"/>
  <c r="AQ560" i="1" s="1"/>
  <c r="AP560" i="1" s="1"/>
  <c r="AO560" i="1" s="1"/>
  <c r="AN560" i="1" s="1"/>
  <c r="AM560" i="1" s="1"/>
  <c r="AL560" i="1" s="1"/>
  <c r="AT466" i="1"/>
  <c r="AS466" i="1" s="1"/>
  <c r="AR466" i="1" s="1"/>
  <c r="AQ466" i="1" s="1"/>
  <c r="AP466" i="1" s="1"/>
  <c r="AO466" i="1" s="1"/>
  <c r="AN466" i="1" s="1"/>
  <c r="AM466" i="1" s="1"/>
  <c r="AL466" i="1" s="1"/>
  <c r="AC62" i="1"/>
  <c r="AF62" i="1"/>
  <c r="R62" i="1"/>
  <c r="H62" i="1"/>
  <c r="K159" i="1"/>
  <c r="R159" i="1"/>
  <c r="AC159" i="1"/>
  <c r="AF159" i="1"/>
  <c r="K234" i="1"/>
  <c r="R234" i="1"/>
  <c r="AF234" i="1"/>
  <c r="AC234" i="1"/>
  <c r="AT458" i="1"/>
  <c r="AS458" i="1" s="1"/>
  <c r="AR458" i="1" s="1"/>
  <c r="AQ458" i="1" s="1"/>
  <c r="AP458" i="1" s="1"/>
  <c r="AO458" i="1" s="1"/>
  <c r="AN458" i="1" s="1"/>
  <c r="AM458" i="1" s="1"/>
  <c r="AL458" i="1" s="1"/>
  <c r="I187" i="1"/>
  <c r="G501" i="1"/>
  <c r="I501" i="1" s="1"/>
  <c r="Z501" i="1"/>
  <c r="AU501" i="1"/>
  <c r="AJ486" i="1"/>
  <c r="AI486" i="1"/>
  <c r="AK486" i="1"/>
  <c r="AZ53" i="1"/>
  <c r="AX53" i="1" s="1"/>
  <c r="AB384" i="1"/>
  <c r="AA384" i="1"/>
  <c r="AH326" i="1"/>
  <c r="AA326" i="1" s="1"/>
  <c r="AE326" i="1" s="1"/>
  <c r="G278" i="1"/>
  <c r="AF278" i="1" s="1"/>
  <c r="Z278" i="1"/>
  <c r="AU278" i="1"/>
  <c r="AT464" i="1"/>
  <c r="AS464" i="1" s="1"/>
  <c r="AR464" i="1" s="1"/>
  <c r="AQ464" i="1" s="1"/>
  <c r="AP464" i="1" s="1"/>
  <c r="AO464" i="1" s="1"/>
  <c r="AN464" i="1" s="1"/>
  <c r="AM464" i="1" s="1"/>
  <c r="AL464" i="1" s="1"/>
  <c r="AI234" i="1"/>
  <c r="AK234" i="1"/>
  <c r="AJ234" i="1"/>
  <c r="I486" i="1"/>
  <c r="AH499" i="1"/>
  <c r="AB499" i="1" s="1"/>
  <c r="AH579" i="1"/>
  <c r="AA579" i="1" s="1"/>
  <c r="AH480" i="1"/>
  <c r="AA480" i="1" s="1"/>
  <c r="AH370" i="1"/>
  <c r="AA370" i="1" s="1"/>
  <c r="Z178" i="1"/>
  <c r="G178" i="1"/>
  <c r="I178" i="1" s="1"/>
  <c r="AU178" i="1"/>
  <c r="I291" i="1"/>
  <c r="AK496" i="1"/>
  <c r="AI496" i="1"/>
  <c r="AJ496" i="1"/>
  <c r="G83" i="1"/>
  <c r="Z83" i="1"/>
  <c r="AU83" i="1"/>
  <c r="AT83" i="1" s="1"/>
  <c r="AS83" i="1" s="1"/>
  <c r="AR83" i="1" s="1"/>
  <c r="AQ83" i="1" s="1"/>
  <c r="AP83" i="1" s="1"/>
  <c r="AO83" i="1" s="1"/>
  <c r="AN83" i="1" s="1"/>
  <c r="AM83" i="1" s="1"/>
  <c r="AL83" i="1" s="1"/>
  <c r="Z277" i="1"/>
  <c r="G277" i="1"/>
  <c r="AF277" i="1" s="1"/>
  <c r="AU277" i="1"/>
  <c r="AT277" i="1" s="1"/>
  <c r="AS277" i="1" s="1"/>
  <c r="AR277" i="1" s="1"/>
  <c r="AQ277" i="1" s="1"/>
  <c r="AP277" i="1" s="1"/>
  <c r="AO277" i="1" s="1"/>
  <c r="AN277" i="1" s="1"/>
  <c r="AM277" i="1" s="1"/>
  <c r="AL277" i="1" s="1"/>
  <c r="AT589" i="1"/>
  <c r="AS589" i="1" s="1"/>
  <c r="AR589" i="1" s="1"/>
  <c r="AQ589" i="1" s="1"/>
  <c r="AP589" i="1" s="1"/>
  <c r="AO589" i="1" s="1"/>
  <c r="AN589" i="1" s="1"/>
  <c r="AM589" i="1" s="1"/>
  <c r="AL589" i="1" s="1"/>
  <c r="R267" i="1"/>
  <c r="AC267" i="1"/>
  <c r="K267" i="1"/>
  <c r="AF267" i="1"/>
  <c r="AT235" i="1"/>
  <c r="AS235" i="1" s="1"/>
  <c r="AR235" i="1" s="1"/>
  <c r="AQ235" i="1" s="1"/>
  <c r="AP235" i="1" s="1"/>
  <c r="AO235" i="1" s="1"/>
  <c r="AN235" i="1" s="1"/>
  <c r="AM235" i="1" s="1"/>
  <c r="AL235" i="1" s="1"/>
  <c r="BK39" i="1"/>
  <c r="BJ39" i="1" s="1"/>
  <c r="BI39" i="1" s="1"/>
  <c r="BH39" i="1" s="1"/>
  <c r="BG39" i="1" s="1"/>
  <c r="BF39" i="1" s="1"/>
  <c r="BE39" i="1" s="1"/>
  <c r="BD39" i="1" s="1"/>
  <c r="BC39" i="1" s="1"/>
  <c r="AJ254" i="1"/>
  <c r="AI254" i="1"/>
  <c r="AK254" i="1"/>
  <c r="BK19" i="1"/>
  <c r="BJ19" i="1" s="1"/>
  <c r="BI19" i="1" s="1"/>
  <c r="BH19" i="1" s="1"/>
  <c r="BG19" i="1" s="1"/>
  <c r="BF19" i="1" s="1"/>
  <c r="BE19" i="1" s="1"/>
  <c r="BD19" i="1" s="1"/>
  <c r="BC19" i="1" s="1"/>
  <c r="AK575" i="1"/>
  <c r="AJ575" i="1"/>
  <c r="AI575" i="1"/>
  <c r="I402" i="1"/>
  <c r="Z547" i="1"/>
  <c r="G547" i="1"/>
  <c r="AU547" i="1"/>
  <c r="AT279" i="1"/>
  <c r="AS279" i="1" s="1"/>
  <c r="AR279" i="1" s="1"/>
  <c r="AQ279" i="1" s="1"/>
  <c r="AP279" i="1" s="1"/>
  <c r="AO279" i="1" s="1"/>
  <c r="AN279" i="1" s="1"/>
  <c r="AM279" i="1" s="1"/>
  <c r="AL279" i="1" s="1"/>
  <c r="AF55" i="1"/>
  <c r="AC55" i="1"/>
  <c r="H55" i="1"/>
  <c r="R55" i="1"/>
  <c r="K458" i="1"/>
  <c r="AC458" i="1"/>
  <c r="R458" i="1"/>
  <c r="AF458" i="1"/>
  <c r="K262" i="1"/>
  <c r="AF262" i="1"/>
  <c r="R262" i="1"/>
  <c r="AC262" i="1"/>
  <c r="I272" i="1"/>
  <c r="AH311" i="1"/>
  <c r="AA311" i="1" s="1"/>
  <c r="AD311" i="1" s="1"/>
  <c r="AH490" i="1"/>
  <c r="Z31" i="1"/>
  <c r="AU31" i="1"/>
  <c r="AJ396" i="1"/>
  <c r="AI396" i="1"/>
  <c r="AK396" i="1"/>
  <c r="AT55" i="1"/>
  <c r="AS55" i="1" s="1"/>
  <c r="AR55" i="1" s="1"/>
  <c r="AQ55" i="1" s="1"/>
  <c r="AP55" i="1" s="1"/>
  <c r="AO55" i="1" s="1"/>
  <c r="AN55" i="1" s="1"/>
  <c r="AM55" i="1" s="1"/>
  <c r="AL55" i="1" s="1"/>
  <c r="AT187" i="1"/>
  <c r="AS187" i="1" s="1"/>
  <c r="AR187" i="1" s="1"/>
  <c r="AQ187" i="1" s="1"/>
  <c r="AP187" i="1" s="1"/>
  <c r="AO187" i="1" s="1"/>
  <c r="AN187" i="1" s="1"/>
  <c r="AM187" i="1" s="1"/>
  <c r="AL187" i="1" s="1"/>
  <c r="Z405" i="1"/>
  <c r="G405" i="1"/>
  <c r="I405" i="1" s="1"/>
  <c r="AU405" i="1"/>
  <c r="AT405" i="1" s="1"/>
  <c r="AS405" i="1" s="1"/>
  <c r="AR405" i="1" s="1"/>
  <c r="AQ405" i="1" s="1"/>
  <c r="AP405" i="1" s="1"/>
  <c r="AO405" i="1" s="1"/>
  <c r="AN405" i="1" s="1"/>
  <c r="AM405" i="1" s="1"/>
  <c r="AL405" i="1" s="1"/>
  <c r="H46" i="1"/>
  <c r="AC46" i="1"/>
  <c r="AF46" i="1"/>
  <c r="R46" i="1"/>
  <c r="G143" i="1"/>
  <c r="R143" i="1" s="1"/>
  <c r="Z143" i="1"/>
  <c r="AU143" i="1"/>
  <c r="AT143" i="1" s="1"/>
  <c r="AS143" i="1" s="1"/>
  <c r="AR143" i="1" s="1"/>
  <c r="AQ143" i="1" s="1"/>
  <c r="AP143" i="1" s="1"/>
  <c r="AO143" i="1" s="1"/>
  <c r="AN143" i="1" s="1"/>
  <c r="AM143" i="1" s="1"/>
  <c r="AL143" i="1" s="1"/>
  <c r="I158" i="1"/>
  <c r="G164" i="1"/>
  <c r="R164" i="1" s="1"/>
  <c r="AU164" i="1"/>
  <c r="AT164" i="1" s="1"/>
  <c r="AS164" i="1" s="1"/>
  <c r="AR164" i="1" s="1"/>
  <c r="AQ164" i="1" s="1"/>
  <c r="AP164" i="1" s="1"/>
  <c r="AO164" i="1" s="1"/>
  <c r="AN164" i="1" s="1"/>
  <c r="AM164" i="1" s="1"/>
  <c r="AL164" i="1" s="1"/>
  <c r="G127" i="1"/>
  <c r="R127" i="1" s="1"/>
  <c r="Z127" i="1"/>
  <c r="AU127" i="1"/>
  <c r="AJ316" i="1"/>
  <c r="AI316" i="1"/>
  <c r="AK316" i="1"/>
  <c r="R589" i="1"/>
  <c r="AC589" i="1"/>
  <c r="K589" i="1"/>
  <c r="AF589" i="1"/>
  <c r="I568" i="1"/>
  <c r="R568" i="1"/>
  <c r="AK424" i="1"/>
  <c r="AI424" i="1"/>
  <c r="AJ424" i="1"/>
  <c r="AT72" i="1"/>
  <c r="AS72" i="1" s="1"/>
  <c r="AR72" i="1" s="1"/>
  <c r="AQ72" i="1" s="1"/>
  <c r="AP72" i="1" s="1"/>
  <c r="AO72" i="1" s="1"/>
  <c r="AN72" i="1" s="1"/>
  <c r="AM72" i="1" s="1"/>
  <c r="AL72" i="1" s="1"/>
  <c r="AT75" i="1"/>
  <c r="AS75" i="1" s="1"/>
  <c r="AR75" i="1" s="1"/>
  <c r="AQ75" i="1" s="1"/>
  <c r="AP75" i="1" s="1"/>
  <c r="AO75" i="1" s="1"/>
  <c r="AN75" i="1" s="1"/>
  <c r="AM75" i="1" s="1"/>
  <c r="AL75" i="1" s="1"/>
  <c r="AK225" i="1"/>
  <c r="AI225" i="1"/>
  <c r="AJ225" i="1"/>
  <c r="AT353" i="1"/>
  <c r="AS353" i="1" s="1"/>
  <c r="AR353" i="1" s="1"/>
  <c r="AQ353" i="1" s="1"/>
  <c r="AP353" i="1" s="1"/>
  <c r="AO353" i="1" s="1"/>
  <c r="AN353" i="1" s="1"/>
  <c r="AM353" i="1" s="1"/>
  <c r="AL353" i="1" s="1"/>
  <c r="AT413" i="1"/>
  <c r="AS413" i="1" s="1"/>
  <c r="AR413" i="1" s="1"/>
  <c r="AQ413" i="1" s="1"/>
  <c r="AP413" i="1" s="1"/>
  <c r="AO413" i="1" s="1"/>
  <c r="AN413" i="1" s="1"/>
  <c r="AM413" i="1" s="1"/>
  <c r="AL413" i="1" s="1"/>
  <c r="AU536" i="1"/>
  <c r="G536" i="1"/>
  <c r="Z536" i="1"/>
  <c r="AC359" i="1"/>
  <c r="K359" i="1"/>
  <c r="R359" i="1"/>
  <c r="AF359" i="1"/>
  <c r="R378" i="1"/>
  <c r="AC378" i="1"/>
  <c r="K378" i="1"/>
  <c r="AF378" i="1"/>
  <c r="AK191" i="1"/>
  <c r="AJ191" i="1"/>
  <c r="AI191" i="1"/>
  <c r="AK553" i="1"/>
  <c r="AI553" i="1"/>
  <c r="AJ553" i="1"/>
  <c r="AI349" i="1"/>
  <c r="AJ349" i="1"/>
  <c r="AK349" i="1"/>
  <c r="AB392" i="1"/>
  <c r="AA392" i="1"/>
  <c r="AH380" i="1"/>
  <c r="AA380" i="1" s="1"/>
  <c r="AE380" i="1" s="1"/>
  <c r="I206" i="1"/>
  <c r="AF75" i="1"/>
  <c r="AC75" i="1"/>
  <c r="R75" i="1"/>
  <c r="H75" i="1"/>
  <c r="I173" i="1"/>
  <c r="BK11" i="1"/>
  <c r="BJ11" i="1" s="1"/>
  <c r="BI11" i="1" s="1"/>
  <c r="BH11" i="1" s="1"/>
  <c r="BG11" i="1" s="1"/>
  <c r="BF11" i="1" s="1"/>
  <c r="BE11" i="1" s="1"/>
  <c r="BD11" i="1" s="1"/>
  <c r="BC11" i="1" s="1"/>
  <c r="AH577" i="1"/>
  <c r="AA577" i="1" s="1"/>
  <c r="H96" i="1"/>
  <c r="AC96" i="1"/>
  <c r="I549" i="1"/>
  <c r="R549" i="1"/>
  <c r="AF549" i="1"/>
  <c r="I343" i="1"/>
  <c r="Z305" i="1"/>
  <c r="G305" i="1"/>
  <c r="AU305" i="1"/>
  <c r="AT305" i="1" s="1"/>
  <c r="AS305" i="1" s="1"/>
  <c r="AR305" i="1" s="1"/>
  <c r="AQ305" i="1" s="1"/>
  <c r="AP305" i="1" s="1"/>
  <c r="AO305" i="1" s="1"/>
  <c r="AN305" i="1" s="1"/>
  <c r="AM305" i="1" s="1"/>
  <c r="AL305" i="1" s="1"/>
  <c r="I511" i="1"/>
  <c r="AU473" i="1"/>
  <c r="AT473" i="1" s="1"/>
  <c r="AS473" i="1" s="1"/>
  <c r="AR473" i="1" s="1"/>
  <c r="AQ473" i="1" s="1"/>
  <c r="AP473" i="1" s="1"/>
  <c r="AO473" i="1" s="1"/>
  <c r="AN473" i="1" s="1"/>
  <c r="AM473" i="1" s="1"/>
  <c r="AL473" i="1" s="1"/>
  <c r="G473" i="1"/>
  <c r="R473" i="1" s="1"/>
  <c r="Z473" i="1"/>
  <c r="AT33" i="1"/>
  <c r="AS33" i="1" s="1"/>
  <c r="AR33" i="1" s="1"/>
  <c r="AQ33" i="1" s="1"/>
  <c r="AP33" i="1" s="1"/>
  <c r="AO33" i="1" s="1"/>
  <c r="AN33" i="1" s="1"/>
  <c r="AM33" i="1" s="1"/>
  <c r="AL33" i="1" s="1"/>
  <c r="BK75" i="1"/>
  <c r="BJ75" i="1" s="1"/>
  <c r="BI75" i="1" s="1"/>
  <c r="BH75" i="1" s="1"/>
  <c r="BG75" i="1" s="1"/>
  <c r="BF75" i="1" s="1"/>
  <c r="BE75" i="1" s="1"/>
  <c r="BD75" i="1" s="1"/>
  <c r="BC75" i="1" s="1"/>
  <c r="AT123" i="1"/>
  <c r="AS123" i="1" s="1"/>
  <c r="AR123" i="1" s="1"/>
  <c r="AQ123" i="1" s="1"/>
  <c r="AP123" i="1" s="1"/>
  <c r="AO123" i="1" s="1"/>
  <c r="AN123" i="1" s="1"/>
  <c r="AM123" i="1" s="1"/>
  <c r="AL123" i="1" s="1"/>
  <c r="BK51" i="1"/>
  <c r="BJ51" i="1" s="1"/>
  <c r="BI51" i="1" s="1"/>
  <c r="BH51" i="1" s="1"/>
  <c r="BG51" i="1" s="1"/>
  <c r="BF51" i="1" s="1"/>
  <c r="BE51" i="1" s="1"/>
  <c r="BD51" i="1" s="1"/>
  <c r="BC51" i="1" s="1"/>
  <c r="AT199" i="1"/>
  <c r="AS199" i="1" s="1"/>
  <c r="AR199" i="1" s="1"/>
  <c r="AQ199" i="1" s="1"/>
  <c r="AP199" i="1" s="1"/>
  <c r="AO199" i="1" s="1"/>
  <c r="AN199" i="1" s="1"/>
  <c r="AM199" i="1" s="1"/>
  <c r="AL199" i="1" s="1"/>
  <c r="AU433" i="1"/>
  <c r="G433" i="1"/>
  <c r="Z433" i="1"/>
  <c r="P433" i="1"/>
  <c r="AT359" i="1"/>
  <c r="AS359" i="1" s="1"/>
  <c r="AR359" i="1" s="1"/>
  <c r="AQ359" i="1" s="1"/>
  <c r="AP359" i="1" s="1"/>
  <c r="AO359" i="1" s="1"/>
  <c r="AN359" i="1" s="1"/>
  <c r="AM359" i="1" s="1"/>
  <c r="AL359" i="1" s="1"/>
  <c r="Z308" i="1"/>
  <c r="G308" i="1"/>
  <c r="AF308" i="1" s="1"/>
  <c r="AU308" i="1"/>
  <c r="AT308" i="1" s="1"/>
  <c r="AS308" i="1" s="1"/>
  <c r="AR308" i="1" s="1"/>
  <c r="AQ308" i="1" s="1"/>
  <c r="AP308" i="1" s="1"/>
  <c r="AO308" i="1" s="1"/>
  <c r="AN308" i="1" s="1"/>
  <c r="AM308" i="1" s="1"/>
  <c r="AL308" i="1" s="1"/>
  <c r="AC71" i="1"/>
  <c r="AF71" i="1"/>
  <c r="R71" i="1"/>
  <c r="H71" i="1"/>
  <c r="AK435" i="1"/>
  <c r="AJ435" i="1"/>
  <c r="AI435" i="1"/>
  <c r="K403" i="1"/>
  <c r="R403" i="1"/>
  <c r="AC403" i="1"/>
  <c r="AF403" i="1"/>
  <c r="AK155" i="1"/>
  <c r="BA33" i="1"/>
  <c r="BB33" i="1"/>
  <c r="AT528" i="1"/>
  <c r="AS528" i="1" s="1"/>
  <c r="AR528" i="1" s="1"/>
  <c r="AQ528" i="1" s="1"/>
  <c r="AP528" i="1" s="1"/>
  <c r="AO528" i="1" s="1"/>
  <c r="AN528" i="1" s="1"/>
  <c r="AM528" i="1" s="1"/>
  <c r="AL528" i="1" s="1"/>
  <c r="AA221" i="1"/>
  <c r="AB221" i="1"/>
  <c r="K592" i="1"/>
  <c r="AC592" i="1"/>
  <c r="AF592" i="1"/>
  <c r="R592" i="1"/>
  <c r="AJ572" i="1"/>
  <c r="AI572" i="1"/>
  <c r="AK572" i="1"/>
  <c r="Z306" i="1"/>
  <c r="G306" i="1"/>
  <c r="AC306" i="1" s="1"/>
  <c r="AU306" i="1"/>
  <c r="AZ54" i="1"/>
  <c r="AX54" i="1" s="1"/>
  <c r="AK398" i="1"/>
  <c r="AI398" i="1"/>
  <c r="AJ398" i="1"/>
  <c r="Z148" i="1"/>
  <c r="G148" i="1"/>
  <c r="AU148" i="1"/>
  <c r="G441" i="1"/>
  <c r="Z441" i="1"/>
  <c r="AU441" i="1"/>
  <c r="AT441" i="1" s="1"/>
  <c r="AS441" i="1" s="1"/>
  <c r="AR441" i="1" s="1"/>
  <c r="AQ441" i="1" s="1"/>
  <c r="AP441" i="1" s="1"/>
  <c r="AO441" i="1" s="1"/>
  <c r="AN441" i="1" s="1"/>
  <c r="AM441" i="1" s="1"/>
  <c r="AL441" i="1" s="1"/>
  <c r="P309" i="1"/>
  <c r="R100" i="1"/>
  <c r="G132" i="1"/>
  <c r="Z132" i="1"/>
  <c r="AU132" i="1"/>
  <c r="AF23" i="1"/>
  <c r="H23" i="1"/>
  <c r="AC23" i="1"/>
  <c r="R23" i="1"/>
  <c r="Z415" i="1"/>
  <c r="G415" i="1"/>
  <c r="I415" i="1" s="1"/>
  <c r="AU415" i="1"/>
  <c r="AT415" i="1" s="1"/>
  <c r="AS415" i="1" s="1"/>
  <c r="AR415" i="1" s="1"/>
  <c r="AQ415" i="1" s="1"/>
  <c r="AP415" i="1" s="1"/>
  <c r="AO415" i="1" s="1"/>
  <c r="AN415" i="1" s="1"/>
  <c r="AM415" i="1" s="1"/>
  <c r="AL415" i="1" s="1"/>
  <c r="I338" i="1"/>
  <c r="Z44" i="1"/>
  <c r="G44" i="1"/>
  <c r="AU44" i="1"/>
  <c r="AC38" i="1"/>
  <c r="R38" i="1"/>
  <c r="AF38" i="1"/>
  <c r="H38" i="1"/>
  <c r="J316" i="1"/>
  <c r="I356" i="1"/>
  <c r="AT298" i="1"/>
  <c r="AS298" i="1" s="1"/>
  <c r="AR298" i="1" s="1"/>
  <c r="AQ298" i="1" s="1"/>
  <c r="AP298" i="1" s="1"/>
  <c r="AO298" i="1" s="1"/>
  <c r="AN298" i="1" s="1"/>
  <c r="AM298" i="1" s="1"/>
  <c r="AL298" i="1" s="1"/>
  <c r="AT578" i="1"/>
  <c r="AS578" i="1" s="1"/>
  <c r="AR578" i="1" s="1"/>
  <c r="AQ578" i="1" s="1"/>
  <c r="AP578" i="1" s="1"/>
  <c r="AO578" i="1" s="1"/>
  <c r="AN578" i="1" s="1"/>
  <c r="AM578" i="1" s="1"/>
  <c r="AL578" i="1" s="1"/>
  <c r="AK454" i="1"/>
  <c r="AJ454" i="1"/>
  <c r="AI454" i="1"/>
  <c r="AT167" i="1"/>
  <c r="AS167" i="1" s="1"/>
  <c r="AR167" i="1" s="1"/>
  <c r="AQ167" i="1" s="1"/>
  <c r="AP167" i="1" s="1"/>
  <c r="AO167" i="1" s="1"/>
  <c r="AN167" i="1" s="1"/>
  <c r="AM167" i="1" s="1"/>
  <c r="AL167" i="1" s="1"/>
  <c r="AT223" i="1"/>
  <c r="AS223" i="1" s="1"/>
  <c r="AR223" i="1" s="1"/>
  <c r="AQ223" i="1" s="1"/>
  <c r="AP223" i="1" s="1"/>
  <c r="AO223" i="1" s="1"/>
  <c r="AN223" i="1" s="1"/>
  <c r="AM223" i="1" s="1"/>
  <c r="AL223" i="1" s="1"/>
  <c r="I330" i="1"/>
  <c r="AK242" i="1"/>
  <c r="AJ242" i="1"/>
  <c r="AI242" i="1"/>
  <c r="AK586" i="1"/>
  <c r="AI586" i="1"/>
  <c r="AJ586" i="1"/>
  <c r="Z520" i="1"/>
  <c r="G520" i="1"/>
  <c r="R520" i="1" s="1"/>
  <c r="AU520" i="1"/>
  <c r="I553" i="1"/>
  <c r="AF553" i="1"/>
  <c r="R553" i="1"/>
  <c r="AT550" i="1"/>
  <c r="AS550" i="1" s="1"/>
  <c r="AR550" i="1" s="1"/>
  <c r="AQ550" i="1" s="1"/>
  <c r="AP550" i="1" s="1"/>
  <c r="AO550" i="1" s="1"/>
  <c r="AN550" i="1" s="1"/>
  <c r="AM550" i="1" s="1"/>
  <c r="AL550" i="1" s="1"/>
  <c r="I349" i="1"/>
  <c r="AZ47" i="1"/>
  <c r="AX47" i="1" s="1"/>
  <c r="AK521" i="1"/>
  <c r="AI521" i="1"/>
  <c r="AJ521" i="1"/>
  <c r="AF486" i="1"/>
  <c r="P148" i="1"/>
  <c r="R245" i="1"/>
  <c r="AH332" i="1"/>
  <c r="AA332" i="1" s="1"/>
  <c r="G238" i="1"/>
  <c r="Z238" i="1"/>
  <c r="AU238" i="1"/>
  <c r="H102" i="1"/>
  <c r="AT401" i="1"/>
  <c r="AS401" i="1" s="1"/>
  <c r="AR401" i="1" s="1"/>
  <c r="AQ401" i="1" s="1"/>
  <c r="AP401" i="1" s="1"/>
  <c r="AO401" i="1" s="1"/>
  <c r="AN401" i="1" s="1"/>
  <c r="AM401" i="1" s="1"/>
  <c r="AL401" i="1" s="1"/>
  <c r="R91" i="1"/>
  <c r="H91" i="1"/>
  <c r="AF91" i="1"/>
  <c r="AC91" i="1"/>
  <c r="H37" i="1"/>
  <c r="R37" i="1"/>
  <c r="AF37" i="1"/>
  <c r="AC37" i="1"/>
  <c r="I381" i="1"/>
  <c r="G110" i="1"/>
  <c r="AF110" i="1" s="1"/>
  <c r="Z110" i="1"/>
  <c r="AU110" i="1"/>
  <c r="AJ543" i="1"/>
  <c r="AK543" i="1"/>
  <c r="AI543" i="1"/>
  <c r="AF442" i="1"/>
  <c r="R442" i="1"/>
  <c r="AC442" i="1"/>
  <c r="BK74" i="1"/>
  <c r="BJ74" i="1" s="1"/>
  <c r="BI74" i="1" s="1"/>
  <c r="BH74" i="1" s="1"/>
  <c r="BG74" i="1" s="1"/>
  <c r="BF74" i="1" s="1"/>
  <c r="BE74" i="1" s="1"/>
  <c r="BD74" i="1" s="1"/>
  <c r="BC74" i="1" s="1"/>
  <c r="AT250" i="1"/>
  <c r="AS250" i="1" s="1"/>
  <c r="AR250" i="1" s="1"/>
  <c r="AQ250" i="1" s="1"/>
  <c r="AP250" i="1" s="1"/>
  <c r="AO250" i="1" s="1"/>
  <c r="AN250" i="1" s="1"/>
  <c r="AM250" i="1" s="1"/>
  <c r="AL250" i="1" s="1"/>
  <c r="BK20" i="1"/>
  <c r="BJ20" i="1" s="1"/>
  <c r="BI20" i="1" s="1"/>
  <c r="BH20" i="1" s="1"/>
  <c r="BG20" i="1" s="1"/>
  <c r="BF20" i="1" s="1"/>
  <c r="BE20" i="1" s="1"/>
  <c r="BD20" i="1" s="1"/>
  <c r="BC20" i="1" s="1"/>
  <c r="AT342" i="1"/>
  <c r="AS342" i="1" s="1"/>
  <c r="AR342" i="1" s="1"/>
  <c r="AQ342" i="1" s="1"/>
  <c r="AP342" i="1" s="1"/>
  <c r="AO342" i="1" s="1"/>
  <c r="AN342" i="1" s="1"/>
  <c r="AM342" i="1" s="1"/>
  <c r="AL342" i="1" s="1"/>
  <c r="I495" i="1"/>
  <c r="AT376" i="1"/>
  <c r="AS376" i="1" s="1"/>
  <c r="AR376" i="1" s="1"/>
  <c r="AQ376" i="1" s="1"/>
  <c r="AP376" i="1" s="1"/>
  <c r="AO376" i="1" s="1"/>
  <c r="AN376" i="1" s="1"/>
  <c r="AM376" i="1" s="1"/>
  <c r="AL376" i="1" s="1"/>
  <c r="H101" i="1"/>
  <c r="Z126" i="1"/>
  <c r="G126" i="1"/>
  <c r="AF126" i="1" s="1"/>
  <c r="AU126" i="1"/>
  <c r="K560" i="1"/>
  <c r="AF560" i="1"/>
  <c r="R560" i="1"/>
  <c r="AC560" i="1"/>
  <c r="AT446" i="1"/>
  <c r="AS446" i="1" s="1"/>
  <c r="AR446" i="1" s="1"/>
  <c r="AQ446" i="1" s="1"/>
  <c r="AP446" i="1" s="1"/>
  <c r="AO446" i="1" s="1"/>
  <c r="AN446" i="1" s="1"/>
  <c r="AM446" i="1" s="1"/>
  <c r="AL446" i="1" s="1"/>
  <c r="AT300" i="1"/>
  <c r="AS300" i="1" s="1"/>
  <c r="AR300" i="1" s="1"/>
  <c r="AQ300" i="1" s="1"/>
  <c r="AP300" i="1" s="1"/>
  <c r="AO300" i="1" s="1"/>
  <c r="AN300" i="1" s="1"/>
  <c r="AM300" i="1" s="1"/>
  <c r="AL300" i="1" s="1"/>
  <c r="R586" i="1"/>
  <c r="AC586" i="1"/>
  <c r="AF586" i="1"/>
  <c r="AT429" i="1"/>
  <c r="AS429" i="1" s="1"/>
  <c r="AR429" i="1" s="1"/>
  <c r="AQ429" i="1" s="1"/>
  <c r="AP429" i="1" s="1"/>
  <c r="AO429" i="1" s="1"/>
  <c r="AN429" i="1" s="1"/>
  <c r="AM429" i="1" s="1"/>
  <c r="AL429" i="1" s="1"/>
  <c r="AC218" i="1"/>
  <c r="R218" i="1"/>
  <c r="AF218" i="1"/>
  <c r="K218" i="1"/>
  <c r="AB562" i="1"/>
  <c r="AH494" i="1"/>
  <c r="G180" i="1"/>
  <c r="AC180" i="1" s="1"/>
  <c r="Z180" i="1"/>
  <c r="AU180" i="1"/>
  <c r="G193" i="1"/>
  <c r="AC193" i="1" s="1"/>
  <c r="Z193" i="1"/>
  <c r="AU193" i="1"/>
  <c r="AI488" i="1"/>
  <c r="AK488" i="1"/>
  <c r="AJ488" i="1"/>
  <c r="AJ515" i="1"/>
  <c r="AI515" i="1"/>
  <c r="AK515" i="1"/>
  <c r="AK68" i="1"/>
  <c r="AJ68" i="1"/>
  <c r="AI68" i="1"/>
  <c r="AJ362" i="1"/>
  <c r="AI362" i="1"/>
  <c r="AK362" i="1"/>
  <c r="AK563" i="1"/>
  <c r="AJ563" i="1"/>
  <c r="AI563" i="1"/>
  <c r="AK47" i="1"/>
  <c r="AJ47" i="1"/>
  <c r="AI565" i="1"/>
  <c r="AK565" i="1"/>
  <c r="AJ565" i="1"/>
  <c r="R499" i="1"/>
  <c r="R455" i="1"/>
  <c r="AC100" i="1"/>
  <c r="AF499" i="1"/>
  <c r="AC400" i="1"/>
  <c r="R172" i="1"/>
  <c r="G45" i="1"/>
  <c r="AU45" i="1"/>
  <c r="Z45" i="1"/>
  <c r="D16" i="1"/>
  <c r="D19" i="1" s="1"/>
  <c r="I197" i="1"/>
  <c r="G108" i="1"/>
  <c r="AC108" i="1" s="1"/>
  <c r="Z108" i="1"/>
  <c r="AU108" i="1"/>
  <c r="I344" i="1"/>
  <c r="I226" i="1"/>
  <c r="I254" i="1"/>
  <c r="R31" i="1"/>
  <c r="H31" i="1"/>
  <c r="AC31" i="1"/>
  <c r="AF31" i="1"/>
  <c r="G153" i="1"/>
  <c r="AC153" i="1" s="1"/>
  <c r="Z153" i="1"/>
  <c r="AU153" i="1"/>
  <c r="G264" i="1"/>
  <c r="R264" i="1" s="1"/>
  <c r="Z264" i="1"/>
  <c r="AU264" i="1"/>
  <c r="H72" i="1"/>
  <c r="AF72" i="1"/>
  <c r="R72" i="1"/>
  <c r="AC72" i="1"/>
  <c r="R579" i="1"/>
  <c r="AC579" i="1"/>
  <c r="K579" i="1"/>
  <c r="AF579" i="1"/>
  <c r="AB579" i="1"/>
  <c r="AD579" i="1"/>
  <c r="AE579" i="1"/>
  <c r="I116" i="1"/>
  <c r="AT541" i="1"/>
  <c r="AS541" i="1" s="1"/>
  <c r="AR541" i="1" s="1"/>
  <c r="AQ541" i="1" s="1"/>
  <c r="AP541" i="1" s="1"/>
  <c r="AO541" i="1" s="1"/>
  <c r="AN541" i="1" s="1"/>
  <c r="AM541" i="1" s="1"/>
  <c r="AL541" i="1" s="1"/>
  <c r="AT530" i="1"/>
  <c r="AS530" i="1" s="1"/>
  <c r="AR530" i="1" s="1"/>
  <c r="AQ530" i="1" s="1"/>
  <c r="AP530" i="1" s="1"/>
  <c r="AO530" i="1" s="1"/>
  <c r="AN530" i="1" s="1"/>
  <c r="AM530" i="1" s="1"/>
  <c r="AL530" i="1" s="1"/>
  <c r="AT570" i="1"/>
  <c r="AS570" i="1" s="1"/>
  <c r="AR570" i="1" s="1"/>
  <c r="AQ570" i="1" s="1"/>
  <c r="AP570" i="1" s="1"/>
  <c r="AO570" i="1" s="1"/>
  <c r="AN570" i="1" s="1"/>
  <c r="AM570" i="1" s="1"/>
  <c r="AL570" i="1" s="1"/>
  <c r="AC362" i="1"/>
  <c r="AF362" i="1"/>
  <c r="K362" i="1"/>
  <c r="R362" i="1"/>
  <c r="AH159" i="1"/>
  <c r="AH262" i="1"/>
  <c r="AH555" i="1"/>
  <c r="AF455" i="1"/>
  <c r="G169" i="1"/>
  <c r="R169" i="1" s="1"/>
  <c r="Z169" i="1"/>
  <c r="AU169" i="1"/>
  <c r="R30" i="1"/>
  <c r="H30" i="1"/>
  <c r="AC30" i="1"/>
  <c r="AF30" i="1"/>
  <c r="R47" i="1"/>
  <c r="H47" i="1"/>
  <c r="AC47" i="1"/>
  <c r="AF47" i="1"/>
  <c r="J311" i="1"/>
  <c r="R339" i="1"/>
  <c r="K339" i="1"/>
  <c r="AC339" i="1"/>
  <c r="AF339" i="1"/>
  <c r="AF49" i="1"/>
  <c r="R49" i="1"/>
  <c r="H49" i="1"/>
  <c r="AC49" i="1"/>
  <c r="AT540" i="1"/>
  <c r="AS540" i="1" s="1"/>
  <c r="AR540" i="1" s="1"/>
  <c r="AQ540" i="1" s="1"/>
  <c r="AP540" i="1" s="1"/>
  <c r="AO540" i="1" s="1"/>
  <c r="AN540" i="1" s="1"/>
  <c r="AM540" i="1" s="1"/>
  <c r="AL540" i="1" s="1"/>
  <c r="G451" i="1"/>
  <c r="AC451" i="1" s="1"/>
  <c r="Z451" i="1"/>
  <c r="AU451" i="1"/>
  <c r="AT269" i="1"/>
  <c r="AS269" i="1" s="1"/>
  <c r="AR269" i="1" s="1"/>
  <c r="AQ269" i="1" s="1"/>
  <c r="AP269" i="1" s="1"/>
  <c r="AO269" i="1" s="1"/>
  <c r="AN269" i="1" s="1"/>
  <c r="AM269" i="1" s="1"/>
  <c r="AL269" i="1" s="1"/>
  <c r="AT478" i="1"/>
  <c r="AS478" i="1" s="1"/>
  <c r="AR478" i="1" s="1"/>
  <c r="AQ478" i="1" s="1"/>
  <c r="AP478" i="1" s="1"/>
  <c r="AO478" i="1" s="1"/>
  <c r="AN478" i="1" s="1"/>
  <c r="AM478" i="1" s="1"/>
  <c r="AL478" i="1" s="1"/>
  <c r="AT467" i="1"/>
  <c r="AS467" i="1" s="1"/>
  <c r="AR467" i="1" s="1"/>
  <c r="AQ467" i="1" s="1"/>
  <c r="AP467" i="1" s="1"/>
  <c r="AO467" i="1" s="1"/>
  <c r="AN467" i="1" s="1"/>
  <c r="AM467" i="1" s="1"/>
  <c r="AL467" i="1" s="1"/>
  <c r="K307" i="1"/>
  <c r="AF307" i="1"/>
  <c r="R307" i="1"/>
  <c r="AC307" i="1"/>
  <c r="AT430" i="1"/>
  <c r="AS430" i="1" s="1"/>
  <c r="AR430" i="1" s="1"/>
  <c r="AQ430" i="1" s="1"/>
  <c r="AP430" i="1" s="1"/>
  <c r="AO430" i="1" s="1"/>
  <c r="AN430" i="1" s="1"/>
  <c r="AM430" i="1" s="1"/>
  <c r="AL430" i="1" s="1"/>
  <c r="AC570" i="1"/>
  <c r="I570" i="1"/>
  <c r="R570" i="1"/>
  <c r="AF570" i="1"/>
  <c r="AJ344" i="1"/>
  <c r="AI344" i="1"/>
  <c r="AK344" i="1"/>
  <c r="AH84" i="1"/>
  <c r="AH355" i="1"/>
  <c r="AH154" i="1"/>
  <c r="AA154" i="1" s="1"/>
  <c r="AD154" i="1" s="1"/>
  <c r="AH457" i="1"/>
  <c r="R109" i="1"/>
  <c r="G97" i="1"/>
  <c r="Z97" i="1"/>
  <c r="AU97" i="1"/>
  <c r="Z63" i="1"/>
  <c r="G63" i="1"/>
  <c r="AU63" i="1"/>
  <c r="Z144" i="1"/>
  <c r="G144" i="1"/>
  <c r="AU144" i="1"/>
  <c r="P144" i="1"/>
  <c r="Z130" i="1"/>
  <c r="G130" i="1"/>
  <c r="AU130" i="1"/>
  <c r="I395" i="1"/>
  <c r="I273" i="1"/>
  <c r="AB273" i="1"/>
  <c r="AD273" i="1"/>
  <c r="J342" i="1"/>
  <c r="I314" i="1"/>
  <c r="Z166" i="1"/>
  <c r="G166" i="1"/>
  <c r="AF166" i="1" s="1"/>
  <c r="AU166" i="1"/>
  <c r="I265" i="1"/>
  <c r="R82" i="1"/>
  <c r="H82" i="1"/>
  <c r="AC82" i="1"/>
  <c r="AF82" i="1"/>
  <c r="I235" i="1"/>
  <c r="AT498" i="1"/>
  <c r="AS498" i="1" s="1"/>
  <c r="AR498" i="1" s="1"/>
  <c r="AQ498" i="1" s="1"/>
  <c r="AP498" i="1" s="1"/>
  <c r="AO498" i="1" s="1"/>
  <c r="AN498" i="1" s="1"/>
  <c r="AM498" i="1" s="1"/>
  <c r="AL498" i="1" s="1"/>
  <c r="AT347" i="1"/>
  <c r="AS347" i="1" s="1"/>
  <c r="AR347" i="1" s="1"/>
  <c r="AQ347" i="1" s="1"/>
  <c r="AP347" i="1" s="1"/>
  <c r="AO347" i="1" s="1"/>
  <c r="AN347" i="1" s="1"/>
  <c r="AM347" i="1" s="1"/>
  <c r="AL347" i="1" s="1"/>
  <c r="J380" i="1"/>
  <c r="AF481" i="1"/>
  <c r="AC481" i="1"/>
  <c r="K481" i="1"/>
  <c r="R481" i="1"/>
  <c r="K541" i="1"/>
  <c r="R541" i="1"/>
  <c r="AC541" i="1"/>
  <c r="AF541" i="1"/>
  <c r="AT354" i="1"/>
  <c r="AS354" i="1" s="1"/>
  <c r="AR354" i="1" s="1"/>
  <c r="AQ354" i="1" s="1"/>
  <c r="AP354" i="1" s="1"/>
  <c r="AO354" i="1" s="1"/>
  <c r="AN354" i="1" s="1"/>
  <c r="AM354" i="1" s="1"/>
  <c r="AL354" i="1" s="1"/>
  <c r="AC414" i="1"/>
  <c r="R414" i="1"/>
  <c r="AF414" i="1"/>
  <c r="K414" i="1"/>
  <c r="AF427" i="1"/>
  <c r="K427" i="1"/>
  <c r="R427" i="1"/>
  <c r="AC427" i="1"/>
  <c r="I425" i="1"/>
  <c r="AJ89" i="1"/>
  <c r="AJ116" i="1"/>
  <c r="AA152" i="1"/>
  <c r="AA28" i="1"/>
  <c r="AB28" i="1"/>
  <c r="AB222" i="1"/>
  <c r="AA222" i="1"/>
  <c r="AB431" i="1"/>
  <c r="AA431" i="1"/>
  <c r="I424" i="1"/>
  <c r="I139" i="1"/>
  <c r="I284" i="1"/>
  <c r="I141" i="1"/>
  <c r="I373" i="1"/>
  <c r="I168" i="1"/>
  <c r="I335" i="1"/>
  <c r="R270" i="1"/>
  <c r="AC270" i="1"/>
  <c r="K270" i="1"/>
  <c r="AF270" i="1"/>
  <c r="AT232" i="1"/>
  <c r="AS232" i="1" s="1"/>
  <c r="AR232" i="1" s="1"/>
  <c r="AQ232" i="1" s="1"/>
  <c r="AP232" i="1" s="1"/>
  <c r="AO232" i="1" s="1"/>
  <c r="AN232" i="1" s="1"/>
  <c r="AM232" i="1" s="1"/>
  <c r="AL232" i="1" s="1"/>
  <c r="AF246" i="1"/>
  <c r="R246" i="1"/>
  <c r="K246" i="1"/>
  <c r="AC246" i="1"/>
  <c r="AC269" i="1"/>
  <c r="AF269" i="1"/>
  <c r="K269" i="1"/>
  <c r="R269" i="1"/>
  <c r="K354" i="1"/>
  <c r="R354" i="1"/>
  <c r="AC354" i="1"/>
  <c r="AF354" i="1"/>
  <c r="K563" i="1"/>
  <c r="R563" i="1"/>
  <c r="AC563" i="1"/>
  <c r="AF563" i="1"/>
  <c r="AT427" i="1"/>
  <c r="AS427" i="1" s="1"/>
  <c r="AR427" i="1" s="1"/>
  <c r="AQ427" i="1" s="1"/>
  <c r="AP427" i="1" s="1"/>
  <c r="AO427" i="1" s="1"/>
  <c r="AN427" i="1" s="1"/>
  <c r="AM427" i="1" s="1"/>
  <c r="AL427" i="1" s="1"/>
  <c r="K461" i="1"/>
  <c r="AC461" i="1"/>
  <c r="R461" i="1"/>
  <c r="AF461" i="1"/>
  <c r="AJ282" i="1"/>
  <c r="AI282" i="1"/>
  <c r="AK282" i="1"/>
  <c r="AH337" i="1"/>
  <c r="AH296" i="1"/>
  <c r="AH200" i="1"/>
  <c r="AH99" i="1"/>
  <c r="AH85" i="1"/>
  <c r="AH587" i="1"/>
  <c r="Z131" i="1"/>
  <c r="G131" i="1"/>
  <c r="R131" i="1" s="1"/>
  <c r="AU131" i="1"/>
  <c r="AC74" i="1"/>
  <c r="H74" i="1"/>
  <c r="R74" i="1"/>
  <c r="AF74" i="1"/>
  <c r="Z54" i="1"/>
  <c r="G54" i="1"/>
  <c r="AU54" i="1"/>
  <c r="I259" i="1"/>
  <c r="Z80" i="1"/>
  <c r="G80" i="1"/>
  <c r="AU80" i="1"/>
  <c r="I133" i="1"/>
  <c r="I154" i="1"/>
  <c r="AC154" i="1"/>
  <c r="AF154" i="1"/>
  <c r="Z283" i="1"/>
  <c r="G283" i="1"/>
  <c r="AC283" i="1" s="1"/>
  <c r="AU283" i="1"/>
  <c r="I177" i="1"/>
  <c r="Z201" i="1"/>
  <c r="G201" i="1"/>
  <c r="AC201" i="1" s="1"/>
  <c r="AU201" i="1"/>
  <c r="I175" i="1"/>
  <c r="AT459" i="1"/>
  <c r="AS459" i="1" s="1"/>
  <c r="AR459" i="1" s="1"/>
  <c r="AQ459" i="1" s="1"/>
  <c r="AP459" i="1" s="1"/>
  <c r="AO459" i="1" s="1"/>
  <c r="AN459" i="1" s="1"/>
  <c r="AM459" i="1" s="1"/>
  <c r="AL459" i="1" s="1"/>
  <c r="J256" i="1"/>
  <c r="K230" i="1"/>
  <c r="AF230" i="1"/>
  <c r="R230" i="1"/>
  <c r="AC230" i="1"/>
  <c r="K459" i="1"/>
  <c r="AC459" i="1"/>
  <c r="R459" i="1"/>
  <c r="AF459" i="1"/>
  <c r="AT481" i="1"/>
  <c r="AS481" i="1" s="1"/>
  <c r="AR481" i="1" s="1"/>
  <c r="AQ481" i="1" s="1"/>
  <c r="AP481" i="1" s="1"/>
  <c r="AO481" i="1" s="1"/>
  <c r="AN481" i="1" s="1"/>
  <c r="AM481" i="1" s="1"/>
  <c r="AL481" i="1" s="1"/>
  <c r="AT456" i="1"/>
  <c r="AS456" i="1" s="1"/>
  <c r="AR456" i="1" s="1"/>
  <c r="AQ456" i="1" s="1"/>
  <c r="AP456" i="1" s="1"/>
  <c r="AO456" i="1" s="1"/>
  <c r="AN456" i="1" s="1"/>
  <c r="AM456" i="1" s="1"/>
  <c r="AL456" i="1" s="1"/>
  <c r="AT414" i="1"/>
  <c r="AS414" i="1" s="1"/>
  <c r="AR414" i="1" s="1"/>
  <c r="AQ414" i="1" s="1"/>
  <c r="AP414" i="1" s="1"/>
  <c r="AO414" i="1" s="1"/>
  <c r="AN414" i="1" s="1"/>
  <c r="AM414" i="1" s="1"/>
  <c r="AL414" i="1" s="1"/>
  <c r="I432" i="1"/>
  <c r="AJ449" i="1"/>
  <c r="AI449" i="1"/>
  <c r="AK449" i="1"/>
  <c r="AI477" i="1"/>
  <c r="AK477" i="1"/>
  <c r="AJ477" i="1"/>
  <c r="G142" i="1"/>
  <c r="AF142" i="1" s="1"/>
  <c r="Z142" i="1"/>
  <c r="AU142" i="1"/>
  <c r="H103" i="1"/>
  <c r="G93" i="1"/>
  <c r="Z93" i="1"/>
  <c r="AU93" i="1"/>
  <c r="I170" i="1"/>
  <c r="I157" i="1"/>
  <c r="I240" i="1"/>
  <c r="AF280" i="1"/>
  <c r="R280" i="1"/>
  <c r="AC280" i="1"/>
  <c r="K280" i="1"/>
  <c r="I225" i="1"/>
  <c r="K453" i="1"/>
  <c r="AC453" i="1"/>
  <c r="AF453" i="1"/>
  <c r="R453" i="1"/>
  <c r="R149" i="1"/>
  <c r="AC149" i="1"/>
  <c r="K149" i="1"/>
  <c r="AF149" i="1"/>
  <c r="AT574" i="1"/>
  <c r="AS574" i="1" s="1"/>
  <c r="AR574" i="1" s="1"/>
  <c r="AQ574" i="1" s="1"/>
  <c r="AP574" i="1" s="1"/>
  <c r="AO574" i="1" s="1"/>
  <c r="AN574" i="1" s="1"/>
  <c r="AM574" i="1" s="1"/>
  <c r="AL574" i="1" s="1"/>
  <c r="AF351" i="1"/>
  <c r="R351" i="1"/>
  <c r="AC351" i="1"/>
  <c r="K351" i="1"/>
  <c r="AT371" i="1"/>
  <c r="AS371" i="1" s="1"/>
  <c r="AR371" i="1" s="1"/>
  <c r="AQ371" i="1" s="1"/>
  <c r="AP371" i="1" s="1"/>
  <c r="AO371" i="1" s="1"/>
  <c r="AN371" i="1" s="1"/>
  <c r="AM371" i="1" s="1"/>
  <c r="AL371" i="1" s="1"/>
  <c r="AT432" i="1"/>
  <c r="AS432" i="1" s="1"/>
  <c r="AR432" i="1" s="1"/>
  <c r="AQ432" i="1" s="1"/>
  <c r="AP432" i="1" s="1"/>
  <c r="AO432" i="1" s="1"/>
  <c r="AN432" i="1" s="1"/>
  <c r="AM432" i="1" s="1"/>
  <c r="AL432" i="1" s="1"/>
  <c r="AT461" i="1"/>
  <c r="AS461" i="1" s="1"/>
  <c r="AR461" i="1" s="1"/>
  <c r="AQ461" i="1" s="1"/>
  <c r="AP461" i="1" s="1"/>
  <c r="AO461" i="1" s="1"/>
  <c r="AN461" i="1" s="1"/>
  <c r="AM461" i="1" s="1"/>
  <c r="AL461" i="1" s="1"/>
  <c r="AH243" i="1"/>
  <c r="AH529" i="1"/>
  <c r="AU418" i="1"/>
  <c r="Z418" i="1"/>
  <c r="G252" i="1"/>
  <c r="AC252" i="1" s="1"/>
  <c r="Z252" i="1"/>
  <c r="AU252" i="1"/>
  <c r="Z107" i="1"/>
  <c r="G107" i="1"/>
  <c r="AF107" i="1" s="1"/>
  <c r="AU107" i="1"/>
  <c r="I216" i="1"/>
  <c r="R27" i="1"/>
  <c r="AF27" i="1"/>
  <c r="AC27" i="1"/>
  <c r="H27" i="1"/>
  <c r="Z239" i="1"/>
  <c r="G239" i="1"/>
  <c r="AF239" i="1" s="1"/>
  <c r="AU239" i="1"/>
  <c r="H100" i="1"/>
  <c r="AI592" i="1"/>
  <c r="AJ592" i="1"/>
  <c r="AK592" i="1"/>
  <c r="K435" i="1"/>
  <c r="AF435" i="1"/>
  <c r="AC435" i="1"/>
  <c r="R435" i="1"/>
  <c r="J119" i="1"/>
  <c r="AT149" i="1"/>
  <c r="AS149" i="1" s="1"/>
  <c r="AR149" i="1" s="1"/>
  <c r="AQ149" i="1" s="1"/>
  <c r="AP149" i="1" s="1"/>
  <c r="AO149" i="1" s="1"/>
  <c r="AN149" i="1" s="1"/>
  <c r="AM149" i="1" s="1"/>
  <c r="AL149" i="1" s="1"/>
  <c r="I502" i="1"/>
  <c r="AT471" i="1"/>
  <c r="AS471" i="1" s="1"/>
  <c r="AR471" i="1" s="1"/>
  <c r="AQ471" i="1" s="1"/>
  <c r="AP471" i="1" s="1"/>
  <c r="AO471" i="1" s="1"/>
  <c r="AN471" i="1" s="1"/>
  <c r="AM471" i="1" s="1"/>
  <c r="AL471" i="1" s="1"/>
  <c r="R574" i="1"/>
  <c r="AF574" i="1"/>
  <c r="AC574" i="1"/>
  <c r="K574" i="1"/>
  <c r="R456" i="1"/>
  <c r="AC456" i="1"/>
  <c r="K456" i="1"/>
  <c r="AF456" i="1"/>
  <c r="K371" i="1"/>
  <c r="R371" i="1"/>
  <c r="AC371" i="1"/>
  <c r="AF371" i="1"/>
  <c r="K449" i="1"/>
  <c r="AF449" i="1"/>
  <c r="AC449" i="1"/>
  <c r="R449" i="1"/>
  <c r="AA50" i="1"/>
  <c r="AB527" i="1"/>
  <c r="AA527" i="1"/>
  <c r="G484" i="1"/>
  <c r="R484" i="1" s="1"/>
  <c r="Z484" i="1"/>
  <c r="AU484" i="1"/>
  <c r="AF40" i="1"/>
  <c r="R40" i="1"/>
  <c r="AC40" i="1"/>
  <c r="H40" i="1"/>
  <c r="I285" i="1"/>
  <c r="AT270" i="1"/>
  <c r="AS270" i="1" s="1"/>
  <c r="AR270" i="1" s="1"/>
  <c r="AQ270" i="1" s="1"/>
  <c r="AP270" i="1" s="1"/>
  <c r="AO270" i="1" s="1"/>
  <c r="AN270" i="1" s="1"/>
  <c r="AM270" i="1" s="1"/>
  <c r="AL270" i="1" s="1"/>
  <c r="AT280" i="1"/>
  <c r="AS280" i="1" s="1"/>
  <c r="AR280" i="1" s="1"/>
  <c r="AQ280" i="1" s="1"/>
  <c r="AP280" i="1" s="1"/>
  <c r="AO280" i="1" s="1"/>
  <c r="AN280" i="1" s="1"/>
  <c r="AM280" i="1" s="1"/>
  <c r="AL280" i="1" s="1"/>
  <c r="AT410" i="1"/>
  <c r="AS410" i="1" s="1"/>
  <c r="AR410" i="1" s="1"/>
  <c r="AQ410" i="1" s="1"/>
  <c r="AP410" i="1" s="1"/>
  <c r="AO410" i="1" s="1"/>
  <c r="AN410" i="1" s="1"/>
  <c r="AM410" i="1" s="1"/>
  <c r="AL410" i="1" s="1"/>
  <c r="H22" i="1"/>
  <c r="AF471" i="1"/>
  <c r="R471" i="1"/>
  <c r="K471" i="1"/>
  <c r="AC471" i="1"/>
  <c r="R588" i="1"/>
  <c r="AC588" i="1"/>
  <c r="AF588" i="1"/>
  <c r="K588" i="1"/>
  <c r="AF478" i="1"/>
  <c r="R478" i="1"/>
  <c r="AC478" i="1"/>
  <c r="K478" i="1"/>
  <c r="AT351" i="1"/>
  <c r="AS351" i="1" s="1"/>
  <c r="AR351" i="1" s="1"/>
  <c r="AQ351" i="1" s="1"/>
  <c r="AP351" i="1" s="1"/>
  <c r="AO351" i="1" s="1"/>
  <c r="AN351" i="1" s="1"/>
  <c r="AM351" i="1" s="1"/>
  <c r="AL351" i="1" s="1"/>
  <c r="AC542" i="1"/>
  <c r="AF542" i="1"/>
  <c r="R542" i="1"/>
  <c r="K542" i="1"/>
  <c r="AF530" i="1"/>
  <c r="AC530" i="1"/>
  <c r="K530" i="1"/>
  <c r="R530" i="1"/>
  <c r="R577" i="1"/>
  <c r="AC577" i="1"/>
  <c r="K577" i="1"/>
  <c r="AF577" i="1"/>
  <c r="AB577" i="1"/>
  <c r="AH559" i="1"/>
  <c r="AH378" i="1"/>
  <c r="AT593" i="1"/>
  <c r="AS593" i="1" s="1"/>
  <c r="AR593" i="1" s="1"/>
  <c r="AQ593" i="1" s="1"/>
  <c r="AP593" i="1" s="1"/>
  <c r="AO593" i="1" s="1"/>
  <c r="AN593" i="1" s="1"/>
  <c r="AM593" i="1" s="1"/>
  <c r="AL593" i="1" s="1"/>
  <c r="K593" i="1"/>
  <c r="AC593" i="1"/>
  <c r="AF593" i="1"/>
  <c r="R593" i="1"/>
  <c r="R125" i="1"/>
  <c r="R494" i="1"/>
  <c r="AF494" i="1"/>
  <c r="AC494" i="1"/>
  <c r="R528" i="1"/>
  <c r="AF528" i="1"/>
  <c r="AC528" i="1"/>
  <c r="R488" i="1"/>
  <c r="AF488" i="1"/>
  <c r="AC488" i="1"/>
  <c r="R394" i="1"/>
  <c r="AF394" i="1"/>
  <c r="AC394" i="1"/>
  <c r="R293" i="1"/>
  <c r="AF293" i="1"/>
  <c r="AC293" i="1"/>
  <c r="AF187" i="1"/>
  <c r="AC187" i="1"/>
  <c r="R187" i="1"/>
  <c r="AF181" i="1"/>
  <c r="R181" i="1"/>
  <c r="AC181" i="1"/>
  <c r="AF383" i="1"/>
  <c r="AC383" i="1"/>
  <c r="R513" i="1"/>
  <c r="AF513" i="1"/>
  <c r="AC513" i="1"/>
  <c r="AF249" i="1"/>
  <c r="R249" i="1"/>
  <c r="AC249" i="1"/>
  <c r="R406" i="1"/>
  <c r="AC406" i="1"/>
  <c r="AF406" i="1"/>
  <c r="AF287" i="1"/>
  <c r="AC287" i="1"/>
  <c r="AF365" i="1"/>
  <c r="R365" i="1"/>
  <c r="AC365" i="1"/>
  <c r="R177" i="1"/>
  <c r="AC177" i="1"/>
  <c r="AF177" i="1"/>
  <c r="AF313" i="1"/>
  <c r="R313" i="1"/>
  <c r="AC313" i="1"/>
  <c r="AF292" i="1"/>
  <c r="AC292" i="1"/>
  <c r="R220" i="1"/>
  <c r="AC220" i="1"/>
  <c r="AF220" i="1"/>
  <c r="R328" i="1"/>
  <c r="AF328" i="1"/>
  <c r="AC328" i="1"/>
  <c r="R409" i="1"/>
  <c r="AC409" i="1"/>
  <c r="AF409" i="1"/>
  <c r="AF121" i="1"/>
  <c r="AC121" i="1"/>
  <c r="R121" i="1"/>
  <c r="R331" i="1"/>
  <c r="AF331" i="1"/>
  <c r="AC331" i="1"/>
  <c r="R479" i="1"/>
  <c r="AF479" i="1"/>
  <c r="AC479" i="1"/>
  <c r="R118" i="1"/>
  <c r="AC118" i="1"/>
  <c r="AF118" i="1"/>
  <c r="AC115" i="1"/>
  <c r="R115" i="1"/>
  <c r="AF115" i="1"/>
  <c r="AC281" i="1"/>
  <c r="AF389" i="1"/>
  <c r="R389" i="1"/>
  <c r="AC389" i="1"/>
  <c r="AC204" i="1"/>
  <c r="AF204" i="1"/>
  <c r="R352" i="1"/>
  <c r="AC352" i="1"/>
  <c r="AF352" i="1"/>
  <c r="AC392" i="1"/>
  <c r="R392" i="1"/>
  <c r="AF392" i="1"/>
  <c r="AF227" i="1"/>
  <c r="R227" i="1"/>
  <c r="AC227" i="1"/>
  <c r="AC469" i="1"/>
  <c r="R469" i="1"/>
  <c r="R460" i="1"/>
  <c r="AF460" i="1"/>
  <c r="AC460" i="1"/>
  <c r="AC342" i="1"/>
  <c r="AF342" i="1"/>
  <c r="R342" i="1"/>
  <c r="R493" i="1"/>
  <c r="AC493" i="1"/>
  <c r="AF493" i="1"/>
  <c r="AC257" i="1"/>
  <c r="AF257" i="1"/>
  <c r="R440" i="1"/>
  <c r="AF440" i="1"/>
  <c r="AC440" i="1"/>
  <c r="R401" i="1"/>
  <c r="AC401" i="1"/>
  <c r="AF401" i="1"/>
  <c r="AC483" i="1"/>
  <c r="AF483" i="1"/>
  <c r="R483" i="1"/>
  <c r="AF155" i="1"/>
  <c r="AC155" i="1"/>
  <c r="R155" i="1"/>
  <c r="AC206" i="1"/>
  <c r="R206" i="1"/>
  <c r="AF206" i="1"/>
  <c r="AC111" i="1"/>
  <c r="R111" i="1"/>
  <c r="AF111" i="1"/>
  <c r="AC324" i="1"/>
  <c r="R324" i="1"/>
  <c r="AF324" i="1"/>
  <c r="AC343" i="1"/>
  <c r="R343" i="1"/>
  <c r="AF343" i="1"/>
  <c r="AC254" i="1"/>
  <c r="AF254" i="1"/>
  <c r="R311" i="1"/>
  <c r="AF311" i="1"/>
  <c r="AC311" i="1"/>
  <c r="AF268" i="1"/>
  <c r="R268" i="1"/>
  <c r="AC268" i="1"/>
  <c r="AF190" i="1"/>
  <c r="AC190" i="1"/>
  <c r="R190" i="1"/>
  <c r="R382" i="1"/>
  <c r="AF382" i="1"/>
  <c r="AC382" i="1"/>
  <c r="AF195" i="1"/>
  <c r="R195" i="1"/>
  <c r="AC195" i="1"/>
  <c r="AC296" i="1"/>
  <c r="AF296" i="1"/>
  <c r="R296" i="1"/>
  <c r="R373" i="1"/>
  <c r="AF373" i="1"/>
  <c r="AC373" i="1"/>
  <c r="AF116" i="1"/>
  <c r="AC116" i="1"/>
  <c r="R116" i="1"/>
  <c r="AC228" i="1"/>
  <c r="AF228" i="1"/>
  <c r="R191" i="1"/>
  <c r="AC191" i="1"/>
  <c r="AF295" i="1"/>
  <c r="AC295" i="1"/>
  <c r="R295" i="1"/>
  <c r="R147" i="1"/>
  <c r="AF147" i="1"/>
  <c r="AC147" i="1"/>
  <c r="AF346" i="1"/>
  <c r="AC346" i="1"/>
  <c r="R233" i="1"/>
  <c r="AF233" i="1"/>
  <c r="AC233" i="1"/>
  <c r="AC358" i="1"/>
  <c r="R358" i="1"/>
  <c r="AF358" i="1"/>
  <c r="R482" i="1"/>
  <c r="AC189" i="1"/>
  <c r="AF189" i="1"/>
  <c r="R189" i="1"/>
  <c r="R521" i="1"/>
  <c r="AC521" i="1"/>
  <c r="AF521" i="1"/>
  <c r="AF209" i="1"/>
  <c r="AC209" i="1"/>
  <c r="R431" i="1"/>
  <c r="AC431" i="1"/>
  <c r="AF431" i="1"/>
  <c r="AC123" i="1"/>
  <c r="AF123" i="1"/>
  <c r="R123" i="1"/>
  <c r="R323" i="1"/>
  <c r="AC323" i="1"/>
  <c r="AF323" i="1"/>
  <c r="R183" i="1"/>
  <c r="AC183" i="1"/>
  <c r="AF183" i="1"/>
  <c r="AF104" i="1"/>
  <c r="R104" i="1"/>
  <c r="AF305" i="1"/>
  <c r="AC305" i="1"/>
  <c r="AF156" i="1"/>
  <c r="R156" i="1"/>
  <c r="AC156" i="1"/>
  <c r="AF285" i="1"/>
  <c r="AC285" i="1"/>
  <c r="AC273" i="1"/>
  <c r="AF273" i="1"/>
  <c r="R424" i="1"/>
  <c r="AF424" i="1"/>
  <c r="AC424" i="1"/>
  <c r="R345" i="1"/>
  <c r="AC345" i="1"/>
  <c r="AF345" i="1"/>
  <c r="AF212" i="1"/>
  <c r="AC212" i="1"/>
  <c r="AF226" i="1"/>
  <c r="AC150" i="1"/>
  <c r="AF150" i="1"/>
  <c r="R150" i="1"/>
  <c r="AC205" i="1"/>
  <c r="R205" i="1"/>
  <c r="AC286" i="1"/>
  <c r="AF286" i="1"/>
  <c r="R129" i="1"/>
  <c r="AF129" i="1"/>
  <c r="AC129" i="1"/>
  <c r="AC138" i="1"/>
  <c r="R138" i="1"/>
  <c r="AF138" i="1"/>
  <c r="AC271" i="1"/>
  <c r="AF271" i="1"/>
  <c r="R316" i="1"/>
  <c r="AF316" i="1"/>
  <c r="AC316" i="1"/>
  <c r="AF173" i="1"/>
  <c r="AC173" i="1"/>
  <c r="R200" i="1"/>
  <c r="AC200" i="1"/>
  <c r="AF200" i="1"/>
  <c r="R145" i="1"/>
  <c r="AF145" i="1"/>
  <c r="AC145" i="1"/>
  <c r="AF377" i="1"/>
  <c r="AC377" i="1"/>
  <c r="R377" i="1"/>
  <c r="AF259" i="1"/>
  <c r="AC259" i="1"/>
  <c r="R157" i="1"/>
  <c r="AC157" i="1"/>
  <c r="AF157" i="1"/>
  <c r="AC109" i="1"/>
  <c r="R299" i="1"/>
  <c r="AC299" i="1"/>
  <c r="AF299" i="1"/>
  <c r="AC462" i="1"/>
  <c r="AF462" i="1"/>
  <c r="R462" i="1"/>
  <c r="AC497" i="1"/>
  <c r="R441" i="1"/>
  <c r="AC441" i="1"/>
  <c r="AF441" i="1"/>
  <c r="R369" i="1"/>
  <c r="AF369" i="1"/>
  <c r="AC369" i="1"/>
  <c r="R524" i="1"/>
  <c r="AC524" i="1"/>
  <c r="AF524" i="1"/>
  <c r="R428" i="1"/>
  <c r="AC428" i="1"/>
  <c r="AF428" i="1"/>
  <c r="R390" i="1"/>
  <c r="AC390" i="1"/>
  <c r="AF390" i="1"/>
  <c r="AC335" i="1"/>
  <c r="R335" i="1"/>
  <c r="AF335" i="1"/>
  <c r="R99" i="1"/>
  <c r="AF99" i="1"/>
  <c r="AC99" i="1"/>
  <c r="R355" i="1"/>
  <c r="AC355" i="1"/>
  <c r="AF355" i="1"/>
  <c r="R413" i="1"/>
  <c r="AC413" i="1"/>
  <c r="AF413" i="1"/>
  <c r="AF519" i="1"/>
  <c r="R519" i="1"/>
  <c r="AC519" i="1"/>
  <c r="R341" i="1"/>
  <c r="AF341" i="1"/>
  <c r="AC341" i="1"/>
  <c r="AC506" i="1"/>
  <c r="AF506" i="1"/>
  <c r="R506" i="1"/>
  <c r="AF119" i="1"/>
  <c r="AC119" i="1"/>
  <c r="R119" i="1"/>
  <c r="R265" i="1"/>
  <c r="AC265" i="1"/>
  <c r="AF265" i="1"/>
  <c r="R231" i="1"/>
  <c r="AC231" i="1"/>
  <c r="AF231" i="1"/>
  <c r="AC214" i="1"/>
  <c r="AF214" i="1"/>
  <c r="R214" i="1"/>
  <c r="AF103" i="1"/>
  <c r="R103" i="1"/>
  <c r="AC103" i="1"/>
  <c r="AC135" i="1"/>
  <c r="AF135" i="1"/>
  <c r="R135" i="1"/>
  <c r="AF284" i="1"/>
  <c r="AC284" i="1"/>
  <c r="R463" i="1"/>
  <c r="AC463" i="1"/>
  <c r="AF463" i="1"/>
  <c r="R412" i="1"/>
  <c r="AC412" i="1"/>
  <c r="AF412" i="1"/>
  <c r="R106" i="1"/>
  <c r="AF106" i="1"/>
  <c r="AC106" i="1"/>
  <c r="R457" i="1"/>
  <c r="AC457" i="1"/>
  <c r="AF457" i="1"/>
  <c r="R490" i="1"/>
  <c r="AC490" i="1"/>
  <c r="AF490" i="1"/>
  <c r="R163" i="1"/>
  <c r="AC163" i="1"/>
  <c r="AF163" i="1"/>
  <c r="AC330" i="1"/>
  <c r="AF330" i="1"/>
  <c r="R330" i="1"/>
  <c r="AC182" i="1"/>
  <c r="R182" i="1"/>
  <c r="AF182" i="1"/>
  <c r="AF275" i="1"/>
  <c r="AC275" i="1"/>
  <c r="AF167" i="1"/>
  <c r="AC167" i="1"/>
  <c r="R167" i="1"/>
  <c r="AC348" i="1"/>
  <c r="R348" i="1"/>
  <c r="AF348" i="1"/>
  <c r="AC222" i="1"/>
  <c r="AF222" i="1"/>
  <c r="R420" i="1"/>
  <c r="AC420" i="1"/>
  <c r="AF420" i="1"/>
  <c r="R203" i="1"/>
  <c r="AC203" i="1"/>
  <c r="AF203" i="1"/>
  <c r="R510" i="1"/>
  <c r="AF510" i="1"/>
  <c r="AC510" i="1"/>
  <c r="AC350" i="1"/>
  <c r="AF350" i="1"/>
  <c r="R350" i="1"/>
  <c r="AC314" i="1"/>
  <c r="AF314" i="1"/>
  <c r="R454" i="1"/>
  <c r="AF454" i="1"/>
  <c r="AF274" i="1"/>
  <c r="AC274" i="1"/>
  <c r="AF344" i="1"/>
  <c r="AC344" i="1"/>
  <c r="R344" i="1"/>
  <c r="R229" i="1"/>
  <c r="AC229" i="1"/>
  <c r="AF229" i="1"/>
  <c r="AF179" i="1"/>
  <c r="AC276" i="1"/>
  <c r="AF276" i="1"/>
  <c r="R219" i="1"/>
  <c r="AC219" i="1"/>
  <c r="AF219" i="1"/>
  <c r="R505" i="1"/>
  <c r="AF505" i="1"/>
  <c r="AC505" i="1"/>
  <c r="AF525" i="1"/>
  <c r="AC525" i="1"/>
  <c r="R525" i="1"/>
  <c r="R507" i="1"/>
  <c r="AC507" i="1"/>
  <c r="AF507" i="1"/>
  <c r="R432" i="1"/>
  <c r="AF432" i="1"/>
  <c r="AC432" i="1"/>
  <c r="R137" i="1"/>
  <c r="AF137" i="1"/>
  <c r="AC137" i="1"/>
  <c r="R485" i="1"/>
  <c r="AC485" i="1"/>
  <c r="AF485" i="1"/>
  <c r="R158" i="1"/>
  <c r="AF158" i="1"/>
  <c r="AC158" i="1"/>
  <c r="AF497" i="1"/>
  <c r="AF511" i="1"/>
  <c r="AC511" i="1"/>
  <c r="R511" i="1"/>
  <c r="AC445" i="1"/>
  <c r="R445" i="1"/>
  <c r="AF445" i="1"/>
  <c r="AF176" i="1"/>
  <c r="R176" i="1"/>
  <c r="R465" i="1"/>
  <c r="R496" i="1"/>
  <c r="AF496" i="1"/>
  <c r="AC496" i="1"/>
  <c r="R315" i="1"/>
  <c r="AC315" i="1"/>
  <c r="AF315" i="1"/>
  <c r="AC258" i="1"/>
  <c r="AF258" i="1"/>
  <c r="R225" i="1"/>
  <c r="AC225" i="1"/>
  <c r="AF225" i="1"/>
  <c r="R102" i="1"/>
  <c r="AC102" i="1"/>
  <c r="AF102" i="1"/>
  <c r="R327" i="1"/>
  <c r="R114" i="1"/>
  <c r="AF391" i="1"/>
  <c r="AC391" i="1"/>
  <c r="R370" i="1"/>
  <c r="AC370" i="1"/>
  <c r="AF370" i="1"/>
  <c r="R213" i="1"/>
  <c r="AC213" i="1"/>
  <c r="AF213" i="1"/>
  <c r="R133" i="1"/>
  <c r="AF133" i="1"/>
  <c r="AC133" i="1"/>
  <c r="AC523" i="1"/>
  <c r="AF523" i="1"/>
  <c r="R523" i="1"/>
  <c r="AF221" i="1"/>
  <c r="AC221" i="1"/>
  <c r="AC366" i="1"/>
  <c r="AF366" i="1"/>
  <c r="R340" i="1"/>
  <c r="AF340" i="1"/>
  <c r="AC340" i="1"/>
  <c r="R256" i="1"/>
  <c r="AC256" i="1"/>
  <c r="AF256" i="1"/>
  <c r="R152" i="1"/>
  <c r="AC152" i="1"/>
  <c r="AF152" i="1"/>
  <c r="AC364" i="1"/>
  <c r="AF364" i="1"/>
  <c r="R495" i="1"/>
  <c r="AC495" i="1"/>
  <c r="AF495" i="1"/>
  <c r="AC110" i="1"/>
  <c r="AF416" i="1"/>
  <c r="AF215" i="1"/>
  <c r="R215" i="1"/>
  <c r="AC215" i="1"/>
  <c r="R240" i="1"/>
  <c r="AF240" i="1"/>
  <c r="AC240" i="1"/>
  <c r="AF297" i="1"/>
  <c r="AC297" i="1"/>
  <c r="R297" i="1"/>
  <c r="AC101" i="1"/>
  <c r="R101" i="1"/>
  <c r="AF101" i="1"/>
  <c r="R527" i="1"/>
  <c r="AC527" i="1"/>
  <c r="AF527" i="1"/>
  <c r="R468" i="1"/>
  <c r="AC468" i="1"/>
  <c r="R429" i="1"/>
  <c r="AF429" i="1"/>
  <c r="AC429" i="1"/>
  <c r="G42" i="2"/>
  <c r="H42" i="2"/>
  <c r="R474" i="1"/>
  <c r="AC474" i="1"/>
  <c r="AF474" i="1"/>
  <c r="AF291" i="1"/>
  <c r="AC291" i="1"/>
  <c r="R477" i="1"/>
  <c r="AF477" i="1"/>
  <c r="AC477" i="1"/>
  <c r="R282" i="1"/>
  <c r="AF282" i="1"/>
  <c r="AC282" i="1"/>
  <c r="R312" i="1"/>
  <c r="AC312" i="1"/>
  <c r="AF312" i="1"/>
  <c r="AF255" i="1"/>
  <c r="AC255" i="1"/>
  <c r="AC128" i="1"/>
  <c r="AF128" i="1"/>
  <c r="R128" i="1"/>
  <c r="R325" i="1"/>
  <c r="AC325" i="1"/>
  <c r="AF325" i="1"/>
  <c r="AC379" i="1"/>
  <c r="AF363" i="1"/>
  <c r="R363" i="1"/>
  <c r="AC363" i="1"/>
  <c r="AC381" i="1"/>
  <c r="AF381" i="1"/>
  <c r="R381" i="1"/>
  <c r="AF411" i="1"/>
  <c r="AC411" i="1"/>
  <c r="R411" i="1"/>
  <c r="AC290" i="1"/>
  <c r="AF290" i="1"/>
  <c r="R161" i="1"/>
  <c r="AC161" i="1"/>
  <c r="AF161" i="1"/>
  <c r="AC202" i="1"/>
  <c r="AF202" i="1"/>
  <c r="R202" i="1"/>
  <c r="R322" i="1"/>
  <c r="AC322" i="1"/>
  <c r="AF322" i="1"/>
  <c r="R117" i="1"/>
  <c r="AF117" i="1"/>
  <c r="AC117" i="1"/>
  <c r="AF402" i="1"/>
  <c r="AC402" i="1"/>
  <c r="R402" i="1"/>
  <c r="AC185" i="1"/>
  <c r="R185" i="1"/>
  <c r="AC127" i="1"/>
  <c r="AC338" i="1"/>
  <c r="AF338" i="1"/>
  <c r="BA101" i="1"/>
  <c r="BB101" i="1"/>
  <c r="AT590" i="1"/>
  <c r="AS590" i="1" s="1"/>
  <c r="AR590" i="1" s="1"/>
  <c r="AQ590" i="1" s="1"/>
  <c r="AP590" i="1" s="1"/>
  <c r="AO590" i="1" s="1"/>
  <c r="AN590" i="1" s="1"/>
  <c r="AM590" i="1" s="1"/>
  <c r="AL590" i="1" s="1"/>
  <c r="K590" i="1"/>
  <c r="AC590" i="1"/>
  <c r="AF590" i="1"/>
  <c r="R590" i="1"/>
  <c r="M6" i="2"/>
  <c r="AF196" i="1"/>
  <c r="AC196" i="1"/>
  <c r="R196" i="1"/>
  <c r="J24" i="2"/>
  <c r="AC168" i="1"/>
  <c r="AF168" i="1"/>
  <c r="R168" i="1"/>
  <c r="H47" i="2"/>
  <c r="G47" i="2"/>
  <c r="J18" i="2"/>
  <c r="H18" i="2"/>
  <c r="C11" i="1"/>
  <c r="G18" i="2"/>
  <c r="C12" i="1"/>
  <c r="O594" i="1" l="1"/>
  <c r="AI594" i="1"/>
  <c r="AH594" i="1" s="1"/>
  <c r="AJ594" i="1"/>
  <c r="AK594" i="1"/>
  <c r="AC568" i="1"/>
  <c r="AF235" i="1"/>
  <c r="AF139" i="1"/>
  <c r="AC241" i="1"/>
  <c r="AC553" i="1"/>
  <c r="AA568" i="1"/>
  <c r="AI568" i="1"/>
  <c r="AK568" i="1"/>
  <c r="AJ568" i="1"/>
  <c r="AH568" i="1" s="1"/>
  <c r="AB568" i="1" s="1"/>
  <c r="AA567" i="1"/>
  <c r="AC235" i="1"/>
  <c r="R113" i="1"/>
  <c r="AF197" i="1"/>
  <c r="R22" i="1"/>
  <c r="R241" i="1"/>
  <c r="AF465" i="1"/>
  <c r="AF241" i="1"/>
  <c r="R422" i="1"/>
  <c r="AC139" i="1"/>
  <c r="AF22" i="1"/>
  <c r="AI291" i="1"/>
  <c r="AH445" i="1"/>
  <c r="R171" i="1"/>
  <c r="AC211" i="1"/>
  <c r="AC465" i="1"/>
  <c r="AF422" i="1"/>
  <c r="R139" i="1"/>
  <c r="R337" i="1"/>
  <c r="AF502" i="1"/>
  <c r="AC508" i="1"/>
  <c r="BA68" i="1"/>
  <c r="I113" i="1"/>
  <c r="AC105" i="1"/>
  <c r="AF160" i="1"/>
  <c r="AZ44" i="1"/>
  <c r="AX44" i="1" s="1"/>
  <c r="AF174" i="1"/>
  <c r="AC422" i="1"/>
  <c r="AF357" i="1"/>
  <c r="AC337" i="1"/>
  <c r="AC502" i="1"/>
  <c r="AB100" i="1"/>
  <c r="AF272" i="1"/>
  <c r="AC279" i="1"/>
  <c r="AI62" i="1"/>
  <c r="AH62" i="1" s="1"/>
  <c r="AF171" i="1"/>
  <c r="AC171" i="1"/>
  <c r="R357" i="1"/>
  <c r="AF337" i="1"/>
  <c r="AK62" i="1"/>
  <c r="AH425" i="1"/>
  <c r="AB41" i="1"/>
  <c r="AK348" i="1"/>
  <c r="AI434" i="1"/>
  <c r="AH434" i="1" s="1"/>
  <c r="AC550" i="1"/>
  <c r="AH343" i="1"/>
  <c r="AB343" i="1" s="1"/>
  <c r="R174" i="1"/>
  <c r="R235" i="1"/>
  <c r="AC113" i="1"/>
  <c r="AI121" i="1"/>
  <c r="AJ121" i="1"/>
  <c r="R178" i="1"/>
  <c r="AB188" i="1"/>
  <c r="AA499" i="1"/>
  <c r="R306" i="1"/>
  <c r="AI307" i="1"/>
  <c r="AK265" i="1"/>
  <c r="H76" i="1"/>
  <c r="AF439" i="1"/>
  <c r="R550" i="1"/>
  <c r="AA292" i="1"/>
  <c r="AI338" i="1"/>
  <c r="AI78" i="1"/>
  <c r="AH78" i="1" s="1"/>
  <c r="AH106" i="1"/>
  <c r="AC170" i="1"/>
  <c r="AK545" i="1"/>
  <c r="AF550" i="1"/>
  <c r="AK416" i="1"/>
  <c r="AT546" i="1"/>
  <c r="AS546" i="1" s="1"/>
  <c r="AR546" i="1" s="1"/>
  <c r="AQ546" i="1" s="1"/>
  <c r="AP546" i="1" s="1"/>
  <c r="AO546" i="1" s="1"/>
  <c r="AN546" i="1" s="1"/>
  <c r="AM546" i="1" s="1"/>
  <c r="AL546" i="1" s="1"/>
  <c r="AK338" i="1"/>
  <c r="AC486" i="1"/>
  <c r="R491" i="1"/>
  <c r="AC546" i="1"/>
  <c r="R565" i="1"/>
  <c r="AA343" i="1"/>
  <c r="AC423" i="1"/>
  <c r="AF408" i="1"/>
  <c r="AA195" i="1"/>
  <c r="AC247" i="1"/>
  <c r="AF260" i="1"/>
  <c r="AA434" i="1"/>
  <c r="AF565" i="1"/>
  <c r="AC565" i="1"/>
  <c r="K565" i="1"/>
  <c r="AC29" i="1"/>
  <c r="R29" i="1"/>
  <c r="H29" i="1"/>
  <c r="AF29" i="1"/>
  <c r="AF484" i="1"/>
  <c r="AF423" i="1"/>
  <c r="AF294" i="1"/>
  <c r="AC408" i="1"/>
  <c r="AC484" i="1"/>
  <c r="R408" i="1"/>
  <c r="AJ265" i="1"/>
  <c r="AH439" i="1"/>
  <c r="AT21" i="1"/>
  <c r="AS21" i="1" s="1"/>
  <c r="AR21" i="1" s="1"/>
  <c r="AQ21" i="1" s="1"/>
  <c r="AP21" i="1" s="1"/>
  <c r="AO21" i="1" s="1"/>
  <c r="AN21" i="1" s="1"/>
  <c r="AM21" i="1" s="1"/>
  <c r="AL21" i="1" s="1"/>
  <c r="R423" i="1"/>
  <c r="AK518" i="1"/>
  <c r="AF306" i="1"/>
  <c r="AF76" i="1"/>
  <c r="AC439" i="1"/>
  <c r="I550" i="1"/>
  <c r="AC260" i="1"/>
  <c r="O591" i="1"/>
  <c r="AI591" i="1"/>
  <c r="AH591" i="1" s="1"/>
  <c r="AJ591" i="1"/>
  <c r="AK591" i="1"/>
  <c r="AD27" i="1"/>
  <c r="AE27" i="1"/>
  <c r="AB209" i="1"/>
  <c r="AA209" i="1"/>
  <c r="AB514" i="1"/>
  <c r="AA514" i="1"/>
  <c r="AE514" i="1" s="1"/>
  <c r="R522" i="1"/>
  <c r="R532" i="1"/>
  <c r="AF532" i="1"/>
  <c r="AK76" i="1"/>
  <c r="AF127" i="1"/>
  <c r="AC174" i="1"/>
  <c r="AC176" i="1"/>
  <c r="AC454" i="1"/>
  <c r="R228" i="1"/>
  <c r="I279" i="1"/>
  <c r="AB27" i="1"/>
  <c r="AA366" i="1"/>
  <c r="BB90" i="1"/>
  <c r="AC472" i="1"/>
  <c r="AI76" i="1"/>
  <c r="AH171" i="1"/>
  <c r="AB171" i="1" s="1"/>
  <c r="I532" i="1"/>
  <c r="AC491" i="1"/>
  <c r="AZ68" i="1"/>
  <c r="AX68" i="1" s="1"/>
  <c r="AH40" i="1"/>
  <c r="AA40" i="1" s="1"/>
  <c r="AD40" i="1" s="1"/>
  <c r="AH569" i="1"/>
  <c r="AH114" i="1"/>
  <c r="AA114" i="1" s="1"/>
  <c r="R122" i="1"/>
  <c r="AI157" i="1"/>
  <c r="AH157" i="1" s="1"/>
  <c r="AA157" i="1" s="1"/>
  <c r="AD157" i="1" s="1"/>
  <c r="AK157" i="1"/>
  <c r="AC141" i="1"/>
  <c r="AC164" i="1"/>
  <c r="AC142" i="1"/>
  <c r="AI561" i="1"/>
  <c r="AJ268" i="1"/>
  <c r="AK268" i="1"/>
  <c r="AF491" i="1"/>
  <c r="AF415" i="1"/>
  <c r="R142" i="1"/>
  <c r="AF279" i="1"/>
  <c r="R224" i="1"/>
  <c r="AJ524" i="1"/>
  <c r="AI116" i="1"/>
  <c r="AI34" i="1"/>
  <c r="AI474" i="1"/>
  <c r="AH474" i="1" s="1"/>
  <c r="AH453" i="1"/>
  <c r="AI419" i="1"/>
  <c r="BB36" i="1"/>
  <c r="AZ85" i="1"/>
  <c r="AX85" i="1" s="1"/>
  <c r="AJ348" i="1"/>
  <c r="AF164" i="1"/>
  <c r="AF379" i="1"/>
  <c r="AC237" i="1"/>
  <c r="AC415" i="1"/>
  <c r="AK561" i="1"/>
  <c r="R379" i="1"/>
  <c r="R226" i="1"/>
  <c r="AC104" i="1"/>
  <c r="R405" i="1"/>
  <c r="R346" i="1"/>
  <c r="AC184" i="1"/>
  <c r="AF224" i="1"/>
  <c r="AJ34" i="1"/>
  <c r="AI548" i="1"/>
  <c r="AK474" i="1"/>
  <c r="AZ23" i="1"/>
  <c r="AX23" i="1" s="1"/>
  <c r="AH182" i="1"/>
  <c r="AB182" i="1" s="1"/>
  <c r="AK419" i="1"/>
  <c r="AI268" i="1"/>
  <c r="AH268" i="1" s="1"/>
  <c r="AA268" i="1" s="1"/>
  <c r="AH422" i="1"/>
  <c r="AA422" i="1" s="1"/>
  <c r="R261" i="1"/>
  <c r="AC224" i="1"/>
  <c r="AK482" i="1"/>
  <c r="AF140" i="1"/>
  <c r="AH22" i="1"/>
  <c r="AA22" i="1" s="1"/>
  <c r="AD22" i="1" s="1"/>
  <c r="AI96" i="1"/>
  <c r="AK96" i="1"/>
  <c r="AJ96" i="1"/>
  <c r="AI138" i="1"/>
  <c r="AJ138" i="1"/>
  <c r="AK138" i="1"/>
  <c r="AE100" i="1"/>
  <c r="AD100" i="1"/>
  <c r="BB4" i="1"/>
  <c r="BA4" i="1"/>
  <c r="AZ4" i="1" s="1"/>
  <c r="AX4" i="1" s="1"/>
  <c r="BB97" i="1"/>
  <c r="BA97" i="1"/>
  <c r="R492" i="1"/>
  <c r="R140" i="1"/>
  <c r="AF405" i="1"/>
  <c r="AF281" i="1"/>
  <c r="AF304" i="1"/>
  <c r="AH186" i="1"/>
  <c r="AA186" i="1" s="1"/>
  <c r="AH373" i="1"/>
  <c r="AH128" i="1"/>
  <c r="AZ77" i="1"/>
  <c r="AX77" i="1" s="1"/>
  <c r="BB66" i="1"/>
  <c r="BA66" i="1"/>
  <c r="AF114" i="1"/>
  <c r="AC169" i="1"/>
  <c r="AC405" i="1"/>
  <c r="AC166" i="1"/>
  <c r="R281" i="1"/>
  <c r="AF546" i="1"/>
  <c r="AH553" i="1"/>
  <c r="AA553" i="1" s="1"/>
  <c r="AI204" i="1"/>
  <c r="AH256" i="1"/>
  <c r="AH470" i="1"/>
  <c r="R545" i="1"/>
  <c r="AH463" i="1"/>
  <c r="AA463" i="1" s="1"/>
  <c r="AE463" i="1" s="1"/>
  <c r="AH374" i="1"/>
  <c r="AA374" i="1" s="1"/>
  <c r="AE374" i="1" s="1"/>
  <c r="AH585" i="1"/>
  <c r="AH397" i="1"/>
  <c r="AA397" i="1" s="1"/>
  <c r="AD397" i="1" s="1"/>
  <c r="AH60" i="1"/>
  <c r="AH333" i="1"/>
  <c r="AA333" i="1" s="1"/>
  <c r="AE333" i="1" s="1"/>
  <c r="H65" i="1"/>
  <c r="AF65" i="1"/>
  <c r="AF169" i="1"/>
  <c r="R166" i="1"/>
  <c r="R546" i="1"/>
  <c r="R509" i="1"/>
  <c r="AK204" i="1"/>
  <c r="AC545" i="1"/>
  <c r="AF500" i="1"/>
  <c r="AH175" i="1"/>
  <c r="AA175" i="1" s="1"/>
  <c r="AE175" i="1" s="1"/>
  <c r="AZ52" i="1"/>
  <c r="AX52" i="1" s="1"/>
  <c r="R42" i="1"/>
  <c r="AC42" i="1"/>
  <c r="AF42" i="1"/>
  <c r="H42" i="1"/>
  <c r="AC122" i="1"/>
  <c r="R247" i="1"/>
  <c r="AF244" i="1"/>
  <c r="AF122" i="1"/>
  <c r="AB111" i="1"/>
  <c r="I546" i="1"/>
  <c r="AF545" i="1"/>
  <c r="AH88" i="1"/>
  <c r="AB88" i="1" s="1"/>
  <c r="AC125" i="1"/>
  <c r="AF327" i="1"/>
  <c r="AF162" i="1"/>
  <c r="AC114" i="1"/>
  <c r="R244" i="1"/>
  <c r="R500" i="1"/>
  <c r="AO103" i="1"/>
  <c r="AN103" i="1" s="1"/>
  <c r="AM103" i="1" s="1"/>
  <c r="AL103" i="1" s="1"/>
  <c r="AB114" i="1"/>
  <c r="AH185" i="1"/>
  <c r="AA185" i="1" s="1"/>
  <c r="AE185" i="1" s="1"/>
  <c r="AH483" i="1"/>
  <c r="AB483" i="1" s="1"/>
  <c r="I567" i="1"/>
  <c r="AC567" i="1"/>
  <c r="AF567" i="1"/>
  <c r="R567" i="1"/>
  <c r="AC278" i="1"/>
  <c r="AF247" i="1"/>
  <c r="AC244" i="1"/>
  <c r="AC264" i="1"/>
  <c r="AH245" i="1"/>
  <c r="AB245" i="1" s="1"/>
  <c r="AH65" i="1"/>
  <c r="AB65" i="1" s="1"/>
  <c r="AH312" i="1"/>
  <c r="AB312" i="1" s="1"/>
  <c r="AZ55" i="1"/>
  <c r="AX55" i="1" s="1"/>
  <c r="AH56" i="1"/>
  <c r="AH71" i="1"/>
  <c r="AC375" i="1"/>
  <c r="AC309" i="1"/>
  <c r="AH181" i="1"/>
  <c r="AA181" i="1" s="1"/>
  <c r="AH400" i="1"/>
  <c r="AH356" i="1"/>
  <c r="AJ271" i="1"/>
  <c r="AI271" i="1"/>
  <c r="AK271" i="1"/>
  <c r="AI155" i="1"/>
  <c r="AK176" i="1"/>
  <c r="AD175" i="1"/>
  <c r="AK331" i="1"/>
  <c r="AJ331" i="1"/>
  <c r="AI331" i="1"/>
  <c r="AB564" i="1"/>
  <c r="AA564" i="1"/>
  <c r="AA51" i="1"/>
  <c r="AB51" i="1"/>
  <c r="BB63" i="1"/>
  <c r="AZ63" i="1" s="1"/>
  <c r="AX63" i="1" s="1"/>
  <c r="BA63" i="1"/>
  <c r="AB545" i="1"/>
  <c r="AA545" i="1"/>
  <c r="AJ551" i="1"/>
  <c r="AI551" i="1"/>
  <c r="AK551" i="1"/>
  <c r="AF482" i="1"/>
  <c r="AC162" i="1"/>
  <c r="AI64" i="1"/>
  <c r="AH134" i="1"/>
  <c r="AH297" i="1"/>
  <c r="AH267" i="1"/>
  <c r="AF85" i="1"/>
  <c r="H85" i="1"/>
  <c r="R85" i="1"/>
  <c r="AC85" i="1"/>
  <c r="AK327" i="1"/>
  <c r="AI327" i="1"/>
  <c r="AJ327" i="1"/>
  <c r="R26" i="1"/>
  <c r="AC26" i="1"/>
  <c r="H26" i="1"/>
  <c r="AF26" i="1"/>
  <c r="AF192" i="1"/>
  <c r="AB370" i="1"/>
  <c r="AC436" i="1"/>
  <c r="AC407" i="1"/>
  <c r="R192" i="1"/>
  <c r="AF210" i="1"/>
  <c r="AC482" i="1"/>
  <c r="R516" i="1"/>
  <c r="R415" i="1"/>
  <c r="AB40" i="1"/>
  <c r="AA182" i="1"/>
  <c r="AE182" i="1" s="1"/>
  <c r="AK436" i="1"/>
  <c r="AH398" i="1"/>
  <c r="AA398" i="1" s="1"/>
  <c r="AE398" i="1" s="1"/>
  <c r="AH225" i="1"/>
  <c r="AA225" i="1" s="1"/>
  <c r="AD225" i="1" s="1"/>
  <c r="AZ94" i="1"/>
  <c r="AX94" i="1" s="1"/>
  <c r="AH506" i="1"/>
  <c r="AA506" i="1" s="1"/>
  <c r="AH98" i="1"/>
  <c r="AH423" i="1"/>
  <c r="AH447" i="1"/>
  <c r="AB447" i="1" s="1"/>
  <c r="AH227" i="1"/>
  <c r="AH281" i="1"/>
  <c r="AH382" i="1"/>
  <c r="AB382" i="1" s="1"/>
  <c r="AH539" i="1"/>
  <c r="AA539" i="1" s="1"/>
  <c r="I470" i="1"/>
  <c r="AF470" i="1"/>
  <c r="AI74" i="1"/>
  <c r="AJ74" i="1"/>
  <c r="AK74" i="1"/>
  <c r="I125" i="1"/>
  <c r="AA483" i="1"/>
  <c r="AH393" i="1"/>
  <c r="AA393" i="1" s="1"/>
  <c r="AE393" i="1" s="1"/>
  <c r="AH517" i="1"/>
  <c r="AH363" i="1"/>
  <c r="AB363" i="1" s="1"/>
  <c r="AH313" i="1"/>
  <c r="AB313" i="1" s="1"/>
  <c r="AC470" i="1"/>
  <c r="R470" i="1"/>
  <c r="AF522" i="1"/>
  <c r="AC522" i="1"/>
  <c r="I522" i="1"/>
  <c r="AF407" i="1"/>
  <c r="AJ436" i="1"/>
  <c r="R436" i="1"/>
  <c r="R407" i="1"/>
  <c r="R160" i="1"/>
  <c r="AC112" i="1"/>
  <c r="AF473" i="1"/>
  <c r="AF516" i="1"/>
  <c r="AC520" i="1"/>
  <c r="AE119" i="1"/>
  <c r="AK89" i="1"/>
  <c r="AH586" i="1"/>
  <c r="AB586" i="1" s="1"/>
  <c r="AH486" i="1"/>
  <c r="AB486" i="1" s="1"/>
  <c r="AJ176" i="1"/>
  <c r="AH176" i="1" s="1"/>
  <c r="AH251" i="1"/>
  <c r="AA251" i="1" s="1"/>
  <c r="AE251" i="1" s="1"/>
  <c r="AH372" i="1"/>
  <c r="AB372" i="1" s="1"/>
  <c r="AH260" i="1"/>
  <c r="AA312" i="1"/>
  <c r="AH162" i="1"/>
  <c r="AA162" i="1" s="1"/>
  <c r="AH573" i="1"/>
  <c r="AH255" i="1"/>
  <c r="AA255" i="1" s="1"/>
  <c r="AH525" i="1"/>
  <c r="AH460" i="1"/>
  <c r="AA460" i="1" s="1"/>
  <c r="AH299" i="1"/>
  <c r="AB299" i="1" s="1"/>
  <c r="AH533" i="1"/>
  <c r="AH558" i="1"/>
  <c r="AZ34" i="1"/>
  <c r="AX34" i="1" s="1"/>
  <c r="AK440" i="1"/>
  <c r="AI440" i="1"/>
  <c r="AJ440" i="1"/>
  <c r="AI524" i="1"/>
  <c r="AI518" i="1"/>
  <c r="AF436" i="1"/>
  <c r="AF165" i="1"/>
  <c r="AC160" i="1"/>
  <c r="AF112" i="1"/>
  <c r="AC473" i="1"/>
  <c r="AH105" i="1"/>
  <c r="AA105" i="1" s="1"/>
  <c r="AE105" i="1" s="1"/>
  <c r="AB26" i="1"/>
  <c r="AF208" i="1"/>
  <c r="AH173" i="1"/>
  <c r="AH291" i="1"/>
  <c r="H43" i="1"/>
  <c r="AC43" i="1"/>
  <c r="R43" i="1"/>
  <c r="AF43" i="1"/>
  <c r="R349" i="1"/>
  <c r="AF349" i="1"/>
  <c r="AF492" i="1"/>
  <c r="AC327" i="1"/>
  <c r="R165" i="1"/>
  <c r="AB119" i="1"/>
  <c r="AH61" i="1"/>
  <c r="R162" i="1"/>
  <c r="AH364" i="1"/>
  <c r="AB364" i="1" s="1"/>
  <c r="AF170" i="1"/>
  <c r="AF261" i="1"/>
  <c r="AF125" i="1"/>
  <c r="AC210" i="1"/>
  <c r="AF520" i="1"/>
  <c r="R112" i="1"/>
  <c r="R501" i="1"/>
  <c r="AC277" i="1"/>
  <c r="AC492" i="1"/>
  <c r="AF421" i="1"/>
  <c r="AC165" i="1"/>
  <c r="AC261" i="1"/>
  <c r="I375" i="1"/>
  <c r="AH234" i="1"/>
  <c r="AB234" i="1" s="1"/>
  <c r="AZ91" i="1"/>
  <c r="AX91" i="1" s="1"/>
  <c r="AH102" i="1"/>
  <c r="AA102" i="1" s="1"/>
  <c r="AH322" i="1"/>
  <c r="AA322" i="1" s="1"/>
  <c r="AH388" i="1"/>
  <c r="AA388" i="1" s="1"/>
  <c r="AH468" i="1"/>
  <c r="AA468" i="1" s="1"/>
  <c r="AE468" i="1" s="1"/>
  <c r="AH67" i="1"/>
  <c r="AA67" i="1" s="1"/>
  <c r="AH145" i="1"/>
  <c r="AH229" i="1"/>
  <c r="AH37" i="1"/>
  <c r="AZ14" i="1"/>
  <c r="AX14" i="1" s="1"/>
  <c r="AH310" i="1"/>
  <c r="AA310" i="1" s="1"/>
  <c r="AH348" i="1"/>
  <c r="AA348" i="1" s="1"/>
  <c r="AF56" i="1"/>
  <c r="H56" i="1"/>
  <c r="R56" i="1"/>
  <c r="AC56" i="1"/>
  <c r="I434" i="1"/>
  <c r="R434" i="1"/>
  <c r="AC84" i="1"/>
  <c r="AF84" i="1"/>
  <c r="R84" i="1"/>
  <c r="H84" i="1"/>
  <c r="AK190" i="1"/>
  <c r="AJ190" i="1"/>
  <c r="AI190" i="1"/>
  <c r="AJ32" i="1"/>
  <c r="AK32" i="1"/>
  <c r="AI32" i="1"/>
  <c r="BA67" i="1"/>
  <c r="BB67" i="1"/>
  <c r="BB76" i="1"/>
  <c r="BA76" i="1"/>
  <c r="BA49" i="1"/>
  <c r="BB49" i="1"/>
  <c r="AJ542" i="1"/>
  <c r="AK542" i="1"/>
  <c r="AI542" i="1"/>
  <c r="BB62" i="1"/>
  <c r="BA62" i="1"/>
  <c r="AJ505" i="1"/>
  <c r="AI505" i="1"/>
  <c r="AK505" i="1"/>
  <c r="AI389" i="1"/>
  <c r="AK389" i="1"/>
  <c r="AJ389" i="1"/>
  <c r="R443" i="1"/>
  <c r="BA27" i="1"/>
  <c r="BB27" i="1"/>
  <c r="AE397" i="1"/>
  <c r="AK77" i="1"/>
  <c r="AI77" i="1"/>
  <c r="AJ77" i="1"/>
  <c r="AT455" i="1"/>
  <c r="AS455" i="1" s="1"/>
  <c r="AR455" i="1" s="1"/>
  <c r="AQ455" i="1" s="1"/>
  <c r="AP455" i="1" s="1"/>
  <c r="AO455" i="1" s="1"/>
  <c r="AN455" i="1" s="1"/>
  <c r="AM455" i="1" s="1"/>
  <c r="AL455" i="1" s="1"/>
  <c r="AI375" i="1"/>
  <c r="AK375" i="1"/>
  <c r="AJ375" i="1"/>
  <c r="BB37" i="1"/>
  <c r="BA37" i="1"/>
  <c r="BA61" i="1"/>
  <c r="BB61" i="1"/>
  <c r="AH259" i="1"/>
  <c r="AK156" i="1"/>
  <c r="AI156" i="1"/>
  <c r="AJ156" i="1"/>
  <c r="AA425" i="1"/>
  <c r="AB425" i="1"/>
  <c r="AJ554" i="1"/>
  <c r="AK554" i="1"/>
  <c r="AI554" i="1"/>
  <c r="AH133" i="1"/>
  <c r="H77" i="1"/>
  <c r="AC77" i="1"/>
  <c r="R77" i="1"/>
  <c r="AF77" i="1"/>
  <c r="I140" i="1"/>
  <c r="AT125" i="1"/>
  <c r="AS125" i="1" s="1"/>
  <c r="AR125" i="1" s="1"/>
  <c r="AQ125" i="1" s="1"/>
  <c r="AP125" i="1" s="1"/>
  <c r="AO125" i="1" s="1"/>
  <c r="AN125" i="1" s="1"/>
  <c r="AM125" i="1" s="1"/>
  <c r="AL125" i="1" s="1"/>
  <c r="AK125" i="1" s="1"/>
  <c r="AC178" i="1"/>
  <c r="AF264" i="1"/>
  <c r="AE40" i="1"/>
  <c r="BB18" i="1"/>
  <c r="BA18" i="1"/>
  <c r="AH368" i="1"/>
  <c r="AA368" i="1" s="1"/>
  <c r="AE368" i="1" s="1"/>
  <c r="AA439" i="1"/>
  <c r="AB439" i="1"/>
  <c r="BA45" i="1"/>
  <c r="AZ45" i="1" s="1"/>
  <c r="AX45" i="1" s="1"/>
  <c r="BB45" i="1"/>
  <c r="BA40" i="1"/>
  <c r="BB40" i="1"/>
  <c r="AJ320" i="1"/>
  <c r="AK320" i="1"/>
  <c r="AI320" i="1"/>
  <c r="AK462" i="1"/>
  <c r="AI462" i="1"/>
  <c r="AJ462" i="1"/>
  <c r="AI566" i="1"/>
  <c r="AJ566" i="1"/>
  <c r="AK566" i="1"/>
  <c r="AC554" i="1"/>
  <c r="I554" i="1"/>
  <c r="R554" i="1"/>
  <c r="AF554" i="1"/>
  <c r="AJ140" i="1"/>
  <c r="AI140" i="1"/>
  <c r="AK140" i="1"/>
  <c r="BB70" i="1"/>
  <c r="BA70" i="1"/>
  <c r="I217" i="1"/>
  <c r="AJ231" i="1"/>
  <c r="AI231" i="1"/>
  <c r="AK231" i="1"/>
  <c r="AI137" i="1"/>
  <c r="AJ137" i="1"/>
  <c r="AK137" i="1"/>
  <c r="AJ497" i="1"/>
  <c r="AI497" i="1"/>
  <c r="AK497" i="1"/>
  <c r="AF178" i="1"/>
  <c r="AC140" i="1"/>
  <c r="R193" i="1"/>
  <c r="AC443" i="1"/>
  <c r="AH115" i="1"/>
  <c r="AB115" i="1" s="1"/>
  <c r="AH531" i="1"/>
  <c r="H53" i="1"/>
  <c r="AC53" i="1"/>
  <c r="R53" i="1"/>
  <c r="AF53" i="1"/>
  <c r="AT117" i="1"/>
  <c r="AS117" i="1" s="1"/>
  <c r="AR117" i="1" s="1"/>
  <c r="AQ117" i="1" s="1"/>
  <c r="AP117" i="1" s="1"/>
  <c r="AO117" i="1" s="1"/>
  <c r="AN117" i="1" s="1"/>
  <c r="AM117" i="1" s="1"/>
  <c r="AL117" i="1" s="1"/>
  <c r="AI381" i="1"/>
  <c r="AJ381" i="1"/>
  <c r="AK381" i="1"/>
  <c r="I302" i="1"/>
  <c r="AF302" i="1"/>
  <c r="AC302" i="1"/>
  <c r="BA42" i="1"/>
  <c r="BB42" i="1"/>
  <c r="AK475" i="1"/>
  <c r="AJ475" i="1"/>
  <c r="AH475" i="1" s="1"/>
  <c r="R302" i="1"/>
  <c r="BB26" i="1"/>
  <c r="BA26" i="1"/>
  <c r="AI452" i="1"/>
  <c r="AK452" i="1"/>
  <c r="AJ452" i="1"/>
  <c r="AJ491" i="1"/>
  <c r="AI491" i="1"/>
  <c r="AK491" i="1"/>
  <c r="AK202" i="1"/>
  <c r="AI202" i="1"/>
  <c r="AJ202" i="1"/>
  <c r="AK91" i="1"/>
  <c r="AJ91" i="1"/>
  <c r="AI91" i="1"/>
  <c r="AA585" i="1"/>
  <c r="AB585" i="1"/>
  <c r="AI319" i="1"/>
  <c r="AK319" i="1"/>
  <c r="AJ319" i="1"/>
  <c r="AJ42" i="1"/>
  <c r="AI42" i="1"/>
  <c r="AK42" i="1"/>
  <c r="AK147" i="1"/>
  <c r="AI147" i="1"/>
  <c r="AJ147" i="1"/>
  <c r="AB134" i="1"/>
  <c r="AA134" i="1"/>
  <c r="AK302" i="1"/>
  <c r="AJ302" i="1"/>
  <c r="AI302" i="1"/>
  <c r="AI387" i="1"/>
  <c r="AK387" i="1"/>
  <c r="AJ387" i="1"/>
  <c r="AJ583" i="1"/>
  <c r="AI583" i="1"/>
  <c r="AK583" i="1"/>
  <c r="BB69" i="1"/>
  <c r="BA69" i="1"/>
  <c r="AK367" i="1"/>
  <c r="AI367" i="1"/>
  <c r="AH367" i="1" s="1"/>
  <c r="AA367" i="1" s="1"/>
  <c r="AE367" i="1" s="1"/>
  <c r="R217" i="1"/>
  <c r="R126" i="1"/>
  <c r="AF153" i="1"/>
  <c r="BA8" i="1"/>
  <c r="BB8" i="1"/>
  <c r="AI412" i="1"/>
  <c r="AK412" i="1"/>
  <c r="AJ412" i="1"/>
  <c r="AJ537" i="1"/>
  <c r="AK537" i="1"/>
  <c r="AI537" i="1"/>
  <c r="AJ151" i="1"/>
  <c r="AK151" i="1"/>
  <c r="AI151" i="1"/>
  <c r="AK172" i="1"/>
  <c r="AJ172" i="1"/>
  <c r="AI172" i="1"/>
  <c r="AJ168" i="1"/>
  <c r="AI168" i="1"/>
  <c r="AK168" i="1"/>
  <c r="AJ139" i="1"/>
  <c r="AK139" i="1"/>
  <c r="AI139" i="1"/>
  <c r="AI226" i="1"/>
  <c r="AJ226" i="1"/>
  <c r="AK226" i="1"/>
  <c r="J122" i="1"/>
  <c r="AB332" i="1"/>
  <c r="AC217" i="1"/>
  <c r="AC208" i="1"/>
  <c r="AF180" i="1"/>
  <c r="AF283" i="1"/>
  <c r="AF217" i="1"/>
  <c r="AC131" i="1"/>
  <c r="AC239" i="1"/>
  <c r="AC501" i="1"/>
  <c r="R153" i="1"/>
  <c r="R308" i="1"/>
  <c r="AB22" i="1"/>
  <c r="AJ253" i="1"/>
  <c r="AK253" i="1"/>
  <c r="AI253" i="1"/>
  <c r="AH220" i="1"/>
  <c r="AK189" i="1"/>
  <c r="AJ189" i="1"/>
  <c r="AI189" i="1"/>
  <c r="AI582" i="1"/>
  <c r="AK582" i="1"/>
  <c r="AJ582" i="1"/>
  <c r="AZ24" i="1"/>
  <c r="AX24" i="1" s="1"/>
  <c r="AJ385" i="1"/>
  <c r="AI385" i="1"/>
  <c r="AK385" i="1"/>
  <c r="AK377" i="1"/>
  <c r="AJ377" i="1"/>
  <c r="AI377" i="1"/>
  <c r="AJ163" i="1"/>
  <c r="AK163" i="1"/>
  <c r="AI163" i="1"/>
  <c r="AT122" i="1"/>
  <c r="AS122" i="1" s="1"/>
  <c r="AR122" i="1" s="1"/>
  <c r="AQ122" i="1" s="1"/>
  <c r="AP122" i="1" s="1"/>
  <c r="AO122" i="1" s="1"/>
  <c r="AN122" i="1" s="1"/>
  <c r="AM122" i="1" s="1"/>
  <c r="AL122" i="1" s="1"/>
  <c r="AC126" i="1"/>
  <c r="AF443" i="1"/>
  <c r="AF131" i="1"/>
  <c r="AC308" i="1"/>
  <c r="AH454" i="1"/>
  <c r="AF143" i="1"/>
  <c r="R180" i="1"/>
  <c r="AF501" i="1"/>
  <c r="AH254" i="1"/>
  <c r="AA254" i="1" s="1"/>
  <c r="AD254" i="1" s="1"/>
  <c r="AJ365" i="1"/>
  <c r="AI365" i="1"/>
  <c r="AK365" i="1"/>
  <c r="AJ336" i="1"/>
  <c r="AI336" i="1"/>
  <c r="AK336" i="1"/>
  <c r="AK341" i="1"/>
  <c r="AJ341" i="1"/>
  <c r="AI341" i="1"/>
  <c r="AA423" i="1"/>
  <c r="AB423" i="1"/>
  <c r="R548" i="1"/>
  <c r="AC548" i="1"/>
  <c r="I548" i="1"/>
  <c r="AF548" i="1"/>
  <c r="AJ390" i="1"/>
  <c r="AI390" i="1"/>
  <c r="AK390" i="1"/>
  <c r="BB82" i="1"/>
  <c r="BA82" i="1"/>
  <c r="AJ36" i="1"/>
  <c r="AI36" i="1"/>
  <c r="AK36" i="1"/>
  <c r="BB98" i="1"/>
  <c r="BA98" i="1"/>
  <c r="AJ386" i="1"/>
  <c r="AI386" i="1"/>
  <c r="AK386" i="1"/>
  <c r="BA72" i="1"/>
  <c r="BB72" i="1"/>
  <c r="AB539" i="1"/>
  <c r="AE39" i="1"/>
  <c r="AD39" i="1"/>
  <c r="AH170" i="1"/>
  <c r="AA170" i="1" s="1"/>
  <c r="AE170" i="1" s="1"/>
  <c r="AH428" i="1"/>
  <c r="AJ548" i="1"/>
  <c r="AH548" i="1" s="1"/>
  <c r="AH301" i="1"/>
  <c r="AT53" i="1"/>
  <c r="AS53" i="1" s="1"/>
  <c r="AR53" i="1" s="1"/>
  <c r="AQ53" i="1" s="1"/>
  <c r="AP53" i="1" s="1"/>
  <c r="AO53" i="1" s="1"/>
  <c r="AN53" i="1" s="1"/>
  <c r="AM53" i="1" s="1"/>
  <c r="AL53" i="1" s="1"/>
  <c r="AJ210" i="1"/>
  <c r="AK210" i="1"/>
  <c r="AI210" i="1"/>
  <c r="AH325" i="1"/>
  <c r="AF86" i="1"/>
  <c r="R86" i="1"/>
  <c r="H86" i="1"/>
  <c r="AC86" i="1"/>
  <c r="I294" i="1"/>
  <c r="AH64" i="1"/>
  <c r="AK485" i="1"/>
  <c r="AJ485" i="1"/>
  <c r="AI485" i="1"/>
  <c r="AH274" i="1"/>
  <c r="AH52" i="1"/>
  <c r="AH276" i="1"/>
  <c r="AZ87" i="1"/>
  <c r="AX87" i="1" s="1"/>
  <c r="AH523" i="1"/>
  <c r="AJ519" i="1"/>
  <c r="AK519" i="1"/>
  <c r="AI519" i="1"/>
  <c r="AZ30" i="1"/>
  <c r="AX30" i="1" s="1"/>
  <c r="AH258" i="1"/>
  <c r="AH352" i="1"/>
  <c r="I497" i="1"/>
  <c r="I120" i="1"/>
  <c r="AC120" i="1"/>
  <c r="AZ36" i="1"/>
  <c r="AX36" i="1" s="1"/>
  <c r="AH287" i="1"/>
  <c r="AA287" i="1" s="1"/>
  <c r="AF375" i="1"/>
  <c r="R375" i="1"/>
  <c r="I345" i="1"/>
  <c r="AA88" i="1"/>
  <c r="AZ33" i="1"/>
  <c r="AX33" i="1" s="1"/>
  <c r="AH435" i="1"/>
  <c r="AH339" i="1"/>
  <c r="AH205" i="1"/>
  <c r="AA205" i="1" s="1"/>
  <c r="AE205" i="1" s="1"/>
  <c r="AH383" i="1"/>
  <c r="AA383" i="1" s="1"/>
  <c r="AD383" i="1" s="1"/>
  <c r="AH216" i="1"/>
  <c r="AF120" i="1"/>
  <c r="R120" i="1"/>
  <c r="AH350" i="1"/>
  <c r="AH513" i="1"/>
  <c r="AH113" i="1"/>
  <c r="AH512" i="1"/>
  <c r="AH411" i="1"/>
  <c r="AH23" i="1"/>
  <c r="AZ25" i="1"/>
  <c r="AX25" i="1" s="1"/>
  <c r="AH66" i="1"/>
  <c r="I409" i="1"/>
  <c r="AJ92" i="1"/>
  <c r="AI92" i="1"/>
  <c r="AK92" i="1"/>
  <c r="AH334" i="1"/>
  <c r="AA334" i="1" s="1"/>
  <c r="AE334" i="1" s="1"/>
  <c r="AH118" i="1"/>
  <c r="AH49" i="1"/>
  <c r="R472" i="1"/>
  <c r="AH482" i="1"/>
  <c r="AH198" i="1"/>
  <c r="AA198" i="1" s="1"/>
  <c r="AE198" i="1" s="1"/>
  <c r="AZ83" i="1"/>
  <c r="AX83" i="1" s="1"/>
  <c r="AI438" i="1"/>
  <c r="AJ438" i="1"/>
  <c r="AK438" i="1"/>
  <c r="AI248" i="1"/>
  <c r="AJ248" i="1"/>
  <c r="AK248" i="1"/>
  <c r="BA7" i="1"/>
  <c r="BB7" i="1"/>
  <c r="AH246" i="1"/>
  <c r="AK409" i="1"/>
  <c r="AJ409" i="1"/>
  <c r="AI409" i="1"/>
  <c r="AT556" i="1"/>
  <c r="AS556" i="1" s="1"/>
  <c r="AR556" i="1" s="1"/>
  <c r="AQ556" i="1" s="1"/>
  <c r="AP556" i="1" s="1"/>
  <c r="AO556" i="1" s="1"/>
  <c r="AN556" i="1" s="1"/>
  <c r="AM556" i="1" s="1"/>
  <c r="AL556" i="1" s="1"/>
  <c r="BB84" i="1"/>
  <c r="BA84" i="1"/>
  <c r="BB50" i="1"/>
  <c r="BA50" i="1"/>
  <c r="AK500" i="1"/>
  <c r="AJ500" i="1"/>
  <c r="AI500" i="1"/>
  <c r="AA517" i="1"/>
  <c r="AB517" i="1"/>
  <c r="AT228" i="1"/>
  <c r="AS228" i="1" s="1"/>
  <c r="AR228" i="1" s="1"/>
  <c r="AQ228" i="1" s="1"/>
  <c r="AP228" i="1" s="1"/>
  <c r="AO228" i="1" s="1"/>
  <c r="AN228" i="1" s="1"/>
  <c r="AM228" i="1" s="1"/>
  <c r="AL228" i="1" s="1"/>
  <c r="AK588" i="1"/>
  <c r="AJ588" i="1"/>
  <c r="AI588" i="1"/>
  <c r="BB99" i="1"/>
  <c r="BA99" i="1"/>
  <c r="AJ57" i="1"/>
  <c r="AK57" i="1"/>
  <c r="AI57" i="1"/>
  <c r="AH329" i="1"/>
  <c r="AA329" i="1" s="1"/>
  <c r="AE329" i="1" s="1"/>
  <c r="AH479" i="1"/>
  <c r="I566" i="1"/>
  <c r="R566" i="1"/>
  <c r="AF566" i="1"/>
  <c r="AC566" i="1"/>
  <c r="AK538" i="1"/>
  <c r="AJ538" i="1"/>
  <c r="AI538" i="1"/>
  <c r="AK358" i="1"/>
  <c r="AJ358" i="1"/>
  <c r="AI358" i="1"/>
  <c r="AF34" i="1"/>
  <c r="AC34" i="1"/>
  <c r="H34" i="1"/>
  <c r="R34" i="1"/>
  <c r="AI213" i="1"/>
  <c r="AK213" i="1"/>
  <c r="AJ213" i="1"/>
  <c r="AT174" i="1"/>
  <c r="AS174" i="1" s="1"/>
  <c r="AR174" i="1" s="1"/>
  <c r="AQ174" i="1" s="1"/>
  <c r="AP174" i="1" s="1"/>
  <c r="AO174" i="1" s="1"/>
  <c r="AN174" i="1" s="1"/>
  <c r="AM174" i="1" s="1"/>
  <c r="AL174" i="1" s="1"/>
  <c r="AZ73" i="1"/>
  <c r="AX73" i="1" s="1"/>
  <c r="AZ60" i="1"/>
  <c r="AX60" i="1" s="1"/>
  <c r="AJ314" i="1"/>
  <c r="AK314" i="1"/>
  <c r="AI314" i="1"/>
  <c r="AJ489" i="1"/>
  <c r="AK489" i="1"/>
  <c r="AI489" i="1"/>
  <c r="AJ324" i="1"/>
  <c r="AI324" i="1"/>
  <c r="AK324" i="1"/>
  <c r="AH317" i="1"/>
  <c r="AA317" i="1" s="1"/>
  <c r="AE317" i="1" s="1"/>
  <c r="AH101" i="1"/>
  <c r="AT58" i="1"/>
  <c r="AS58" i="1" s="1"/>
  <c r="AR58" i="1" s="1"/>
  <c r="AQ58" i="1" s="1"/>
  <c r="AP58" i="1" s="1"/>
  <c r="AO58" i="1" s="1"/>
  <c r="AN58" i="1" s="1"/>
  <c r="AM58" i="1" s="1"/>
  <c r="AL58" i="1" s="1"/>
  <c r="AH135" i="1"/>
  <c r="AZ41" i="1"/>
  <c r="AX41" i="1" s="1"/>
  <c r="AI379" i="1"/>
  <c r="AK379" i="1"/>
  <c r="AJ379" i="1"/>
  <c r="AH576" i="1"/>
  <c r="AK323" i="1"/>
  <c r="AI323" i="1"/>
  <c r="AJ323" i="1"/>
  <c r="AK233" i="1"/>
  <c r="AI233" i="1"/>
  <c r="AJ233" i="1"/>
  <c r="AJ183" i="1"/>
  <c r="AK183" i="1"/>
  <c r="AI183" i="1"/>
  <c r="K556" i="1"/>
  <c r="R556" i="1"/>
  <c r="AC556" i="1"/>
  <c r="AF556" i="1"/>
  <c r="AZ89" i="1"/>
  <c r="AX89" i="1" s="1"/>
  <c r="I500" i="1"/>
  <c r="R78" i="1"/>
  <c r="AC78" i="1"/>
  <c r="AF78" i="1"/>
  <c r="H78" i="1"/>
  <c r="AJ346" i="1"/>
  <c r="AI346" i="1"/>
  <c r="AK346" i="1"/>
  <c r="AK70" i="1"/>
  <c r="AJ70" i="1"/>
  <c r="AI70" i="1"/>
  <c r="AH321" i="1"/>
  <c r="AA321" i="1" s="1"/>
  <c r="AE321" i="1" s="1"/>
  <c r="AI43" i="1"/>
  <c r="AJ43" i="1"/>
  <c r="AK43" i="1"/>
  <c r="AB569" i="1"/>
  <c r="AA569" i="1"/>
  <c r="AK104" i="1"/>
  <c r="AI104" i="1"/>
  <c r="AJ104" i="1"/>
  <c r="AC538" i="1"/>
  <c r="I538" i="1"/>
  <c r="R538" i="1"/>
  <c r="AF538" i="1"/>
  <c r="AJ211" i="1"/>
  <c r="AK211" i="1"/>
  <c r="AI211" i="1"/>
  <c r="I287" i="1"/>
  <c r="AH330" i="1"/>
  <c r="AD41" i="1"/>
  <c r="AE41" i="1"/>
  <c r="AC172" i="1"/>
  <c r="AI275" i="1"/>
  <c r="AJ275" i="1"/>
  <c r="AK275" i="1"/>
  <c r="AH295" i="1"/>
  <c r="AH215" i="1"/>
  <c r="AC509" i="1"/>
  <c r="AZ43" i="1"/>
  <c r="AX43" i="1" s="1"/>
  <c r="AZ5" i="1"/>
  <c r="AX5" i="1" s="1"/>
  <c r="AH109" i="1"/>
  <c r="AH158" i="1"/>
  <c r="AH150" i="1"/>
  <c r="AF58" i="1"/>
  <c r="AC58" i="1"/>
  <c r="R58" i="1"/>
  <c r="H58" i="1"/>
  <c r="AH206" i="1"/>
  <c r="AZ46" i="1"/>
  <c r="AX46" i="1" s="1"/>
  <c r="AH406" i="1"/>
  <c r="AJ160" i="1"/>
  <c r="AK160" i="1"/>
  <c r="AI160" i="1"/>
  <c r="AH284" i="1"/>
  <c r="AH76" i="1"/>
  <c r="AH285" i="1"/>
  <c r="AH391" i="1"/>
  <c r="AZ92" i="1"/>
  <c r="AX92" i="1" s="1"/>
  <c r="AZ16" i="1"/>
  <c r="AX16" i="1" s="1"/>
  <c r="I211" i="1"/>
  <c r="AH493" i="1"/>
  <c r="AA437" i="1"/>
  <c r="AB437" i="1"/>
  <c r="AK345" i="1"/>
  <c r="AI345" i="1"/>
  <c r="AJ345" i="1"/>
  <c r="AZ64" i="1"/>
  <c r="AX64" i="1" s="1"/>
  <c r="AH46" i="1"/>
  <c r="AH214" i="1"/>
  <c r="AB214" i="1" s="1"/>
  <c r="BB86" i="1"/>
  <c r="BA86" i="1"/>
  <c r="AH196" i="1"/>
  <c r="AH340" i="1"/>
  <c r="R73" i="1"/>
  <c r="AF73" i="1"/>
  <c r="AC73" i="1"/>
  <c r="H73" i="1"/>
  <c r="BB21" i="1"/>
  <c r="BA21" i="1"/>
  <c r="AH552" i="1"/>
  <c r="AJ510" i="1"/>
  <c r="AK510" i="1"/>
  <c r="AI510" i="1"/>
  <c r="I160" i="1"/>
  <c r="AT86" i="1"/>
  <c r="AS86" i="1" s="1"/>
  <c r="AR86" i="1" s="1"/>
  <c r="AQ86" i="1" s="1"/>
  <c r="AP86" i="1" s="1"/>
  <c r="AO86" i="1" s="1"/>
  <c r="AN86" i="1" s="1"/>
  <c r="AM86" i="1" s="1"/>
  <c r="AL86" i="1" s="1"/>
  <c r="AJ294" i="1"/>
  <c r="AK294" i="1"/>
  <c r="AI294" i="1"/>
  <c r="I485" i="1"/>
  <c r="AK30" i="1"/>
  <c r="AJ30" i="1"/>
  <c r="AI30" i="1"/>
  <c r="J183" i="1"/>
  <c r="BA58" i="1"/>
  <c r="BB58" i="1"/>
  <c r="AH419" i="1"/>
  <c r="AA419" i="1" s="1"/>
  <c r="AE419" i="1" s="1"/>
  <c r="AJ73" i="1"/>
  <c r="AI73" i="1"/>
  <c r="AK73" i="1"/>
  <c r="AH207" i="1"/>
  <c r="AA207" i="1" s="1"/>
  <c r="AE207" i="1" s="1"/>
  <c r="AI394" i="1"/>
  <c r="AK394" i="1"/>
  <c r="AJ394" i="1"/>
  <c r="AA299" i="1"/>
  <c r="AT465" i="1"/>
  <c r="AS465" i="1" s="1"/>
  <c r="AR465" i="1" s="1"/>
  <c r="AQ465" i="1" s="1"/>
  <c r="AP465" i="1" s="1"/>
  <c r="AO465" i="1" s="1"/>
  <c r="AN465" i="1" s="1"/>
  <c r="AM465" i="1" s="1"/>
  <c r="AL465" i="1" s="1"/>
  <c r="AK203" i="1"/>
  <c r="AJ203" i="1"/>
  <c r="AI203" i="1"/>
  <c r="AK120" i="1"/>
  <c r="AJ120" i="1"/>
  <c r="AI120" i="1"/>
  <c r="AT165" i="1"/>
  <c r="AS165" i="1" s="1"/>
  <c r="AR165" i="1" s="1"/>
  <c r="AQ165" i="1" s="1"/>
  <c r="AP165" i="1" s="1"/>
  <c r="AO165" i="1" s="1"/>
  <c r="AN165" i="1" s="1"/>
  <c r="AM165" i="1" s="1"/>
  <c r="AL165" i="1" s="1"/>
  <c r="AT217" i="1"/>
  <c r="AS217" i="1" s="1"/>
  <c r="AR217" i="1" s="1"/>
  <c r="AQ217" i="1" s="1"/>
  <c r="AP217" i="1" s="1"/>
  <c r="AO217" i="1" s="1"/>
  <c r="AN217" i="1" s="1"/>
  <c r="AM217" i="1" s="1"/>
  <c r="AL217" i="1" s="1"/>
  <c r="AH469" i="1"/>
  <c r="AA469" i="1" s="1"/>
  <c r="AE469" i="1" s="1"/>
  <c r="AA60" i="1"/>
  <c r="AB60" i="1"/>
  <c r="R497" i="1"/>
  <c r="AC455" i="1"/>
  <c r="R141" i="1"/>
  <c r="AD526" i="1"/>
  <c r="AE526" i="1"/>
  <c r="AI507" i="1"/>
  <c r="AJ507" i="1"/>
  <c r="AK507" i="1"/>
  <c r="AI360" i="1"/>
  <c r="AK360" i="1"/>
  <c r="AJ360" i="1"/>
  <c r="AI402" i="1"/>
  <c r="AJ402" i="1"/>
  <c r="AK402" i="1"/>
  <c r="AJ146" i="1"/>
  <c r="AI146" i="1"/>
  <c r="AK146" i="1"/>
  <c r="BB79" i="1"/>
  <c r="BA79" i="1"/>
  <c r="AI112" i="1"/>
  <c r="AJ112" i="1"/>
  <c r="AK112" i="1"/>
  <c r="AJ426" i="1"/>
  <c r="AI426" i="1"/>
  <c r="AK426" i="1"/>
  <c r="AB78" i="1"/>
  <c r="AA78" i="1"/>
  <c r="AJ124" i="1"/>
  <c r="AI124" i="1"/>
  <c r="AK124" i="1"/>
  <c r="AK584" i="1"/>
  <c r="AI584" i="1"/>
  <c r="AJ584" i="1"/>
  <c r="AI304" i="1"/>
  <c r="AJ304" i="1"/>
  <c r="AK304" i="1"/>
  <c r="R110" i="1"/>
  <c r="R179" i="1"/>
  <c r="AF108" i="1"/>
  <c r="R503" i="1"/>
  <c r="R451" i="1"/>
  <c r="R303" i="1"/>
  <c r="AF184" i="1"/>
  <c r="R105" i="1"/>
  <c r="AA549" i="1"/>
  <c r="AD549" i="1" s="1"/>
  <c r="AH424" i="1"/>
  <c r="AZ15" i="1"/>
  <c r="AX15" i="1" s="1"/>
  <c r="AZ90" i="1"/>
  <c r="AX90" i="1" s="1"/>
  <c r="AD26" i="1"/>
  <c r="AE26" i="1"/>
  <c r="AB194" i="1"/>
  <c r="AA194" i="1"/>
  <c r="AT335" i="1"/>
  <c r="AS335" i="1" s="1"/>
  <c r="AR335" i="1" s="1"/>
  <c r="AQ335" i="1" s="1"/>
  <c r="AP335" i="1" s="1"/>
  <c r="AO335" i="1" s="1"/>
  <c r="AN335" i="1" s="1"/>
  <c r="AM335" i="1" s="1"/>
  <c r="AL335" i="1" s="1"/>
  <c r="AT48" i="1"/>
  <c r="AS48" i="1" s="1"/>
  <c r="AR48" i="1" s="1"/>
  <c r="AQ48" i="1" s="1"/>
  <c r="AP48" i="1" s="1"/>
  <c r="AO48" i="1" s="1"/>
  <c r="AN48" i="1" s="1"/>
  <c r="AM48" i="1" s="1"/>
  <c r="AL48" i="1" s="1"/>
  <c r="J304" i="1"/>
  <c r="AC304" i="1"/>
  <c r="AH361" i="1"/>
  <c r="AA361" i="1" s="1"/>
  <c r="AT503" i="1"/>
  <c r="AS503" i="1" s="1"/>
  <c r="AR503" i="1" s="1"/>
  <c r="AQ503" i="1" s="1"/>
  <c r="AP503" i="1" s="1"/>
  <c r="AO503" i="1" s="1"/>
  <c r="AN503" i="1" s="1"/>
  <c r="AM503" i="1" s="1"/>
  <c r="AL503" i="1" s="1"/>
  <c r="I241" i="1"/>
  <c r="AH328" i="1"/>
  <c r="AZ31" i="1"/>
  <c r="AX31" i="1" s="1"/>
  <c r="AA372" i="1"/>
  <c r="AT237" i="1"/>
  <c r="AS237" i="1" s="1"/>
  <c r="AR237" i="1" s="1"/>
  <c r="AQ237" i="1" s="1"/>
  <c r="AP237" i="1" s="1"/>
  <c r="AO237" i="1" s="1"/>
  <c r="AN237" i="1" s="1"/>
  <c r="AM237" i="1" s="1"/>
  <c r="AL237" i="1" s="1"/>
  <c r="R108" i="1"/>
  <c r="AF503" i="1"/>
  <c r="AH242" i="1"/>
  <c r="AB242" i="1" s="1"/>
  <c r="AH450" i="1"/>
  <c r="AA450" i="1" s="1"/>
  <c r="BB100" i="1"/>
  <c r="BA100" i="1"/>
  <c r="I124" i="1"/>
  <c r="AF124" i="1"/>
  <c r="AC124" i="1"/>
  <c r="AT241" i="1"/>
  <c r="AS241" i="1" s="1"/>
  <c r="AR241" i="1" s="1"/>
  <c r="AQ241" i="1" s="1"/>
  <c r="AP241" i="1" s="1"/>
  <c r="AO241" i="1" s="1"/>
  <c r="AN241" i="1" s="1"/>
  <c r="AM241" i="1" s="1"/>
  <c r="AL241" i="1" s="1"/>
  <c r="AC143" i="1"/>
  <c r="AC179" i="1"/>
  <c r="AC503" i="1"/>
  <c r="AF451" i="1"/>
  <c r="R237" i="1"/>
  <c r="AF105" i="1"/>
  <c r="AH518" i="1"/>
  <c r="AA518" i="1" s="1"/>
  <c r="AH68" i="1"/>
  <c r="AA68" i="1" s="1"/>
  <c r="AA234" i="1"/>
  <c r="AE234" i="1" s="1"/>
  <c r="AT421" i="1"/>
  <c r="AS421" i="1" s="1"/>
  <c r="AR421" i="1" s="1"/>
  <c r="AQ421" i="1" s="1"/>
  <c r="AP421" i="1" s="1"/>
  <c r="AO421" i="1" s="1"/>
  <c r="AN421" i="1" s="1"/>
  <c r="AM421" i="1" s="1"/>
  <c r="AL421" i="1" s="1"/>
  <c r="AT224" i="1"/>
  <c r="AS224" i="1" s="1"/>
  <c r="AR224" i="1" s="1"/>
  <c r="AQ224" i="1" s="1"/>
  <c r="AP224" i="1" s="1"/>
  <c r="AO224" i="1" s="1"/>
  <c r="AN224" i="1" s="1"/>
  <c r="AM224" i="1" s="1"/>
  <c r="AL224" i="1" s="1"/>
  <c r="AK249" i="1"/>
  <c r="AI249" i="1"/>
  <c r="AJ249" i="1"/>
  <c r="I535" i="1"/>
  <c r="AF535" i="1"/>
  <c r="AC535" i="1"/>
  <c r="R535" i="1"/>
  <c r="AD114" i="1"/>
  <c r="AE114" i="1"/>
  <c r="AH204" i="1"/>
  <c r="AK25" i="1"/>
  <c r="AJ25" i="1"/>
  <c r="AI25" i="1"/>
  <c r="AH95" i="1"/>
  <c r="AH29" i="1"/>
  <c r="R48" i="1"/>
  <c r="H48" i="1"/>
  <c r="AF48" i="1"/>
  <c r="AC48" i="1"/>
  <c r="AI69" i="1"/>
  <c r="AJ69" i="1"/>
  <c r="AK69" i="1"/>
  <c r="AA212" i="1"/>
  <c r="AB212" i="1"/>
  <c r="AH289" i="1"/>
  <c r="AA289" i="1" s="1"/>
  <c r="AE289" i="1" s="1"/>
  <c r="AH141" i="1"/>
  <c r="AB141" i="1" s="1"/>
  <c r="AH580" i="1"/>
  <c r="AH544" i="1"/>
  <c r="BA2" i="1"/>
  <c r="BB2" i="1"/>
  <c r="AT87" i="1"/>
  <c r="AS87" i="1" s="1"/>
  <c r="AR87" i="1" s="1"/>
  <c r="AQ87" i="1" s="1"/>
  <c r="AP87" i="1" s="1"/>
  <c r="AO87" i="1" s="1"/>
  <c r="AN87" i="1" s="1"/>
  <c r="AM87" i="1" s="1"/>
  <c r="AL87" i="1" s="1"/>
  <c r="AC25" i="1"/>
  <c r="AF25" i="1"/>
  <c r="H25" i="1"/>
  <c r="R25" i="1"/>
  <c r="AT288" i="1"/>
  <c r="AS288" i="1" s="1"/>
  <c r="AR288" i="1" s="1"/>
  <c r="AQ288" i="1" s="1"/>
  <c r="AP288" i="1" s="1"/>
  <c r="AO288" i="1" s="1"/>
  <c r="AN288" i="1" s="1"/>
  <c r="AM288" i="1" s="1"/>
  <c r="AL288" i="1" s="1"/>
  <c r="AK161" i="1"/>
  <c r="AJ161" i="1"/>
  <c r="AI161" i="1"/>
  <c r="AT293" i="1"/>
  <c r="AS293" i="1" s="1"/>
  <c r="AR293" i="1" s="1"/>
  <c r="AQ293" i="1" s="1"/>
  <c r="AP293" i="1" s="1"/>
  <c r="AO293" i="1" s="1"/>
  <c r="AN293" i="1" s="1"/>
  <c r="AM293" i="1" s="1"/>
  <c r="AL293" i="1" s="1"/>
  <c r="AJ247" i="1"/>
  <c r="AK247" i="1"/>
  <c r="AI247" i="1"/>
  <c r="I361" i="1"/>
  <c r="I303" i="1"/>
  <c r="AC303" i="1"/>
  <c r="AK192" i="1"/>
  <c r="AJ192" i="1"/>
  <c r="AI192" i="1"/>
  <c r="AI244" i="1"/>
  <c r="AK244" i="1"/>
  <c r="AJ244" i="1"/>
  <c r="AF509" i="1"/>
  <c r="AF193" i="1"/>
  <c r="AF252" i="1"/>
  <c r="AF237" i="1"/>
  <c r="AF361" i="1"/>
  <c r="AF508" i="1"/>
  <c r="AB553" i="1"/>
  <c r="AH266" i="1"/>
  <c r="AA266" i="1" s="1"/>
  <c r="AE266" i="1" s="1"/>
  <c r="AB526" i="1"/>
  <c r="AH442" i="1"/>
  <c r="AH399" i="1"/>
  <c r="AA399" i="1" s="1"/>
  <c r="I421" i="1"/>
  <c r="AH138" i="1"/>
  <c r="H89" i="1"/>
  <c r="R89" i="1"/>
  <c r="AF89" i="1"/>
  <c r="AC89" i="1"/>
  <c r="AK557" i="1"/>
  <c r="AI557" i="1"/>
  <c r="AJ557" i="1"/>
  <c r="I249" i="1"/>
  <c r="AH307" i="1"/>
  <c r="AH265" i="1"/>
  <c r="AK261" i="1"/>
  <c r="AI261" i="1"/>
  <c r="AJ261" i="1"/>
  <c r="AB470" i="1"/>
  <c r="AA470" i="1"/>
  <c r="AT534" i="1"/>
  <c r="AS534" i="1" s="1"/>
  <c r="AR534" i="1" s="1"/>
  <c r="AQ534" i="1" s="1"/>
  <c r="AP534" i="1" s="1"/>
  <c r="AO534" i="1" s="1"/>
  <c r="AN534" i="1" s="1"/>
  <c r="AM534" i="1" s="1"/>
  <c r="AL534" i="1" s="1"/>
  <c r="R69" i="1"/>
  <c r="AF69" i="1"/>
  <c r="AC69" i="1"/>
  <c r="H69" i="1"/>
  <c r="I288" i="1"/>
  <c r="AF288" i="1"/>
  <c r="AC288" i="1"/>
  <c r="R504" i="1"/>
  <c r="AT495" i="1"/>
  <c r="AS495" i="1" s="1"/>
  <c r="AR495" i="1" s="1"/>
  <c r="AQ495" i="1" s="1"/>
  <c r="AP495" i="1" s="1"/>
  <c r="AO495" i="1" s="1"/>
  <c r="AN495" i="1" s="1"/>
  <c r="AM495" i="1" s="1"/>
  <c r="AL495" i="1" s="1"/>
  <c r="AH448" i="1"/>
  <c r="AK24" i="1"/>
  <c r="AI24" i="1"/>
  <c r="AJ24" i="1"/>
  <c r="AH286" i="1"/>
  <c r="AJ407" i="1"/>
  <c r="AK407" i="1"/>
  <c r="AI407" i="1"/>
  <c r="BB48" i="1"/>
  <c r="BA48" i="1"/>
  <c r="H59" i="1"/>
  <c r="R59" i="1"/>
  <c r="AC59" i="1"/>
  <c r="AF59" i="1"/>
  <c r="R557" i="1"/>
  <c r="AC557" i="1"/>
  <c r="I557" i="1"/>
  <c r="AF557" i="1"/>
  <c r="AC361" i="1"/>
  <c r="AB434" i="1"/>
  <c r="AE154" i="1"/>
  <c r="AH543" i="1"/>
  <c r="AA543" i="1" s="1"/>
  <c r="AH369" i="1"/>
  <c r="AB369" i="1" s="1"/>
  <c r="AA445" i="1"/>
  <c r="AB445" i="1"/>
  <c r="AI315" i="1"/>
  <c r="AJ315" i="1"/>
  <c r="AK315" i="1"/>
  <c r="I192" i="1"/>
  <c r="AI103" i="1"/>
  <c r="AK103" i="1"/>
  <c r="AJ103" i="1"/>
  <c r="AK81" i="1"/>
  <c r="AJ81" i="1"/>
  <c r="AI81" i="1"/>
  <c r="AI492" i="1"/>
  <c r="AJ492" i="1"/>
  <c r="AK492" i="1"/>
  <c r="R508" i="1"/>
  <c r="K534" i="1"/>
  <c r="R534" i="1"/>
  <c r="AC534" i="1"/>
  <c r="AF534" i="1"/>
  <c r="AH511" i="1"/>
  <c r="AK94" i="1"/>
  <c r="AJ94" i="1"/>
  <c r="AI94" i="1"/>
  <c r="K504" i="1"/>
  <c r="AC504" i="1"/>
  <c r="AF504" i="1"/>
  <c r="AT208" i="1"/>
  <c r="AS208" i="1" s="1"/>
  <c r="AR208" i="1" s="1"/>
  <c r="AQ208" i="1" s="1"/>
  <c r="AP208" i="1" s="1"/>
  <c r="AO208" i="1" s="1"/>
  <c r="AN208" i="1" s="1"/>
  <c r="AM208" i="1" s="1"/>
  <c r="AL208" i="1" s="1"/>
  <c r="AF24" i="1"/>
  <c r="H24" i="1"/>
  <c r="AC24" i="1"/>
  <c r="R24" i="1"/>
  <c r="AJ59" i="1"/>
  <c r="AK59" i="1"/>
  <c r="AI59" i="1"/>
  <c r="AT90" i="1"/>
  <c r="AS90" i="1" s="1"/>
  <c r="AR90" i="1" s="1"/>
  <c r="AQ90" i="1" s="1"/>
  <c r="AP90" i="1" s="1"/>
  <c r="AO90" i="1" s="1"/>
  <c r="AN90" i="1" s="1"/>
  <c r="AM90" i="1" s="1"/>
  <c r="AL90" i="1" s="1"/>
  <c r="I247" i="1"/>
  <c r="AH571" i="1"/>
  <c r="AI82" i="1"/>
  <c r="AJ82" i="1"/>
  <c r="AK82" i="1"/>
  <c r="R361" i="1"/>
  <c r="AH515" i="1"/>
  <c r="AA515" i="1" s="1"/>
  <c r="AH396" i="1"/>
  <c r="AA396" i="1" s="1"/>
  <c r="AE396" i="1" s="1"/>
  <c r="AH38" i="1"/>
  <c r="AJ303" i="1"/>
  <c r="AK303" i="1"/>
  <c r="AI303" i="1"/>
  <c r="AJ179" i="1"/>
  <c r="AI179" i="1"/>
  <c r="AK179" i="1"/>
  <c r="AI508" i="1"/>
  <c r="AK508" i="1"/>
  <c r="AJ508" i="1"/>
  <c r="AT240" i="1"/>
  <c r="AS240" i="1" s="1"/>
  <c r="AR240" i="1" s="1"/>
  <c r="AQ240" i="1" s="1"/>
  <c r="AP240" i="1" s="1"/>
  <c r="AO240" i="1" s="1"/>
  <c r="AN240" i="1" s="1"/>
  <c r="AM240" i="1" s="1"/>
  <c r="AL240" i="1" s="1"/>
  <c r="AH338" i="1"/>
  <c r="AC94" i="1"/>
  <c r="R94" i="1"/>
  <c r="AF94" i="1"/>
  <c r="H94" i="1"/>
  <c r="AT504" i="1"/>
  <c r="AS504" i="1" s="1"/>
  <c r="AR504" i="1" s="1"/>
  <c r="AQ504" i="1" s="1"/>
  <c r="AP504" i="1" s="1"/>
  <c r="AO504" i="1" s="1"/>
  <c r="AN504" i="1" s="1"/>
  <c r="AM504" i="1" s="1"/>
  <c r="AL504" i="1" s="1"/>
  <c r="R124" i="1"/>
  <c r="H90" i="1"/>
  <c r="AF90" i="1"/>
  <c r="R90" i="1"/>
  <c r="AC90" i="1"/>
  <c r="AH34" i="1"/>
  <c r="AZ57" i="1"/>
  <c r="AX57" i="1" s="1"/>
  <c r="AF309" i="1"/>
  <c r="R309" i="1"/>
  <c r="AF148" i="1"/>
  <c r="AK75" i="1"/>
  <c r="AJ75" i="1"/>
  <c r="AI75" i="1"/>
  <c r="AJ79" i="1"/>
  <c r="AK79" i="1"/>
  <c r="AI79" i="1"/>
  <c r="BB19" i="1"/>
  <c r="BA19" i="1"/>
  <c r="AI404" i="1"/>
  <c r="AJ404" i="1"/>
  <c r="AK404" i="1"/>
  <c r="AJ342" i="1"/>
  <c r="AK342" i="1"/>
  <c r="AI342" i="1"/>
  <c r="BA75" i="1"/>
  <c r="BB75" i="1"/>
  <c r="BB11" i="1"/>
  <c r="BA11" i="1"/>
  <c r="BB10" i="1"/>
  <c r="BA10" i="1"/>
  <c r="AK290" i="1"/>
  <c r="AJ290" i="1"/>
  <c r="AI290" i="1"/>
  <c r="BB20" i="1"/>
  <c r="BA20" i="1"/>
  <c r="AJ33" i="1"/>
  <c r="AK33" i="1"/>
  <c r="AI33" i="1"/>
  <c r="AI443" i="1"/>
  <c r="AK443" i="1"/>
  <c r="AJ443" i="1"/>
  <c r="AK257" i="1"/>
  <c r="AI257" i="1"/>
  <c r="AJ257" i="1"/>
  <c r="AJ472" i="1"/>
  <c r="AI472" i="1"/>
  <c r="AK472" i="1"/>
  <c r="AK353" i="1"/>
  <c r="AI353" i="1"/>
  <c r="AJ353" i="1"/>
  <c r="AK230" i="1"/>
  <c r="AI230" i="1"/>
  <c r="AJ230" i="1"/>
  <c r="AJ376" i="1"/>
  <c r="AI376" i="1"/>
  <c r="AK376" i="1"/>
  <c r="AK250" i="1"/>
  <c r="AJ250" i="1"/>
  <c r="AI250" i="1"/>
  <c r="AI219" i="1"/>
  <c r="AJ219" i="1"/>
  <c r="AK219" i="1"/>
  <c r="AK476" i="1"/>
  <c r="AJ476" i="1"/>
  <c r="AI476" i="1"/>
  <c r="AJ300" i="1"/>
  <c r="AI300" i="1"/>
  <c r="AK300" i="1"/>
  <c r="BA74" i="1"/>
  <c r="BB74" i="1"/>
  <c r="AD577" i="1"/>
  <c r="AE577" i="1"/>
  <c r="BA39" i="1"/>
  <c r="BB39" i="1"/>
  <c r="AJ502" i="1"/>
  <c r="AI502" i="1"/>
  <c r="AK502" i="1"/>
  <c r="AJ357" i="1"/>
  <c r="AI357" i="1"/>
  <c r="AK357" i="1"/>
  <c r="AK550" i="1"/>
  <c r="AI550" i="1"/>
  <c r="AJ550" i="1"/>
  <c r="AJ223" i="1"/>
  <c r="AK223" i="1"/>
  <c r="AI223" i="1"/>
  <c r="AJ359" i="1"/>
  <c r="AI359" i="1"/>
  <c r="AK359" i="1"/>
  <c r="BB51" i="1"/>
  <c r="BA51" i="1"/>
  <c r="AJ589" i="1"/>
  <c r="AK589" i="1"/>
  <c r="AI589" i="1"/>
  <c r="AJ466" i="1"/>
  <c r="AK466" i="1"/>
  <c r="AI466" i="1"/>
  <c r="AK272" i="1"/>
  <c r="AJ272" i="1"/>
  <c r="AI272" i="1"/>
  <c r="AI123" i="1"/>
  <c r="AK123" i="1"/>
  <c r="AJ123" i="1"/>
  <c r="AJ55" i="1"/>
  <c r="AK55" i="1"/>
  <c r="AI55" i="1"/>
  <c r="AK235" i="1"/>
  <c r="AI235" i="1"/>
  <c r="AJ235" i="1"/>
  <c r="AJ464" i="1"/>
  <c r="AI464" i="1"/>
  <c r="AK464" i="1"/>
  <c r="AK458" i="1"/>
  <c r="AJ458" i="1"/>
  <c r="AI458" i="1"/>
  <c r="AJ560" i="1"/>
  <c r="AI560" i="1"/>
  <c r="AK560" i="1"/>
  <c r="AE22" i="1"/>
  <c r="AH282" i="1"/>
  <c r="AA282" i="1" s="1"/>
  <c r="AB380" i="1"/>
  <c r="I193" i="1"/>
  <c r="I180" i="1"/>
  <c r="AH521" i="1"/>
  <c r="AK308" i="1"/>
  <c r="AJ308" i="1"/>
  <c r="AI308" i="1"/>
  <c r="AJ143" i="1"/>
  <c r="AK143" i="1"/>
  <c r="AI143" i="1"/>
  <c r="AT31" i="1"/>
  <c r="AS31" i="1" s="1"/>
  <c r="AR31" i="1" s="1"/>
  <c r="AQ31" i="1" s="1"/>
  <c r="AP31" i="1" s="1"/>
  <c r="AO31" i="1" s="1"/>
  <c r="AN31" i="1" s="1"/>
  <c r="AM31" i="1" s="1"/>
  <c r="AL31" i="1" s="1"/>
  <c r="AF547" i="1"/>
  <c r="R547" i="1"/>
  <c r="AC547" i="1"/>
  <c r="I547" i="1"/>
  <c r="AT178" i="1"/>
  <c r="AS178" i="1" s="1"/>
  <c r="AR178" i="1" s="1"/>
  <c r="AQ178" i="1" s="1"/>
  <c r="AP178" i="1" s="1"/>
  <c r="AO178" i="1" s="1"/>
  <c r="AN178" i="1" s="1"/>
  <c r="AM178" i="1" s="1"/>
  <c r="AL178" i="1" s="1"/>
  <c r="AT501" i="1"/>
  <c r="AS501" i="1" s="1"/>
  <c r="AR501" i="1" s="1"/>
  <c r="AQ501" i="1" s="1"/>
  <c r="AP501" i="1" s="1"/>
  <c r="AO501" i="1" s="1"/>
  <c r="AN501" i="1" s="1"/>
  <c r="AM501" i="1" s="1"/>
  <c r="AL501" i="1" s="1"/>
  <c r="AB420" i="1"/>
  <c r="AA420" i="1"/>
  <c r="AA486" i="1"/>
  <c r="H184" i="1"/>
  <c r="AH395" i="1"/>
  <c r="AB494" i="1"/>
  <c r="AA494" i="1"/>
  <c r="AF201" i="1"/>
  <c r="AD380" i="1"/>
  <c r="AE311" i="1"/>
  <c r="AE562" i="1"/>
  <c r="AD562" i="1"/>
  <c r="I441" i="1"/>
  <c r="AH572" i="1"/>
  <c r="AD221" i="1"/>
  <c r="AE221" i="1"/>
  <c r="AK528" i="1"/>
  <c r="AJ528" i="1"/>
  <c r="AI528" i="1"/>
  <c r="I308" i="1"/>
  <c r="R433" i="1"/>
  <c r="AE553" i="1"/>
  <c r="AD553" i="1"/>
  <c r="K536" i="1"/>
  <c r="AC536" i="1"/>
  <c r="R536" i="1"/>
  <c r="AF536" i="1"/>
  <c r="AT127" i="1"/>
  <c r="AS127" i="1" s="1"/>
  <c r="AR127" i="1" s="1"/>
  <c r="AQ127" i="1" s="1"/>
  <c r="AP127" i="1" s="1"/>
  <c r="AO127" i="1" s="1"/>
  <c r="AN127" i="1" s="1"/>
  <c r="AM127" i="1" s="1"/>
  <c r="AL127" i="1" s="1"/>
  <c r="AH575" i="1"/>
  <c r="AT278" i="1"/>
  <c r="AS278" i="1" s="1"/>
  <c r="AR278" i="1" s="1"/>
  <c r="AQ278" i="1" s="1"/>
  <c r="AP278" i="1" s="1"/>
  <c r="AO278" i="1" s="1"/>
  <c r="AN278" i="1" s="1"/>
  <c r="AM278" i="1" s="1"/>
  <c r="AL278" i="1" s="1"/>
  <c r="AJ218" i="1"/>
  <c r="AK218" i="1"/>
  <c r="AI218" i="1"/>
  <c r="AH331" i="1"/>
  <c r="AA331" i="1" s="1"/>
  <c r="AB311" i="1"/>
  <c r="AD567" i="1"/>
  <c r="AE567" i="1"/>
  <c r="AT520" i="1"/>
  <c r="AS520" i="1" s="1"/>
  <c r="AR520" i="1" s="1"/>
  <c r="AQ520" i="1" s="1"/>
  <c r="AP520" i="1" s="1"/>
  <c r="AO520" i="1" s="1"/>
  <c r="AN520" i="1" s="1"/>
  <c r="AM520" i="1" s="1"/>
  <c r="AL520" i="1" s="1"/>
  <c r="AA454" i="1"/>
  <c r="AB454" i="1"/>
  <c r="AI415" i="1"/>
  <c r="AJ415" i="1"/>
  <c r="AK415" i="1"/>
  <c r="AT148" i="1"/>
  <c r="AS148" i="1" s="1"/>
  <c r="AR148" i="1" s="1"/>
  <c r="AQ148" i="1" s="1"/>
  <c r="AP148" i="1" s="1"/>
  <c r="AO148" i="1" s="1"/>
  <c r="AN148" i="1" s="1"/>
  <c r="AM148" i="1" s="1"/>
  <c r="AL148" i="1" s="1"/>
  <c r="AT306" i="1"/>
  <c r="AS306" i="1" s="1"/>
  <c r="AR306" i="1" s="1"/>
  <c r="AQ306" i="1" s="1"/>
  <c r="AP306" i="1" s="1"/>
  <c r="AO306" i="1" s="1"/>
  <c r="AN306" i="1" s="1"/>
  <c r="AM306" i="1" s="1"/>
  <c r="AL306" i="1" s="1"/>
  <c r="AJ305" i="1"/>
  <c r="AK305" i="1"/>
  <c r="AI305" i="1"/>
  <c r="AH191" i="1"/>
  <c r="AA191" i="1" s="1"/>
  <c r="AE191" i="1" s="1"/>
  <c r="AT536" i="1"/>
  <c r="AS536" i="1" s="1"/>
  <c r="AR536" i="1" s="1"/>
  <c r="AQ536" i="1" s="1"/>
  <c r="AP536" i="1" s="1"/>
  <c r="AO536" i="1" s="1"/>
  <c r="AN536" i="1" s="1"/>
  <c r="AM536" i="1" s="1"/>
  <c r="AL536" i="1" s="1"/>
  <c r="I143" i="1"/>
  <c r="AE195" i="1"/>
  <c r="AD195" i="1"/>
  <c r="AJ83" i="1"/>
  <c r="AK83" i="1"/>
  <c r="AI83" i="1"/>
  <c r="AH496" i="1"/>
  <c r="AD234" i="1"/>
  <c r="AJ197" i="1"/>
  <c r="AK197" i="1"/>
  <c r="AI197" i="1"/>
  <c r="AT177" i="1"/>
  <c r="AS177" i="1" s="1"/>
  <c r="AR177" i="1" s="1"/>
  <c r="AQ177" i="1" s="1"/>
  <c r="AP177" i="1" s="1"/>
  <c r="AO177" i="1" s="1"/>
  <c r="AN177" i="1" s="1"/>
  <c r="AM177" i="1" s="1"/>
  <c r="AL177" i="1" s="1"/>
  <c r="AT309" i="1"/>
  <c r="AS309" i="1" s="1"/>
  <c r="AR309" i="1" s="1"/>
  <c r="AQ309" i="1" s="1"/>
  <c r="AP309" i="1" s="1"/>
  <c r="AO309" i="1" s="1"/>
  <c r="AN309" i="1" s="1"/>
  <c r="AM309" i="1" s="1"/>
  <c r="AL309" i="1" s="1"/>
  <c r="AT126" i="1"/>
  <c r="AS126" i="1" s="1"/>
  <c r="AR126" i="1" s="1"/>
  <c r="AQ126" i="1" s="1"/>
  <c r="AP126" i="1" s="1"/>
  <c r="AO126" i="1" s="1"/>
  <c r="AN126" i="1" s="1"/>
  <c r="AM126" i="1" s="1"/>
  <c r="AL126" i="1" s="1"/>
  <c r="AC148" i="1"/>
  <c r="R148" i="1"/>
  <c r="I520" i="1"/>
  <c r="AT44" i="1"/>
  <c r="AS44" i="1" s="1"/>
  <c r="AR44" i="1" s="1"/>
  <c r="AQ44" i="1" s="1"/>
  <c r="AP44" i="1" s="1"/>
  <c r="AO44" i="1" s="1"/>
  <c r="AN44" i="1" s="1"/>
  <c r="AM44" i="1" s="1"/>
  <c r="AL44" i="1" s="1"/>
  <c r="I148" i="1"/>
  <c r="I306" i="1"/>
  <c r="I433" i="1"/>
  <c r="AF433" i="1"/>
  <c r="AC433" i="1"/>
  <c r="I473" i="1"/>
  <c r="I305" i="1"/>
  <c r="AD392" i="1"/>
  <c r="AE392" i="1"/>
  <c r="AJ413" i="1"/>
  <c r="AI413" i="1"/>
  <c r="AK413" i="1"/>
  <c r="I127" i="1"/>
  <c r="AK405" i="1"/>
  <c r="AI405" i="1"/>
  <c r="AJ405" i="1"/>
  <c r="AJ277" i="1"/>
  <c r="AK277" i="1"/>
  <c r="AI277" i="1"/>
  <c r="I278" i="1"/>
  <c r="AE292" i="1"/>
  <c r="AD292" i="1"/>
  <c r="AB480" i="1"/>
  <c r="AI429" i="1"/>
  <c r="AJ429" i="1"/>
  <c r="AK429" i="1"/>
  <c r="AJ446" i="1"/>
  <c r="AK446" i="1"/>
  <c r="AI446" i="1"/>
  <c r="I126" i="1"/>
  <c r="AB543" i="1"/>
  <c r="AT238" i="1"/>
  <c r="AS238" i="1" s="1"/>
  <c r="AR238" i="1" s="1"/>
  <c r="AQ238" i="1" s="1"/>
  <c r="AP238" i="1" s="1"/>
  <c r="AO238" i="1" s="1"/>
  <c r="AN238" i="1" s="1"/>
  <c r="AM238" i="1" s="1"/>
  <c r="AL238" i="1" s="1"/>
  <c r="AJ578" i="1"/>
  <c r="AI578" i="1"/>
  <c r="AK578" i="1"/>
  <c r="R44" i="1"/>
  <c r="H44" i="1"/>
  <c r="AF44" i="1"/>
  <c r="AC44" i="1"/>
  <c r="AT132" i="1"/>
  <c r="AS132" i="1" s="1"/>
  <c r="AR132" i="1" s="1"/>
  <c r="AQ132" i="1" s="1"/>
  <c r="AP132" i="1" s="1"/>
  <c r="AO132" i="1" s="1"/>
  <c r="AN132" i="1" s="1"/>
  <c r="AM132" i="1" s="1"/>
  <c r="AL132" i="1" s="1"/>
  <c r="AT433" i="1"/>
  <c r="AS433" i="1" s="1"/>
  <c r="AR433" i="1" s="1"/>
  <c r="AQ433" i="1" s="1"/>
  <c r="AP433" i="1" s="1"/>
  <c r="AO433" i="1" s="1"/>
  <c r="AN433" i="1" s="1"/>
  <c r="AM433" i="1" s="1"/>
  <c r="AL433" i="1" s="1"/>
  <c r="AJ473" i="1"/>
  <c r="AI473" i="1"/>
  <c r="AK473" i="1"/>
  <c r="AE545" i="1"/>
  <c r="AD545" i="1"/>
  <c r="AK164" i="1"/>
  <c r="AJ164" i="1"/>
  <c r="AI164" i="1"/>
  <c r="I277" i="1"/>
  <c r="H83" i="1"/>
  <c r="AF83" i="1"/>
  <c r="R83" i="1"/>
  <c r="AC83" i="1"/>
  <c r="AE384" i="1"/>
  <c r="AD384" i="1"/>
  <c r="AI522" i="1"/>
  <c r="AJ522" i="1"/>
  <c r="AK522" i="1"/>
  <c r="AZ3" i="1"/>
  <c r="AX3" i="1" s="1"/>
  <c r="AB154" i="1"/>
  <c r="AT110" i="1"/>
  <c r="AS110" i="1" s="1"/>
  <c r="AR110" i="1" s="1"/>
  <c r="AQ110" i="1" s="1"/>
  <c r="AP110" i="1" s="1"/>
  <c r="AO110" i="1" s="1"/>
  <c r="AN110" i="1" s="1"/>
  <c r="AM110" i="1" s="1"/>
  <c r="AL110" i="1" s="1"/>
  <c r="AD209" i="1"/>
  <c r="AE209" i="1"/>
  <c r="AH155" i="1"/>
  <c r="AH316" i="1"/>
  <c r="I164" i="1"/>
  <c r="AB490" i="1"/>
  <c r="AA490" i="1"/>
  <c r="AT444" i="1"/>
  <c r="AS444" i="1" s="1"/>
  <c r="AR444" i="1" s="1"/>
  <c r="AQ444" i="1" s="1"/>
  <c r="AP444" i="1" s="1"/>
  <c r="AO444" i="1" s="1"/>
  <c r="AN444" i="1" s="1"/>
  <c r="AM444" i="1" s="1"/>
  <c r="AL444" i="1" s="1"/>
  <c r="AZ28" i="1"/>
  <c r="AX28" i="1" s="1"/>
  <c r="AZ13" i="1"/>
  <c r="AX13" i="1" s="1"/>
  <c r="AZ81" i="1"/>
  <c r="AX81" i="1" s="1"/>
  <c r="AT193" i="1"/>
  <c r="AS193" i="1" s="1"/>
  <c r="AR193" i="1" s="1"/>
  <c r="AQ193" i="1" s="1"/>
  <c r="AP193" i="1" s="1"/>
  <c r="AO193" i="1" s="1"/>
  <c r="AN193" i="1" s="1"/>
  <c r="AM193" i="1" s="1"/>
  <c r="AL193" i="1" s="1"/>
  <c r="AT180" i="1"/>
  <c r="AS180" i="1" s="1"/>
  <c r="AR180" i="1" s="1"/>
  <c r="AQ180" i="1" s="1"/>
  <c r="AP180" i="1" s="1"/>
  <c r="AO180" i="1" s="1"/>
  <c r="AN180" i="1" s="1"/>
  <c r="AM180" i="1" s="1"/>
  <c r="AL180" i="1" s="1"/>
  <c r="AK401" i="1"/>
  <c r="AI401" i="1"/>
  <c r="AJ401" i="1"/>
  <c r="I238" i="1"/>
  <c r="AC238" i="1"/>
  <c r="AK298" i="1"/>
  <c r="AJ298" i="1"/>
  <c r="AI298" i="1"/>
  <c r="I132" i="1"/>
  <c r="AC132" i="1"/>
  <c r="AF132" i="1"/>
  <c r="R132" i="1"/>
  <c r="AJ199" i="1"/>
  <c r="AI199" i="1"/>
  <c r="AK199" i="1"/>
  <c r="AJ187" i="1"/>
  <c r="AK187" i="1"/>
  <c r="AI187" i="1"/>
  <c r="AJ279" i="1"/>
  <c r="AK279" i="1"/>
  <c r="AI279" i="1"/>
  <c r="AF238" i="1"/>
  <c r="I516" i="1"/>
  <c r="AT184" i="1"/>
  <c r="AS184" i="1" s="1"/>
  <c r="AR184" i="1" s="1"/>
  <c r="AQ184" i="1" s="1"/>
  <c r="AP184" i="1" s="1"/>
  <c r="AO184" i="1" s="1"/>
  <c r="AN184" i="1" s="1"/>
  <c r="AM184" i="1" s="1"/>
  <c r="AL184" i="1" s="1"/>
  <c r="I509" i="1"/>
  <c r="AH47" i="1"/>
  <c r="I110" i="1"/>
  <c r="AK167" i="1"/>
  <c r="AJ167" i="1"/>
  <c r="AI167" i="1"/>
  <c r="AJ441" i="1"/>
  <c r="AI441" i="1"/>
  <c r="AK441" i="1"/>
  <c r="AH349" i="1"/>
  <c r="AK72" i="1"/>
  <c r="AI72" i="1"/>
  <c r="AJ72" i="1"/>
  <c r="AT547" i="1"/>
  <c r="AS547" i="1" s="1"/>
  <c r="AR547" i="1" s="1"/>
  <c r="AQ547" i="1" s="1"/>
  <c r="AP547" i="1" s="1"/>
  <c r="AO547" i="1" s="1"/>
  <c r="AN547" i="1" s="1"/>
  <c r="AM547" i="1" s="1"/>
  <c r="AL547" i="1" s="1"/>
  <c r="AA129" i="1"/>
  <c r="AB129" i="1"/>
  <c r="AA214" i="1"/>
  <c r="I444" i="1"/>
  <c r="AC444" i="1"/>
  <c r="AF444" i="1"/>
  <c r="AE581" i="1"/>
  <c r="AD581" i="1"/>
  <c r="AT516" i="1"/>
  <c r="AS516" i="1" s="1"/>
  <c r="AR516" i="1" s="1"/>
  <c r="AQ516" i="1" s="1"/>
  <c r="AP516" i="1" s="1"/>
  <c r="AO516" i="1" s="1"/>
  <c r="AN516" i="1" s="1"/>
  <c r="AM516" i="1" s="1"/>
  <c r="AL516" i="1" s="1"/>
  <c r="AT509" i="1"/>
  <c r="AS509" i="1" s="1"/>
  <c r="AR509" i="1" s="1"/>
  <c r="AQ509" i="1" s="1"/>
  <c r="AP509" i="1" s="1"/>
  <c r="AO509" i="1" s="1"/>
  <c r="AN509" i="1" s="1"/>
  <c r="AM509" i="1" s="1"/>
  <c r="AL509" i="1" s="1"/>
  <c r="R444" i="1"/>
  <c r="O533" i="1"/>
  <c r="O362" i="1"/>
  <c r="O300" i="1"/>
  <c r="O388" i="1"/>
  <c r="O371" i="1"/>
  <c r="O149" i="1"/>
  <c r="O472" i="1"/>
  <c r="O172" i="1"/>
  <c r="O497" i="1"/>
  <c r="O586" i="1"/>
  <c r="O559" i="1"/>
  <c r="O389" i="1"/>
  <c r="O187" i="1"/>
  <c r="O443" i="1"/>
  <c r="O505" i="1"/>
  <c r="O556" i="1"/>
  <c r="O581" i="1"/>
  <c r="O404" i="1"/>
  <c r="O514" i="1"/>
  <c r="O550" i="1"/>
  <c r="O214" i="1"/>
  <c r="O293" i="1"/>
  <c r="O399" i="1"/>
  <c r="O416" i="1"/>
  <c r="O386" i="1"/>
  <c r="O243" i="1"/>
  <c r="O417" i="1"/>
  <c r="O571" i="1"/>
  <c r="O449" i="1"/>
  <c r="O217" i="1"/>
  <c r="O354" i="1"/>
  <c r="O489" i="1"/>
  <c r="O403" i="1"/>
  <c r="O146" i="1"/>
  <c r="O411" i="1"/>
  <c r="O427" i="1"/>
  <c r="O332" i="1"/>
  <c r="O580" i="1"/>
  <c r="O246" i="1"/>
  <c r="O220" i="1"/>
  <c r="O232" i="1"/>
  <c r="O590" i="1"/>
  <c r="O490" i="1"/>
  <c r="O542" i="1"/>
  <c r="O351" i="1"/>
  <c r="O400" i="1"/>
  <c r="O359" i="1"/>
  <c r="O249" i="1"/>
  <c r="O245" i="1"/>
  <c r="O470" i="1"/>
  <c r="O563" i="1"/>
  <c r="O501" i="1"/>
  <c r="O566" i="1"/>
  <c r="O181" i="1"/>
  <c r="O419" i="1"/>
  <c r="O458" i="1"/>
  <c r="O551" i="1"/>
  <c r="O476" i="1"/>
  <c r="O200" i="1"/>
  <c r="O477" i="1"/>
  <c r="O432" i="1"/>
  <c r="O461" i="1"/>
  <c r="O418" i="1"/>
  <c r="O484" i="1"/>
  <c r="O215" i="1"/>
  <c r="O179" i="1"/>
  <c r="O513" i="1"/>
  <c r="O242" i="1"/>
  <c r="O392" i="1"/>
  <c r="O573" i="1"/>
  <c r="O454" i="1"/>
  <c r="O218" i="1"/>
  <c r="O475" i="1"/>
  <c r="O267" i="1"/>
  <c r="O409" i="1"/>
  <c r="O575" i="1"/>
  <c r="O315" i="1"/>
  <c r="O592" i="1"/>
  <c r="O301" i="1"/>
  <c r="O353" i="1"/>
  <c r="O544" i="1"/>
  <c r="O558" i="1"/>
  <c r="O444" i="1"/>
  <c r="O247" i="1"/>
  <c r="O431" i="1"/>
  <c r="O568" i="1"/>
  <c r="O543" i="1"/>
  <c r="O541" i="1"/>
  <c r="O584" i="1"/>
  <c r="O324" i="1"/>
  <c r="O410" i="1"/>
  <c r="O515" i="1"/>
  <c r="O224" i="1"/>
  <c r="O422" i="1"/>
  <c r="O441" i="1"/>
  <c r="O325" i="1"/>
  <c r="O439" i="1"/>
  <c r="O189" i="1"/>
  <c r="O537" i="1"/>
  <c r="O507" i="1"/>
  <c r="O312" i="1"/>
  <c r="O446" i="1"/>
  <c r="O174" i="1"/>
  <c r="O435" i="1"/>
  <c r="O448" i="1"/>
  <c r="O578" i="1"/>
  <c r="O248" i="1"/>
  <c r="O492" i="1"/>
  <c r="O525" i="1"/>
  <c r="O429" i="1"/>
  <c r="O534" i="1"/>
  <c r="O481" i="1"/>
  <c r="O178" i="1"/>
  <c r="O415" i="1"/>
  <c r="O499" i="1"/>
  <c r="O504" i="1"/>
  <c r="O574" i="1"/>
  <c r="O182" i="1"/>
  <c r="O406" i="1"/>
  <c r="O307" i="1"/>
  <c r="O391" i="1"/>
  <c r="O447" i="1"/>
  <c r="O393" i="1"/>
  <c r="O280" i="1"/>
  <c r="O433" i="1"/>
  <c r="O313" i="1"/>
  <c r="O549" i="1"/>
  <c r="O378" i="1"/>
  <c r="O168" i="1"/>
  <c r="O199" i="1"/>
  <c r="O219" i="1"/>
  <c r="O471" i="1"/>
  <c r="O262" i="1"/>
  <c r="O516" i="1"/>
  <c r="O479" i="1"/>
  <c r="O398" i="1"/>
  <c r="O520" i="1"/>
  <c r="O517" i="1"/>
  <c r="O363" i="1"/>
  <c r="O186" i="1"/>
  <c r="O339" i="1"/>
  <c r="O413" i="1"/>
  <c r="O385" i="1"/>
  <c r="O177" i="1"/>
  <c r="O347" i="1"/>
  <c r="O548" i="1"/>
  <c r="O506" i="1"/>
  <c r="O503" i="1"/>
  <c r="O159" i="1"/>
  <c r="O480" i="1"/>
  <c r="O193" i="1"/>
  <c r="O451" i="1"/>
  <c r="O529" i="1"/>
  <c r="O453" i="1"/>
  <c r="O240" i="1"/>
  <c r="O547" i="1"/>
  <c r="O579" i="1"/>
  <c r="O180" i="1"/>
  <c r="O582" i="1"/>
  <c r="O373" i="1"/>
  <c r="O438" i="1"/>
  <c r="O567" i="1"/>
  <c r="O527" i="1"/>
  <c r="O561" i="1"/>
  <c r="O452" i="1"/>
  <c r="O465" i="1"/>
  <c r="O524" i="1"/>
  <c r="O545" i="1"/>
  <c r="O474" i="1"/>
  <c r="O203" i="1"/>
  <c r="O473" i="1"/>
  <c r="O390" i="1"/>
  <c r="O488" i="1"/>
  <c r="O554" i="1"/>
  <c r="O539" i="1"/>
  <c r="O553" i="1"/>
  <c r="O531" i="1"/>
  <c r="O425" i="1"/>
  <c r="O376" i="1"/>
  <c r="O523" i="1"/>
  <c r="O511" i="1"/>
  <c r="O241" i="1"/>
  <c r="O261" i="1"/>
  <c r="O228" i="1"/>
  <c r="O485" i="1"/>
  <c r="O250" i="1"/>
  <c r="O487" i="1"/>
  <c r="O466" i="1"/>
  <c r="O565" i="1"/>
  <c r="O395" i="1"/>
  <c r="O457" i="1"/>
  <c r="O396" i="1"/>
  <c r="O450" i="1"/>
  <c r="O538" i="1"/>
  <c r="O428" i="1"/>
  <c r="O316" i="1"/>
  <c r="O585" i="1"/>
  <c r="O270" i="1"/>
  <c r="O532" i="1"/>
  <c r="O405" i="1"/>
  <c r="O468" i="1"/>
  <c r="O310" i="1"/>
  <c r="O440" i="1"/>
  <c r="O223" i="1"/>
  <c r="O442" i="1"/>
  <c r="O521" i="1"/>
  <c r="O493" i="1"/>
  <c r="O498" i="1"/>
  <c r="O196" i="1"/>
  <c r="O491" i="1"/>
  <c r="O587" i="1"/>
  <c r="O569" i="1"/>
  <c r="O436" i="1"/>
  <c r="O500" i="1"/>
  <c r="O234" i="1"/>
  <c r="O478" i="1"/>
  <c r="O526" i="1"/>
  <c r="O387" i="1"/>
  <c r="O522" i="1"/>
  <c r="O175" i="1"/>
  <c r="O414" i="1"/>
  <c r="O460" i="1"/>
  <c r="O176" i="1"/>
  <c r="O401" i="1"/>
  <c r="O380" i="1"/>
  <c r="O589" i="1"/>
  <c r="O536" i="1"/>
  <c r="O588" i="1"/>
  <c r="O304" i="1"/>
  <c r="O462" i="1"/>
  <c r="O231" i="1"/>
  <c r="O555" i="1"/>
  <c r="O593" i="1"/>
  <c r="O424" i="1"/>
  <c r="O213" i="1"/>
  <c r="O519" i="1"/>
  <c r="O237" i="1"/>
  <c r="O576" i="1"/>
  <c r="O190" i="1"/>
  <c r="O530" i="1"/>
  <c r="O303" i="1"/>
  <c r="O402" i="1"/>
  <c r="O342" i="1"/>
  <c r="O509" i="1"/>
  <c r="O227" i="1"/>
  <c r="O456" i="1"/>
  <c r="O540" i="1"/>
  <c r="O434" i="1"/>
  <c r="O483" i="1"/>
  <c r="O445" i="1"/>
  <c r="O437" i="1"/>
  <c r="O229" i="1"/>
  <c r="O384" i="1"/>
  <c r="O412" i="1"/>
  <c r="O494" i="1"/>
  <c r="O583" i="1"/>
  <c r="O560" i="1"/>
  <c r="O192" i="1"/>
  <c r="O230" i="1"/>
  <c r="O508" i="1"/>
  <c r="O469" i="1"/>
  <c r="O463" i="1"/>
  <c r="O408" i="1"/>
  <c r="O467" i="1"/>
  <c r="O528" i="1"/>
  <c r="O486" i="1"/>
  <c r="O564" i="1"/>
  <c r="O430" i="1"/>
  <c r="O202" i="1"/>
  <c r="O426" i="1"/>
  <c r="O420" i="1"/>
  <c r="O269" i="1"/>
  <c r="O235" i="1"/>
  <c r="O383" i="1"/>
  <c r="O546" i="1"/>
  <c r="O394" i="1"/>
  <c r="O482" i="1"/>
  <c r="O397" i="1"/>
  <c r="O225" i="1"/>
  <c r="O562" i="1"/>
  <c r="O570" i="1"/>
  <c r="O502" i="1"/>
  <c r="O557" i="1"/>
  <c r="O455" i="1"/>
  <c r="O495" i="1"/>
  <c r="O188" i="1"/>
  <c r="O233" i="1"/>
  <c r="O407" i="1"/>
  <c r="O512" i="1"/>
  <c r="O459" i="1"/>
  <c r="O226" i="1"/>
  <c r="O421" i="1"/>
  <c r="O327" i="1"/>
  <c r="O510" i="1"/>
  <c r="O423" i="1"/>
  <c r="C15" i="1"/>
  <c r="O244" i="1"/>
  <c r="O496" i="1"/>
  <c r="O577" i="1"/>
  <c r="O206" i="1"/>
  <c r="O572" i="1"/>
  <c r="O552" i="1"/>
  <c r="O184" i="1"/>
  <c r="O518" i="1"/>
  <c r="O535" i="1"/>
  <c r="O464" i="1"/>
  <c r="C16" i="1"/>
  <c r="D18" i="1" s="1"/>
  <c r="AJ471" i="1"/>
  <c r="AK471" i="1"/>
  <c r="AI471" i="1"/>
  <c r="AI432" i="1"/>
  <c r="AJ432" i="1"/>
  <c r="AK432" i="1"/>
  <c r="AK574" i="1"/>
  <c r="AI574" i="1"/>
  <c r="AJ574" i="1"/>
  <c r="AJ414" i="1"/>
  <c r="AK414" i="1"/>
  <c r="AI414" i="1"/>
  <c r="AJ354" i="1"/>
  <c r="AI354" i="1"/>
  <c r="AK354" i="1"/>
  <c r="AJ347" i="1"/>
  <c r="AK347" i="1"/>
  <c r="AI347" i="1"/>
  <c r="AJ371" i="1"/>
  <c r="AK371" i="1"/>
  <c r="AI371" i="1"/>
  <c r="AK498" i="1"/>
  <c r="AJ498" i="1"/>
  <c r="AI498" i="1"/>
  <c r="AJ530" i="1"/>
  <c r="AK530" i="1"/>
  <c r="AI530" i="1"/>
  <c r="AJ541" i="1"/>
  <c r="AI541" i="1"/>
  <c r="AK541" i="1"/>
  <c r="AJ456" i="1"/>
  <c r="AI456" i="1"/>
  <c r="AK456" i="1"/>
  <c r="AK535" i="1"/>
  <c r="AJ535" i="1"/>
  <c r="AI535" i="1"/>
  <c r="AK430" i="1"/>
  <c r="AJ430" i="1"/>
  <c r="AI430" i="1"/>
  <c r="AI540" i="1"/>
  <c r="AJ540" i="1"/>
  <c r="AK540" i="1"/>
  <c r="AK410" i="1"/>
  <c r="AI410" i="1"/>
  <c r="AJ410" i="1"/>
  <c r="AI232" i="1"/>
  <c r="AK232" i="1"/>
  <c r="AJ232" i="1"/>
  <c r="AJ351" i="1"/>
  <c r="AK351" i="1"/>
  <c r="AI351" i="1"/>
  <c r="AJ280" i="1"/>
  <c r="AK280" i="1"/>
  <c r="AI280" i="1"/>
  <c r="AK467" i="1"/>
  <c r="AJ467" i="1"/>
  <c r="AI467" i="1"/>
  <c r="AJ149" i="1"/>
  <c r="AI149" i="1"/>
  <c r="AK149" i="1"/>
  <c r="AJ481" i="1"/>
  <c r="AK481" i="1"/>
  <c r="AI481" i="1"/>
  <c r="AK459" i="1"/>
  <c r="AI459" i="1"/>
  <c r="AJ459" i="1"/>
  <c r="AI427" i="1"/>
  <c r="AJ427" i="1"/>
  <c r="AK427" i="1"/>
  <c r="AI270" i="1"/>
  <c r="AJ270" i="1"/>
  <c r="AK270" i="1"/>
  <c r="AJ461" i="1"/>
  <c r="AI461" i="1"/>
  <c r="AK461" i="1"/>
  <c r="AJ478" i="1"/>
  <c r="AK478" i="1"/>
  <c r="AI478" i="1"/>
  <c r="AJ269" i="1"/>
  <c r="AK269" i="1"/>
  <c r="AI269" i="1"/>
  <c r="AK570" i="1"/>
  <c r="AI570" i="1"/>
  <c r="AJ570" i="1"/>
  <c r="AE568" i="1"/>
  <c r="AD568" i="1"/>
  <c r="AT239" i="1"/>
  <c r="AS239" i="1" s="1"/>
  <c r="AR239" i="1" s="1"/>
  <c r="AQ239" i="1" s="1"/>
  <c r="AP239" i="1" s="1"/>
  <c r="AO239" i="1" s="1"/>
  <c r="AN239" i="1" s="1"/>
  <c r="AM239" i="1" s="1"/>
  <c r="AL239" i="1" s="1"/>
  <c r="AT93" i="1"/>
  <c r="AS93" i="1" s="1"/>
  <c r="AR93" i="1" s="1"/>
  <c r="AQ93" i="1" s="1"/>
  <c r="AP93" i="1" s="1"/>
  <c r="AO93" i="1" s="1"/>
  <c r="AN93" i="1" s="1"/>
  <c r="AM93" i="1" s="1"/>
  <c r="AL93" i="1" s="1"/>
  <c r="AT201" i="1"/>
  <c r="AS201" i="1" s="1"/>
  <c r="AR201" i="1" s="1"/>
  <c r="AQ201" i="1" s="1"/>
  <c r="AP201" i="1" s="1"/>
  <c r="AO201" i="1" s="1"/>
  <c r="AN201" i="1" s="1"/>
  <c r="AM201" i="1" s="1"/>
  <c r="AL201" i="1" s="1"/>
  <c r="AC54" i="1"/>
  <c r="R54" i="1"/>
  <c r="AF54" i="1"/>
  <c r="H54" i="1"/>
  <c r="AA200" i="1"/>
  <c r="AB200" i="1"/>
  <c r="AH116" i="1"/>
  <c r="AT63" i="1"/>
  <c r="AS63" i="1" s="1"/>
  <c r="AR63" i="1" s="1"/>
  <c r="AQ63" i="1" s="1"/>
  <c r="AP63" i="1" s="1"/>
  <c r="AO63" i="1" s="1"/>
  <c r="AN63" i="1" s="1"/>
  <c r="AM63" i="1" s="1"/>
  <c r="AL63" i="1" s="1"/>
  <c r="AB35" i="1"/>
  <c r="AA35" i="1"/>
  <c r="AE370" i="1"/>
  <c r="AD370" i="1"/>
  <c r="AE499" i="1"/>
  <c r="AD499" i="1"/>
  <c r="AT153" i="1"/>
  <c r="AS153" i="1" s="1"/>
  <c r="AR153" i="1" s="1"/>
  <c r="AQ153" i="1" s="1"/>
  <c r="AP153" i="1" s="1"/>
  <c r="AO153" i="1" s="1"/>
  <c r="AN153" i="1" s="1"/>
  <c r="AM153" i="1" s="1"/>
  <c r="AL153" i="1" s="1"/>
  <c r="AH565" i="1"/>
  <c r="I239" i="1"/>
  <c r="AT418" i="1"/>
  <c r="AS418" i="1" s="1"/>
  <c r="AR418" i="1" s="1"/>
  <c r="AQ418" i="1" s="1"/>
  <c r="AP418" i="1" s="1"/>
  <c r="AO418" i="1" s="1"/>
  <c r="AN418" i="1" s="1"/>
  <c r="AM418" i="1" s="1"/>
  <c r="AL418" i="1" s="1"/>
  <c r="AA243" i="1"/>
  <c r="AB243" i="1"/>
  <c r="I142" i="1"/>
  <c r="AH449" i="1"/>
  <c r="I201" i="1"/>
  <c r="AT283" i="1"/>
  <c r="AS283" i="1" s="1"/>
  <c r="AR283" i="1" s="1"/>
  <c r="AQ283" i="1" s="1"/>
  <c r="AP283" i="1" s="1"/>
  <c r="AO283" i="1" s="1"/>
  <c r="AN283" i="1" s="1"/>
  <c r="AM283" i="1" s="1"/>
  <c r="AL283" i="1" s="1"/>
  <c r="AT131" i="1"/>
  <c r="AS131" i="1" s="1"/>
  <c r="AR131" i="1" s="1"/>
  <c r="AQ131" i="1" s="1"/>
  <c r="AP131" i="1" s="1"/>
  <c r="AO131" i="1" s="1"/>
  <c r="AN131" i="1" s="1"/>
  <c r="AM131" i="1" s="1"/>
  <c r="AL131" i="1" s="1"/>
  <c r="AT130" i="1"/>
  <c r="AS130" i="1" s="1"/>
  <c r="AR130" i="1" s="1"/>
  <c r="AQ130" i="1" s="1"/>
  <c r="AP130" i="1" s="1"/>
  <c r="AO130" i="1" s="1"/>
  <c r="AN130" i="1" s="1"/>
  <c r="AM130" i="1" s="1"/>
  <c r="AL130" i="1" s="1"/>
  <c r="AC63" i="1"/>
  <c r="AF63" i="1"/>
  <c r="R63" i="1"/>
  <c r="H63" i="1"/>
  <c r="AE188" i="1"/>
  <c r="AD188" i="1"/>
  <c r="AH344" i="1"/>
  <c r="AA555" i="1"/>
  <c r="AB555" i="1"/>
  <c r="AT108" i="1"/>
  <c r="AS108" i="1" s="1"/>
  <c r="AR108" i="1" s="1"/>
  <c r="AQ108" i="1" s="1"/>
  <c r="AP108" i="1" s="1"/>
  <c r="AO108" i="1" s="1"/>
  <c r="AN108" i="1" s="1"/>
  <c r="AM108" i="1" s="1"/>
  <c r="AL108" i="1" s="1"/>
  <c r="AH362" i="1"/>
  <c r="AT107" i="1"/>
  <c r="AS107" i="1" s="1"/>
  <c r="AR107" i="1" s="1"/>
  <c r="AQ107" i="1" s="1"/>
  <c r="AP107" i="1" s="1"/>
  <c r="AO107" i="1" s="1"/>
  <c r="AN107" i="1" s="1"/>
  <c r="AM107" i="1" s="1"/>
  <c r="AL107" i="1" s="1"/>
  <c r="AF93" i="1"/>
  <c r="R93" i="1"/>
  <c r="H93" i="1"/>
  <c r="AC93" i="1"/>
  <c r="I283" i="1"/>
  <c r="I131" i="1"/>
  <c r="AD111" i="1"/>
  <c r="AE111" i="1"/>
  <c r="I130" i="1"/>
  <c r="AC130" i="1"/>
  <c r="AF130" i="1"/>
  <c r="R130" i="1"/>
  <c r="AT451" i="1"/>
  <c r="AS451" i="1" s="1"/>
  <c r="AR451" i="1" s="1"/>
  <c r="AQ451" i="1" s="1"/>
  <c r="AP451" i="1" s="1"/>
  <c r="AO451" i="1" s="1"/>
  <c r="AN451" i="1" s="1"/>
  <c r="AM451" i="1" s="1"/>
  <c r="AL451" i="1" s="1"/>
  <c r="AT169" i="1"/>
  <c r="AS169" i="1" s="1"/>
  <c r="AR169" i="1" s="1"/>
  <c r="AQ169" i="1" s="1"/>
  <c r="AP169" i="1" s="1"/>
  <c r="AO169" i="1" s="1"/>
  <c r="AN169" i="1" s="1"/>
  <c r="AM169" i="1" s="1"/>
  <c r="AL169" i="1" s="1"/>
  <c r="AE480" i="1"/>
  <c r="AD480" i="1"/>
  <c r="I153" i="1"/>
  <c r="AT45" i="1"/>
  <c r="AS45" i="1" s="1"/>
  <c r="AR45" i="1" s="1"/>
  <c r="AQ45" i="1" s="1"/>
  <c r="AP45" i="1" s="1"/>
  <c r="AO45" i="1" s="1"/>
  <c r="AN45" i="1" s="1"/>
  <c r="AM45" i="1" s="1"/>
  <c r="AL45" i="1" s="1"/>
  <c r="AB416" i="1"/>
  <c r="AA416" i="1"/>
  <c r="AA136" i="1"/>
  <c r="AB136" i="1"/>
  <c r="AD434" i="1"/>
  <c r="AE434" i="1"/>
  <c r="H107" i="1"/>
  <c r="AC107" i="1"/>
  <c r="AE152" i="1"/>
  <c r="AD152" i="1"/>
  <c r="AT97" i="1"/>
  <c r="AS97" i="1" s="1"/>
  <c r="AR97" i="1" s="1"/>
  <c r="AQ97" i="1" s="1"/>
  <c r="AP97" i="1" s="1"/>
  <c r="AO97" i="1" s="1"/>
  <c r="AN97" i="1" s="1"/>
  <c r="AM97" i="1" s="1"/>
  <c r="AL97" i="1" s="1"/>
  <c r="AA159" i="1"/>
  <c r="AB159" i="1"/>
  <c r="I108" i="1"/>
  <c r="H45" i="1"/>
  <c r="AC45" i="1"/>
  <c r="R45" i="1"/>
  <c r="AF45" i="1"/>
  <c r="AT484" i="1"/>
  <c r="AS484" i="1" s="1"/>
  <c r="AR484" i="1" s="1"/>
  <c r="AQ484" i="1" s="1"/>
  <c r="AP484" i="1" s="1"/>
  <c r="AO484" i="1" s="1"/>
  <c r="AN484" i="1" s="1"/>
  <c r="AM484" i="1" s="1"/>
  <c r="AL484" i="1" s="1"/>
  <c r="AE51" i="1"/>
  <c r="AD51" i="1"/>
  <c r="AD182" i="1"/>
  <c r="AA85" i="1"/>
  <c r="AB85" i="1"/>
  <c r="AH89" i="1"/>
  <c r="R144" i="1"/>
  <c r="AH561" i="1"/>
  <c r="I451" i="1"/>
  <c r="I169" i="1"/>
  <c r="AH436" i="1"/>
  <c r="AH563" i="1"/>
  <c r="AB559" i="1"/>
  <c r="AA559" i="1"/>
  <c r="AT252" i="1"/>
  <c r="AS252" i="1" s="1"/>
  <c r="AR252" i="1" s="1"/>
  <c r="AQ252" i="1" s="1"/>
  <c r="AP252" i="1" s="1"/>
  <c r="AO252" i="1" s="1"/>
  <c r="AN252" i="1" s="1"/>
  <c r="AM252" i="1" s="1"/>
  <c r="AL252" i="1" s="1"/>
  <c r="AA403" i="1"/>
  <c r="AB403" i="1"/>
  <c r="AE332" i="1"/>
  <c r="AD332" i="1"/>
  <c r="AB99" i="1"/>
  <c r="AA99" i="1"/>
  <c r="AB296" i="1"/>
  <c r="AA296" i="1"/>
  <c r="AE431" i="1"/>
  <c r="AD431" i="1"/>
  <c r="AT144" i="1"/>
  <c r="AS144" i="1" s="1"/>
  <c r="AR144" i="1" s="1"/>
  <c r="AQ144" i="1" s="1"/>
  <c r="AP144" i="1" s="1"/>
  <c r="AO144" i="1" s="1"/>
  <c r="AN144" i="1" s="1"/>
  <c r="AM144" i="1" s="1"/>
  <c r="AL144" i="1" s="1"/>
  <c r="H97" i="1"/>
  <c r="AC97" i="1"/>
  <c r="R97" i="1"/>
  <c r="AF97" i="1"/>
  <c r="AA487" i="1"/>
  <c r="AB487" i="1"/>
  <c r="AT264" i="1"/>
  <c r="AS264" i="1" s="1"/>
  <c r="AR264" i="1" s="1"/>
  <c r="AQ264" i="1" s="1"/>
  <c r="AP264" i="1" s="1"/>
  <c r="AO264" i="1" s="1"/>
  <c r="AN264" i="1" s="1"/>
  <c r="AM264" i="1" s="1"/>
  <c r="AL264" i="1" s="1"/>
  <c r="AA378" i="1"/>
  <c r="AB378" i="1"/>
  <c r="I484" i="1"/>
  <c r="AD50" i="1"/>
  <c r="AE50" i="1"/>
  <c r="AB529" i="1"/>
  <c r="AA529" i="1"/>
  <c r="AA408" i="1"/>
  <c r="AB408" i="1"/>
  <c r="AT80" i="1"/>
  <c r="AS80" i="1" s="1"/>
  <c r="AR80" i="1" s="1"/>
  <c r="AQ80" i="1" s="1"/>
  <c r="AP80" i="1" s="1"/>
  <c r="AO80" i="1" s="1"/>
  <c r="AN80" i="1" s="1"/>
  <c r="AM80" i="1" s="1"/>
  <c r="AL80" i="1" s="1"/>
  <c r="AA532" i="1"/>
  <c r="AB532" i="1"/>
  <c r="AE28" i="1"/>
  <c r="AD28" i="1"/>
  <c r="AT166" i="1"/>
  <c r="AS166" i="1" s="1"/>
  <c r="AR166" i="1" s="1"/>
  <c r="AQ166" i="1" s="1"/>
  <c r="AP166" i="1" s="1"/>
  <c r="AO166" i="1" s="1"/>
  <c r="AN166" i="1" s="1"/>
  <c r="AM166" i="1" s="1"/>
  <c r="AL166" i="1" s="1"/>
  <c r="J144" i="1"/>
  <c r="AC144" i="1"/>
  <c r="AF144" i="1"/>
  <c r="AA355" i="1"/>
  <c r="AB355" i="1"/>
  <c r="AA262" i="1"/>
  <c r="AB262" i="1"/>
  <c r="AD527" i="1"/>
  <c r="AE527" i="1"/>
  <c r="AH592" i="1"/>
  <c r="I252" i="1"/>
  <c r="AD366" i="1"/>
  <c r="AE366" i="1"/>
  <c r="AT142" i="1"/>
  <c r="AS142" i="1" s="1"/>
  <c r="AR142" i="1" s="1"/>
  <c r="AQ142" i="1" s="1"/>
  <c r="AP142" i="1" s="1"/>
  <c r="AO142" i="1" s="1"/>
  <c r="AN142" i="1" s="1"/>
  <c r="AM142" i="1" s="1"/>
  <c r="AL142" i="1" s="1"/>
  <c r="AH477" i="1"/>
  <c r="AC80" i="1"/>
  <c r="R80" i="1"/>
  <c r="AF80" i="1"/>
  <c r="H80" i="1"/>
  <c r="AT54" i="1"/>
  <c r="AS54" i="1" s="1"/>
  <c r="AR54" i="1" s="1"/>
  <c r="AQ54" i="1" s="1"/>
  <c r="AP54" i="1" s="1"/>
  <c r="AO54" i="1" s="1"/>
  <c r="AN54" i="1" s="1"/>
  <c r="AM54" i="1" s="1"/>
  <c r="AL54" i="1" s="1"/>
  <c r="AA587" i="1"/>
  <c r="AB587" i="1"/>
  <c r="AA337" i="1"/>
  <c r="AB337" i="1"/>
  <c r="AE222" i="1"/>
  <c r="AD222" i="1"/>
  <c r="J166" i="1"/>
  <c r="AB457" i="1"/>
  <c r="AA457" i="1"/>
  <c r="AA84" i="1"/>
  <c r="AB84" i="1"/>
  <c r="I264" i="1"/>
  <c r="R107" i="1"/>
  <c r="AH488" i="1"/>
  <c r="AI593" i="1"/>
  <c r="AJ593" i="1"/>
  <c r="AK593" i="1"/>
  <c r="AZ101" i="1"/>
  <c r="AX101" i="1" s="1"/>
  <c r="AI590" i="1"/>
  <c r="AJ590" i="1"/>
  <c r="AK590" i="1"/>
  <c r="M5" i="2"/>
  <c r="M3" i="2"/>
  <c r="M4" i="2"/>
  <c r="M2" i="2"/>
  <c r="M1" i="2"/>
  <c r="AA594" i="1" l="1"/>
  <c r="AB594" i="1"/>
  <c r="AD388" i="1"/>
  <c r="AE388" i="1"/>
  <c r="AH528" i="1"/>
  <c r="AD514" i="1"/>
  <c r="AZ97" i="1"/>
  <c r="AX97" i="1" s="1"/>
  <c r="AH121" i="1"/>
  <c r="AZ18" i="1"/>
  <c r="AX18" i="1" s="1"/>
  <c r="AB388" i="1"/>
  <c r="AB348" i="1"/>
  <c r="AH429" i="1"/>
  <c r="AB429" i="1" s="1"/>
  <c r="AJ546" i="1"/>
  <c r="AK546" i="1"/>
  <c r="AI546" i="1"/>
  <c r="AK21" i="1"/>
  <c r="AJ21" i="1"/>
  <c r="AI21" i="1"/>
  <c r="AH409" i="1"/>
  <c r="AB409" i="1" s="1"/>
  <c r="AH524" i="1"/>
  <c r="AE343" i="1"/>
  <c r="AD343" i="1"/>
  <c r="AH146" i="1"/>
  <c r="AA146" i="1" s="1"/>
  <c r="AH30" i="1"/>
  <c r="AA30" i="1" s="1"/>
  <c r="AB287" i="1"/>
  <c r="AH36" i="1"/>
  <c r="AH57" i="1"/>
  <c r="AB268" i="1"/>
  <c r="AH462" i="1"/>
  <c r="AB397" i="1"/>
  <c r="AA106" i="1"/>
  <c r="AB106" i="1"/>
  <c r="AA363" i="1"/>
  <c r="AE363" i="1" s="1"/>
  <c r="AB591" i="1"/>
  <c r="AA591" i="1"/>
  <c r="AA453" i="1"/>
  <c r="AB453" i="1"/>
  <c r="AB450" i="1"/>
  <c r="AE549" i="1"/>
  <c r="AH458" i="1"/>
  <c r="AA458" i="1" s="1"/>
  <c r="AZ48" i="1"/>
  <c r="AX48" i="1" s="1"/>
  <c r="AH426" i="1"/>
  <c r="AH319" i="1"/>
  <c r="AA319" i="1" s="1"/>
  <c r="AE319" i="1" s="1"/>
  <c r="AB422" i="1"/>
  <c r="AE383" i="1"/>
  <c r="AB383" i="1"/>
  <c r="AA245" i="1"/>
  <c r="AD245" i="1" s="1"/>
  <c r="AH73" i="1"/>
  <c r="AA73" i="1" s="1"/>
  <c r="AH92" i="1"/>
  <c r="AH385" i="1"/>
  <c r="AH491" i="1"/>
  <c r="AA491" i="1" s="1"/>
  <c r="AB157" i="1"/>
  <c r="AH96" i="1"/>
  <c r="AA171" i="1"/>
  <c r="AB186" i="1"/>
  <c r="AA115" i="1"/>
  <c r="AD115" i="1" s="1"/>
  <c r="AB506" i="1"/>
  <c r="AH551" i="1"/>
  <c r="AA551" i="1" s="1"/>
  <c r="AB181" i="1"/>
  <c r="AB175" i="1"/>
  <c r="AH271" i="1"/>
  <c r="AH346" i="1"/>
  <c r="AH253" i="1"/>
  <c r="AA253" i="1" s="1"/>
  <c r="AE253" i="1" s="1"/>
  <c r="AE157" i="1"/>
  <c r="AD102" i="1"/>
  <c r="AE102" i="1"/>
  <c r="AA373" i="1"/>
  <c r="AB373" i="1"/>
  <c r="AZ51" i="1"/>
  <c r="AX51" i="1" s="1"/>
  <c r="AH300" i="1"/>
  <c r="AB105" i="1"/>
  <c r="AH210" i="1"/>
  <c r="AB210" i="1" s="1"/>
  <c r="AH151" i="1"/>
  <c r="AA65" i="1"/>
  <c r="AB400" i="1"/>
  <c r="AA400" i="1"/>
  <c r="AH120" i="1"/>
  <c r="AZ99" i="1"/>
  <c r="AX99" i="1" s="1"/>
  <c r="AH500" i="1"/>
  <c r="AB500" i="1" s="1"/>
  <c r="AH124" i="1"/>
  <c r="AA124" i="1" s="1"/>
  <c r="AD124" i="1" s="1"/>
  <c r="AH294" i="1"/>
  <c r="AA294" i="1" s="1"/>
  <c r="AH211" i="1"/>
  <c r="AA211" i="1" s="1"/>
  <c r="AE211" i="1" s="1"/>
  <c r="AH183" i="1"/>
  <c r="AA382" i="1"/>
  <c r="AH537" i="1"/>
  <c r="AB102" i="1"/>
  <c r="AH497" i="1"/>
  <c r="AH320" i="1"/>
  <c r="AA320" i="1" s="1"/>
  <c r="AE320" i="1" s="1"/>
  <c r="AB463" i="1"/>
  <c r="AH440" i="1"/>
  <c r="AB71" i="1"/>
  <c r="AA71" i="1"/>
  <c r="AZ66" i="1"/>
  <c r="AX66" i="1" s="1"/>
  <c r="AH464" i="1"/>
  <c r="AB464" i="1" s="1"/>
  <c r="AH357" i="1"/>
  <c r="AA357" i="1" s="1"/>
  <c r="AB225" i="1"/>
  <c r="AZ100" i="1"/>
  <c r="AX100" i="1" s="1"/>
  <c r="AB56" i="1"/>
  <c r="AA56" i="1"/>
  <c r="AD463" i="1"/>
  <c r="AA364" i="1"/>
  <c r="AH314" i="1"/>
  <c r="AB314" i="1" s="1"/>
  <c r="AH32" i="1"/>
  <c r="AA256" i="1"/>
  <c r="AB256" i="1"/>
  <c r="AE225" i="1"/>
  <c r="AZ84" i="1"/>
  <c r="AX84" i="1" s="1"/>
  <c r="AH172" i="1"/>
  <c r="AB172" i="1" s="1"/>
  <c r="AH202" i="1"/>
  <c r="AA356" i="1"/>
  <c r="AB356" i="1"/>
  <c r="AB128" i="1"/>
  <c r="AA128" i="1"/>
  <c r="AH167" i="1"/>
  <c r="AD162" i="1"/>
  <c r="AE162" i="1"/>
  <c r="AB310" i="1"/>
  <c r="AB255" i="1"/>
  <c r="AH75" i="1"/>
  <c r="AB75" i="1" s="1"/>
  <c r="AH508" i="1"/>
  <c r="AA508" i="1" s="1"/>
  <c r="AD508" i="1" s="1"/>
  <c r="AH103" i="1"/>
  <c r="AH25" i="1"/>
  <c r="AA313" i="1"/>
  <c r="AB460" i="1"/>
  <c r="AZ37" i="1"/>
  <c r="AX37" i="1" s="1"/>
  <c r="AA62" i="1"/>
  <c r="AB62" i="1"/>
  <c r="AB227" i="1"/>
  <c r="AA227" i="1"/>
  <c r="AE564" i="1"/>
  <c r="AD564" i="1"/>
  <c r="AA267" i="1"/>
  <c r="AB267" i="1"/>
  <c r="AA242" i="1"/>
  <c r="AB322" i="1"/>
  <c r="AB67" i="1"/>
  <c r="AH213" i="1"/>
  <c r="AH412" i="1"/>
  <c r="AB173" i="1"/>
  <c r="AA173" i="1"/>
  <c r="AH74" i="1"/>
  <c r="AA297" i="1"/>
  <c r="AB297" i="1"/>
  <c r="AA291" i="1"/>
  <c r="AB291" i="1"/>
  <c r="AH143" i="1"/>
  <c r="AA143" i="1" s="1"/>
  <c r="AD143" i="1" s="1"/>
  <c r="AD211" i="1"/>
  <c r="AH538" i="1"/>
  <c r="AZ98" i="1"/>
  <c r="AX98" i="1" s="1"/>
  <c r="AZ26" i="1"/>
  <c r="AX26" i="1" s="1"/>
  <c r="AZ70" i="1"/>
  <c r="AX70" i="1" s="1"/>
  <c r="AA447" i="1"/>
  <c r="AD447" i="1" s="1"/>
  <c r="AA37" i="1"/>
  <c r="AB37" i="1"/>
  <c r="AA474" i="1"/>
  <c r="AB474" i="1"/>
  <c r="AB558" i="1"/>
  <c r="AA558" i="1"/>
  <c r="AA573" i="1"/>
  <c r="AB573" i="1"/>
  <c r="AA98" i="1"/>
  <c r="AB98" i="1"/>
  <c r="AH327" i="1"/>
  <c r="AE322" i="1"/>
  <c r="AD322" i="1"/>
  <c r="AA586" i="1"/>
  <c r="AE586" i="1" s="1"/>
  <c r="AH303" i="1"/>
  <c r="AB303" i="1" s="1"/>
  <c r="AH519" i="1"/>
  <c r="AB519" i="1" s="1"/>
  <c r="AH302" i="1"/>
  <c r="AA302" i="1" s="1"/>
  <c r="AE302" i="1" s="1"/>
  <c r="AZ76" i="1"/>
  <c r="AX76" i="1" s="1"/>
  <c r="AA229" i="1"/>
  <c r="AB229" i="1"/>
  <c r="AA533" i="1"/>
  <c r="AB533" i="1"/>
  <c r="AH81" i="1"/>
  <c r="AB81" i="1" s="1"/>
  <c r="AH247" i="1"/>
  <c r="AA247" i="1" s="1"/>
  <c r="AD247" i="1" s="1"/>
  <c r="AH304" i="1"/>
  <c r="AA304" i="1" s="1"/>
  <c r="AD304" i="1" s="1"/>
  <c r="AH203" i="1"/>
  <c r="AH324" i="1"/>
  <c r="AH390" i="1"/>
  <c r="AA390" i="1" s="1"/>
  <c r="AD390" i="1" s="1"/>
  <c r="AH341" i="1"/>
  <c r="AA341" i="1" s="1"/>
  <c r="AH168" i="1"/>
  <c r="AA168" i="1" s="1"/>
  <c r="AH137" i="1"/>
  <c r="AB137" i="1" s="1"/>
  <c r="AZ62" i="1"/>
  <c r="AX62" i="1" s="1"/>
  <c r="AB145" i="1"/>
  <c r="AA145" i="1"/>
  <c r="AA61" i="1"/>
  <c r="AB61" i="1"/>
  <c r="AD312" i="1"/>
  <c r="AE312" i="1"/>
  <c r="AD483" i="1"/>
  <c r="AE483" i="1"/>
  <c r="AA260" i="1"/>
  <c r="AB260" i="1"/>
  <c r="AD105" i="1"/>
  <c r="AH371" i="1"/>
  <c r="AB371" i="1" s="1"/>
  <c r="AZ21" i="1"/>
  <c r="AX21" i="1" s="1"/>
  <c r="AZ86" i="1"/>
  <c r="AX86" i="1" s="1"/>
  <c r="AH489" i="1"/>
  <c r="AB489" i="1" s="1"/>
  <c r="AH358" i="1"/>
  <c r="AA358" i="1" s="1"/>
  <c r="AE358" i="1" s="1"/>
  <c r="AH386" i="1"/>
  <c r="AA386" i="1" s="1"/>
  <c r="AE386" i="1" s="1"/>
  <c r="AH583" i="1"/>
  <c r="AH77" i="1"/>
  <c r="AB77" i="1" s="1"/>
  <c r="AH542" i="1"/>
  <c r="AA542" i="1" s="1"/>
  <c r="AZ67" i="1"/>
  <c r="AX67" i="1" s="1"/>
  <c r="AB162" i="1"/>
  <c r="AA525" i="1"/>
  <c r="AB525" i="1"/>
  <c r="AA281" i="1"/>
  <c r="AB281" i="1"/>
  <c r="AI174" i="1"/>
  <c r="AJ174" i="1"/>
  <c r="AK174" i="1"/>
  <c r="AJ217" i="1"/>
  <c r="AK217" i="1"/>
  <c r="AI217" i="1"/>
  <c r="AI465" i="1"/>
  <c r="AJ465" i="1"/>
  <c r="AK465" i="1"/>
  <c r="AK122" i="1"/>
  <c r="AJ122" i="1"/>
  <c r="AI122" i="1"/>
  <c r="AJ117" i="1"/>
  <c r="AK117" i="1"/>
  <c r="AI117" i="1"/>
  <c r="AK165" i="1"/>
  <c r="AI165" i="1"/>
  <c r="AJ165" i="1"/>
  <c r="AJ86" i="1"/>
  <c r="AK86" i="1"/>
  <c r="AI86" i="1"/>
  <c r="AE361" i="1"/>
  <c r="AD361" i="1"/>
  <c r="AK228" i="1"/>
  <c r="AI228" i="1"/>
  <c r="AJ228" i="1"/>
  <c r="AD287" i="1"/>
  <c r="AE287" i="1"/>
  <c r="AB120" i="1"/>
  <c r="AA120" i="1"/>
  <c r="AJ58" i="1"/>
  <c r="AI58" i="1"/>
  <c r="AK58" i="1"/>
  <c r="AB151" i="1"/>
  <c r="AA151" i="1"/>
  <c r="AE439" i="1"/>
  <c r="AD439" i="1"/>
  <c r="AB331" i="1"/>
  <c r="AB515" i="1"/>
  <c r="AA429" i="1"/>
  <c r="AB491" i="1"/>
  <c r="AB143" i="1"/>
  <c r="AH353" i="1"/>
  <c r="AB353" i="1" s="1"/>
  <c r="AH290" i="1"/>
  <c r="AB290" i="1" s="1"/>
  <c r="AH510" i="1"/>
  <c r="AB46" i="1"/>
  <c r="AA46" i="1"/>
  <c r="AB493" i="1"/>
  <c r="AA493" i="1"/>
  <c r="AA406" i="1"/>
  <c r="AB406" i="1"/>
  <c r="AA158" i="1"/>
  <c r="AB158" i="1"/>
  <c r="AE313" i="1"/>
  <c r="AD313" i="1"/>
  <c r="AA409" i="1"/>
  <c r="AZ7" i="1"/>
  <c r="AX7" i="1" s="1"/>
  <c r="AA66" i="1"/>
  <c r="AB66" i="1"/>
  <c r="AD88" i="1"/>
  <c r="AE88" i="1"/>
  <c r="AA325" i="1"/>
  <c r="AB325" i="1"/>
  <c r="AZ72" i="1"/>
  <c r="AX72" i="1" s="1"/>
  <c r="AD423" i="1"/>
  <c r="AE423" i="1"/>
  <c r="AH365" i="1"/>
  <c r="AH163" i="1"/>
  <c r="AA172" i="1"/>
  <c r="AH139" i="1"/>
  <c r="AH452" i="1"/>
  <c r="AA452" i="1" s="1"/>
  <c r="AE452" i="1" s="1"/>
  <c r="AE425" i="1"/>
  <c r="AD425" i="1"/>
  <c r="AZ61" i="1"/>
  <c r="AX61" i="1" s="1"/>
  <c r="AB109" i="1"/>
  <c r="AA109" i="1"/>
  <c r="AA346" i="1"/>
  <c r="AB346" i="1"/>
  <c r="AA64" i="1"/>
  <c r="AB64" i="1"/>
  <c r="AA220" i="1"/>
  <c r="AB220" i="1"/>
  <c r="AB412" i="1"/>
  <c r="AA412" i="1"/>
  <c r="AB542" i="1"/>
  <c r="AA340" i="1"/>
  <c r="AB340" i="1"/>
  <c r="AA206" i="1"/>
  <c r="AB206" i="1"/>
  <c r="AH233" i="1"/>
  <c r="AA101" i="1"/>
  <c r="AB101" i="1"/>
  <c r="AA92" i="1"/>
  <c r="AB92" i="1"/>
  <c r="AA23" i="1"/>
  <c r="AB23" i="1"/>
  <c r="AA216" i="1"/>
  <c r="AB216" i="1"/>
  <c r="AB294" i="1"/>
  <c r="AB36" i="1"/>
  <c r="AA36" i="1"/>
  <c r="AH147" i="1"/>
  <c r="AZ42" i="1"/>
  <c r="AX42" i="1" s="1"/>
  <c r="AH381" i="1"/>
  <c r="AH156" i="1"/>
  <c r="AB390" i="1"/>
  <c r="AH589" i="1"/>
  <c r="AH223" i="1"/>
  <c r="AB223" i="1" s="1"/>
  <c r="AE304" i="1"/>
  <c r="AH402" i="1"/>
  <c r="AA402" i="1" s="1"/>
  <c r="AD299" i="1"/>
  <c r="AE299" i="1"/>
  <c r="AA552" i="1"/>
  <c r="AB552" i="1"/>
  <c r="AB196" i="1"/>
  <c r="AA196" i="1"/>
  <c r="AH345" i="1"/>
  <c r="AB211" i="1"/>
  <c r="AB76" i="1"/>
  <c r="AA76" i="1"/>
  <c r="AH275" i="1"/>
  <c r="AH104" i="1"/>
  <c r="AH43" i="1"/>
  <c r="AH379" i="1"/>
  <c r="AH588" i="1"/>
  <c r="AH248" i="1"/>
  <c r="AB411" i="1"/>
  <c r="AA411" i="1"/>
  <c r="AA352" i="1"/>
  <c r="AB352" i="1"/>
  <c r="AA276" i="1"/>
  <c r="AB276" i="1"/>
  <c r="AH377" i="1"/>
  <c r="AD506" i="1"/>
  <c r="AE506" i="1"/>
  <c r="AZ8" i="1"/>
  <c r="AX8" i="1" s="1"/>
  <c r="AZ69" i="1"/>
  <c r="AX69" i="1" s="1"/>
  <c r="AH387" i="1"/>
  <c r="AA387" i="1" s="1"/>
  <c r="AE387" i="1" s="1"/>
  <c r="AA531" i="1"/>
  <c r="AB531" i="1"/>
  <c r="AA133" i="1"/>
  <c r="AB133" i="1"/>
  <c r="AH389" i="1"/>
  <c r="AB548" i="1"/>
  <c r="AA548" i="1"/>
  <c r="AB254" i="1"/>
  <c r="AE254" i="1"/>
  <c r="AB203" i="1"/>
  <c r="AA203" i="1"/>
  <c r="AA284" i="1"/>
  <c r="AB284" i="1"/>
  <c r="AE364" i="1"/>
  <c r="AD364" i="1"/>
  <c r="AA314" i="1"/>
  <c r="AB479" i="1"/>
  <c r="AA479" i="1"/>
  <c r="AA77" i="1"/>
  <c r="AB512" i="1"/>
  <c r="AA512" i="1"/>
  <c r="AA258" i="1"/>
  <c r="AB258" i="1"/>
  <c r="AA52" i="1"/>
  <c r="AB52" i="1"/>
  <c r="AK53" i="1"/>
  <c r="AI53" i="1"/>
  <c r="AJ53" i="1"/>
  <c r="AH582" i="1"/>
  <c r="AA537" i="1"/>
  <c r="AB537" i="1"/>
  <c r="AD585" i="1"/>
  <c r="AE585" i="1"/>
  <c r="AD302" i="1"/>
  <c r="AE268" i="1"/>
  <c r="AD268" i="1"/>
  <c r="AH554" i="1"/>
  <c r="AA259" i="1"/>
  <c r="AB259" i="1"/>
  <c r="AH375" i="1"/>
  <c r="AD60" i="1"/>
  <c r="AE60" i="1"/>
  <c r="AB68" i="1"/>
  <c r="AB518" i="1"/>
  <c r="AH235" i="1"/>
  <c r="AA235" i="1" s="1"/>
  <c r="AH492" i="1"/>
  <c r="AB170" i="1"/>
  <c r="AB361" i="1"/>
  <c r="AJ125" i="1"/>
  <c r="AZ58" i="1"/>
  <c r="AX58" i="1" s="1"/>
  <c r="AH160" i="1"/>
  <c r="AB215" i="1"/>
  <c r="AA215" i="1"/>
  <c r="AD569" i="1"/>
  <c r="AE569" i="1"/>
  <c r="AH70" i="1"/>
  <c r="AH323" i="1"/>
  <c r="AE67" i="1"/>
  <c r="AD67" i="1"/>
  <c r="AZ50" i="1"/>
  <c r="AX50" i="1" s="1"/>
  <c r="AH438" i="1"/>
  <c r="AA113" i="1"/>
  <c r="AB113" i="1"/>
  <c r="AA339" i="1"/>
  <c r="AB339" i="1"/>
  <c r="AA274" i="1"/>
  <c r="AB274" i="1"/>
  <c r="AD539" i="1"/>
  <c r="AE539" i="1"/>
  <c r="AE382" i="1"/>
  <c r="AD382" i="1"/>
  <c r="AH336" i="1"/>
  <c r="AA336" i="1" s="1"/>
  <c r="AE336" i="1" s="1"/>
  <c r="AH189" i="1"/>
  <c r="AH91" i="1"/>
  <c r="AH140" i="1"/>
  <c r="AH566" i="1"/>
  <c r="AZ40" i="1"/>
  <c r="AX40" i="1" s="1"/>
  <c r="AH505" i="1"/>
  <c r="AZ49" i="1"/>
  <c r="AX49" i="1" s="1"/>
  <c r="AH190" i="1"/>
  <c r="AE294" i="1"/>
  <c r="AD294" i="1"/>
  <c r="AD517" i="1"/>
  <c r="AE517" i="1"/>
  <c r="AA482" i="1"/>
  <c r="AB482" i="1"/>
  <c r="AA210" i="1"/>
  <c r="AA202" i="1"/>
  <c r="AB202" i="1"/>
  <c r="AB282" i="1"/>
  <c r="AI125" i="1"/>
  <c r="AD170" i="1"/>
  <c r="AH394" i="1"/>
  <c r="AE437" i="1"/>
  <c r="AD437" i="1"/>
  <c r="AA295" i="1"/>
  <c r="AB295" i="1"/>
  <c r="AB57" i="1"/>
  <c r="AA57" i="1"/>
  <c r="AB246" i="1"/>
  <c r="AA246" i="1"/>
  <c r="AA49" i="1"/>
  <c r="AB49" i="1"/>
  <c r="AB513" i="1"/>
  <c r="AA513" i="1"/>
  <c r="AA435" i="1"/>
  <c r="AB435" i="1"/>
  <c r="AH485" i="1"/>
  <c r="AA301" i="1"/>
  <c r="AB301" i="1"/>
  <c r="AZ82" i="1"/>
  <c r="AX82" i="1" s="1"/>
  <c r="AH226" i="1"/>
  <c r="AH42" i="1"/>
  <c r="AB302" i="1"/>
  <c r="AH231" i="1"/>
  <c r="AA285" i="1"/>
  <c r="AB285" i="1"/>
  <c r="AK556" i="1"/>
  <c r="AI556" i="1"/>
  <c r="AH556" i="1" s="1"/>
  <c r="AJ556" i="1"/>
  <c r="AA523" i="1"/>
  <c r="AB523" i="1"/>
  <c r="AA428" i="1"/>
  <c r="AB428" i="1"/>
  <c r="AD255" i="1"/>
  <c r="AE255" i="1"/>
  <c r="AB391" i="1"/>
  <c r="AA391" i="1"/>
  <c r="AA150" i="1"/>
  <c r="AB150" i="1"/>
  <c r="AB330" i="1"/>
  <c r="AA330" i="1"/>
  <c r="AD460" i="1"/>
  <c r="AE460" i="1"/>
  <c r="AA576" i="1"/>
  <c r="AB576" i="1"/>
  <c r="AB135" i="1"/>
  <c r="AA135" i="1"/>
  <c r="AA118" i="1"/>
  <c r="AB118" i="1"/>
  <c r="AB350" i="1"/>
  <c r="AA350" i="1"/>
  <c r="AD348" i="1"/>
  <c r="AE348" i="1"/>
  <c r="AA583" i="1"/>
  <c r="AB583" i="1"/>
  <c r="AD134" i="1"/>
  <c r="AE134" i="1"/>
  <c r="AB462" i="1"/>
  <c r="AA462" i="1"/>
  <c r="AI455" i="1"/>
  <c r="AJ455" i="1"/>
  <c r="AK455" i="1"/>
  <c r="AZ27" i="1"/>
  <c r="AX27" i="1" s="1"/>
  <c r="C18" i="1"/>
  <c r="F6" i="1"/>
  <c r="F8" i="1" s="1"/>
  <c r="AK288" i="1"/>
  <c r="AI288" i="1"/>
  <c r="AJ288" i="1"/>
  <c r="AI335" i="1"/>
  <c r="AJ335" i="1"/>
  <c r="AK335" i="1"/>
  <c r="AJ534" i="1"/>
  <c r="AK534" i="1"/>
  <c r="AI534" i="1"/>
  <c r="AJ87" i="1"/>
  <c r="AI87" i="1"/>
  <c r="AK87" i="1"/>
  <c r="AI504" i="1"/>
  <c r="AK504" i="1"/>
  <c r="AJ504" i="1"/>
  <c r="AI293" i="1"/>
  <c r="AJ293" i="1"/>
  <c r="AK293" i="1"/>
  <c r="AK90" i="1"/>
  <c r="AJ90" i="1"/>
  <c r="AI90" i="1"/>
  <c r="AJ208" i="1"/>
  <c r="AI208" i="1"/>
  <c r="AK208" i="1"/>
  <c r="AK241" i="1"/>
  <c r="AJ241" i="1"/>
  <c r="AI241" i="1"/>
  <c r="AB38" i="1"/>
  <c r="AA38" i="1"/>
  <c r="AE470" i="1"/>
  <c r="AD470" i="1"/>
  <c r="AH72" i="1"/>
  <c r="AA72" i="1" s="1"/>
  <c r="AH315" i="1"/>
  <c r="AI224" i="1"/>
  <c r="AJ224" i="1"/>
  <c r="AK224" i="1"/>
  <c r="AI503" i="1"/>
  <c r="AK503" i="1"/>
  <c r="AJ503" i="1"/>
  <c r="AB399" i="1"/>
  <c r="AH415" i="1"/>
  <c r="AA415" i="1" s="1"/>
  <c r="AZ39" i="1"/>
  <c r="AX39" i="1" s="1"/>
  <c r="AH257" i="1"/>
  <c r="AA257" i="1" s="1"/>
  <c r="AH404" i="1"/>
  <c r="AA404" i="1" s="1"/>
  <c r="AE404" i="1" s="1"/>
  <c r="AB442" i="1"/>
  <c r="AA442" i="1"/>
  <c r="AH244" i="1"/>
  <c r="AB544" i="1"/>
  <c r="AA544" i="1"/>
  <c r="AA328" i="1"/>
  <c r="AB328" i="1"/>
  <c r="AE78" i="1"/>
  <c r="AD78" i="1"/>
  <c r="AH507" i="1"/>
  <c r="AK495" i="1"/>
  <c r="AI495" i="1"/>
  <c r="AJ495" i="1"/>
  <c r="AB29" i="1"/>
  <c r="AA29" i="1"/>
  <c r="AD372" i="1"/>
  <c r="AE372" i="1"/>
  <c r="AA286" i="1"/>
  <c r="AB286" i="1"/>
  <c r="AH69" i="1"/>
  <c r="AA95" i="1"/>
  <c r="AB95" i="1"/>
  <c r="AI48" i="1"/>
  <c r="AJ48" i="1"/>
  <c r="AK48" i="1"/>
  <c r="AH232" i="1"/>
  <c r="AA232" i="1" s="1"/>
  <c r="AH541" i="1"/>
  <c r="AB541" i="1" s="1"/>
  <c r="AZ19" i="1"/>
  <c r="AX19" i="1" s="1"/>
  <c r="AA338" i="1"/>
  <c r="AB338" i="1"/>
  <c r="AH179" i="1"/>
  <c r="AE445" i="1"/>
  <c r="AD445" i="1"/>
  <c r="AH24" i="1"/>
  <c r="AH261" i="1"/>
  <c r="AH192" i="1"/>
  <c r="AA580" i="1"/>
  <c r="AB580" i="1"/>
  <c r="AA424" i="1"/>
  <c r="AB424" i="1"/>
  <c r="AH112" i="1"/>
  <c r="AA475" i="1"/>
  <c r="AB475" i="1"/>
  <c r="AA103" i="1"/>
  <c r="AB103" i="1"/>
  <c r="AK240" i="1"/>
  <c r="AI240" i="1"/>
  <c r="AJ240" i="1"/>
  <c r="AB511" i="1"/>
  <c r="AA511" i="1"/>
  <c r="AD212" i="1"/>
  <c r="AE212" i="1"/>
  <c r="AI421" i="1"/>
  <c r="AJ421" i="1"/>
  <c r="AK421" i="1"/>
  <c r="AI237" i="1"/>
  <c r="AK237" i="1"/>
  <c r="AJ237" i="1"/>
  <c r="AH570" i="1"/>
  <c r="AA570" i="1" s="1"/>
  <c r="AH427" i="1"/>
  <c r="AH149" i="1"/>
  <c r="AH351" i="1"/>
  <c r="AA351" i="1" s="1"/>
  <c r="AA369" i="1"/>
  <c r="AD369" i="1" s="1"/>
  <c r="AH82" i="1"/>
  <c r="AA81" i="1"/>
  <c r="AB448" i="1"/>
  <c r="AA448" i="1"/>
  <c r="AB265" i="1"/>
  <c r="AA265" i="1"/>
  <c r="AB138" i="1"/>
  <c r="AA138" i="1"/>
  <c r="AH161" i="1"/>
  <c r="AB204" i="1"/>
  <c r="AA204" i="1"/>
  <c r="AH249" i="1"/>
  <c r="AE194" i="1"/>
  <c r="AD194" i="1"/>
  <c r="AH584" i="1"/>
  <c r="AA571" i="1"/>
  <c r="AB571" i="1"/>
  <c r="AH59" i="1"/>
  <c r="AH407" i="1"/>
  <c r="AB307" i="1"/>
  <c r="AA307" i="1"/>
  <c r="AA141" i="1"/>
  <c r="AA426" i="1"/>
  <c r="AB426" i="1"/>
  <c r="AH347" i="1"/>
  <c r="AA347" i="1" s="1"/>
  <c r="AH279" i="1"/>
  <c r="AB279" i="1" s="1"/>
  <c r="AH269" i="1"/>
  <c r="AB269" i="1" s="1"/>
  <c r="AH459" i="1"/>
  <c r="AH467" i="1"/>
  <c r="AA467" i="1" s="1"/>
  <c r="AH441" i="1"/>
  <c r="AB441" i="1" s="1"/>
  <c r="AH522" i="1"/>
  <c r="AB522" i="1" s="1"/>
  <c r="AH413" i="1"/>
  <c r="AE143" i="1"/>
  <c r="AH472" i="1"/>
  <c r="AA472" i="1" s="1"/>
  <c r="AZ10" i="1"/>
  <c r="AX10" i="1" s="1"/>
  <c r="AA34" i="1"/>
  <c r="AB34" i="1"/>
  <c r="AH94" i="1"/>
  <c r="AH557" i="1"/>
  <c r="AD186" i="1"/>
  <c r="AE186" i="1"/>
  <c r="AZ2" i="1"/>
  <c r="AX2" i="1" s="1"/>
  <c r="AE310" i="1"/>
  <c r="AD310" i="1"/>
  <c r="AB304" i="1"/>
  <c r="AZ79" i="1"/>
  <c r="AX79" i="1" s="1"/>
  <c r="AH360" i="1"/>
  <c r="AA360" i="1" s="1"/>
  <c r="AE360" i="1" s="1"/>
  <c r="AK238" i="1"/>
  <c r="AI238" i="1"/>
  <c r="AJ238" i="1"/>
  <c r="AJ44" i="1"/>
  <c r="AK44" i="1"/>
  <c r="AI44" i="1"/>
  <c r="AK31" i="1"/>
  <c r="AJ31" i="1"/>
  <c r="AI31" i="1"/>
  <c r="AK509" i="1"/>
  <c r="AJ509" i="1"/>
  <c r="AI509" i="1"/>
  <c r="AK547" i="1"/>
  <c r="AJ547" i="1"/>
  <c r="AI547" i="1"/>
  <c r="AI180" i="1"/>
  <c r="AK180" i="1"/>
  <c r="AJ180" i="1"/>
  <c r="AI444" i="1"/>
  <c r="AK444" i="1"/>
  <c r="AJ444" i="1"/>
  <c r="AJ520" i="1"/>
  <c r="AI520" i="1"/>
  <c r="AK520" i="1"/>
  <c r="AJ516" i="1"/>
  <c r="AK516" i="1"/>
  <c r="AI516" i="1"/>
  <c r="AJ306" i="1"/>
  <c r="AI306" i="1"/>
  <c r="AK306" i="1"/>
  <c r="AJ278" i="1"/>
  <c r="AI278" i="1"/>
  <c r="AK278" i="1"/>
  <c r="AI193" i="1"/>
  <c r="AK193" i="1"/>
  <c r="AJ193" i="1"/>
  <c r="AK148" i="1"/>
  <c r="AI148" i="1"/>
  <c r="AJ148" i="1"/>
  <c r="AI178" i="1"/>
  <c r="AJ178" i="1"/>
  <c r="AK178" i="1"/>
  <c r="AI110" i="1"/>
  <c r="AJ110" i="1"/>
  <c r="AK110" i="1"/>
  <c r="AI309" i="1"/>
  <c r="AK309" i="1"/>
  <c r="AJ309" i="1"/>
  <c r="AK127" i="1"/>
  <c r="AI127" i="1"/>
  <c r="AJ127" i="1"/>
  <c r="AJ536" i="1"/>
  <c r="AI536" i="1"/>
  <c r="AK536" i="1"/>
  <c r="AD129" i="1"/>
  <c r="AE129" i="1"/>
  <c r="AA47" i="1"/>
  <c r="AB47" i="1"/>
  <c r="AK184" i="1"/>
  <c r="AJ184" i="1"/>
  <c r="AI184" i="1"/>
  <c r="AK433" i="1"/>
  <c r="AJ433" i="1"/>
  <c r="AI433" i="1"/>
  <c r="AK132" i="1"/>
  <c r="AI132" i="1"/>
  <c r="AJ132" i="1"/>
  <c r="AJ126" i="1"/>
  <c r="AK126" i="1"/>
  <c r="AI126" i="1"/>
  <c r="AB528" i="1"/>
  <c r="AA528" i="1"/>
  <c r="E14" i="1"/>
  <c r="AH187" i="1"/>
  <c r="AH401" i="1"/>
  <c r="AD543" i="1"/>
  <c r="AE543" i="1"/>
  <c r="AH277" i="1"/>
  <c r="AB496" i="1"/>
  <c r="AA496" i="1"/>
  <c r="AH305" i="1"/>
  <c r="AK501" i="1"/>
  <c r="AI501" i="1"/>
  <c r="AJ501" i="1"/>
  <c r="AA589" i="1"/>
  <c r="AB589" i="1"/>
  <c r="AA290" i="1"/>
  <c r="AZ75" i="1"/>
  <c r="AX75" i="1" s="1"/>
  <c r="AH578" i="1"/>
  <c r="AH197" i="1"/>
  <c r="AH83" i="1"/>
  <c r="AH218" i="1"/>
  <c r="AD242" i="1"/>
  <c r="AE242" i="1"/>
  <c r="AH560" i="1"/>
  <c r="AH123" i="1"/>
  <c r="AZ74" i="1"/>
  <c r="AX74" i="1" s="1"/>
  <c r="AH376" i="1"/>
  <c r="AH342" i="1"/>
  <c r="AH79" i="1"/>
  <c r="AE491" i="1"/>
  <c r="AD491" i="1"/>
  <c r="AA167" i="1"/>
  <c r="AB167" i="1"/>
  <c r="AD399" i="1"/>
  <c r="AE399" i="1"/>
  <c r="AK177" i="1"/>
  <c r="AI177" i="1"/>
  <c r="AJ177" i="1"/>
  <c r="AH272" i="1"/>
  <c r="AH502" i="1"/>
  <c r="AH443" i="1"/>
  <c r="AH280" i="1"/>
  <c r="AD450" i="1"/>
  <c r="AE450" i="1"/>
  <c r="AB316" i="1"/>
  <c r="AA316" i="1"/>
  <c r="AA575" i="1"/>
  <c r="AB575" i="1"/>
  <c r="AD494" i="1"/>
  <c r="AE494" i="1"/>
  <c r="AD486" i="1"/>
  <c r="AE486" i="1"/>
  <c r="AA300" i="1"/>
  <c r="AB300" i="1"/>
  <c r="AE214" i="1"/>
  <c r="AD214" i="1"/>
  <c r="AA349" i="1"/>
  <c r="AB349" i="1"/>
  <c r="AH199" i="1"/>
  <c r="AA155" i="1"/>
  <c r="AB155" i="1"/>
  <c r="AH405" i="1"/>
  <c r="AE181" i="1"/>
  <c r="AD181" i="1"/>
  <c r="AE454" i="1"/>
  <c r="AD454" i="1"/>
  <c r="AA572" i="1"/>
  <c r="AB572" i="1"/>
  <c r="AH55" i="1"/>
  <c r="AH550" i="1"/>
  <c r="AH219" i="1"/>
  <c r="AH230" i="1"/>
  <c r="AD490" i="1"/>
  <c r="AE490" i="1"/>
  <c r="AH164" i="1"/>
  <c r="AH473" i="1"/>
  <c r="AH446" i="1"/>
  <c r="AA395" i="1"/>
  <c r="AB395" i="1"/>
  <c r="AA521" i="1"/>
  <c r="AB521" i="1"/>
  <c r="AH466" i="1"/>
  <c r="AH476" i="1"/>
  <c r="AH250" i="1"/>
  <c r="AH33" i="1"/>
  <c r="AZ11" i="1"/>
  <c r="AX11" i="1" s="1"/>
  <c r="AH530" i="1"/>
  <c r="AB530" i="1" s="1"/>
  <c r="AH471" i="1"/>
  <c r="AA471" i="1" s="1"/>
  <c r="AB176" i="1"/>
  <c r="AA176" i="1"/>
  <c r="AH298" i="1"/>
  <c r="AD420" i="1"/>
  <c r="AE420" i="1"/>
  <c r="AH308" i="1"/>
  <c r="AH359" i="1"/>
  <c r="AZ20" i="1"/>
  <c r="AX20" i="1" s="1"/>
  <c r="AI166" i="1"/>
  <c r="AK166" i="1"/>
  <c r="AJ166" i="1"/>
  <c r="AJ108" i="1"/>
  <c r="AK108" i="1"/>
  <c r="AI108" i="1"/>
  <c r="AK142" i="1"/>
  <c r="AJ142" i="1"/>
  <c r="AI142" i="1"/>
  <c r="AJ131" i="1"/>
  <c r="AK131" i="1"/>
  <c r="AI131" i="1"/>
  <c r="AI93" i="1"/>
  <c r="AJ93" i="1"/>
  <c r="AK93" i="1"/>
  <c r="AJ80" i="1"/>
  <c r="AI80" i="1"/>
  <c r="AK80" i="1"/>
  <c r="AJ484" i="1"/>
  <c r="AI484" i="1"/>
  <c r="AK484" i="1"/>
  <c r="AK153" i="1"/>
  <c r="AJ153" i="1"/>
  <c r="AI153" i="1"/>
  <c r="AI418" i="1"/>
  <c r="AJ418" i="1"/>
  <c r="AK418" i="1"/>
  <c r="AI239" i="1"/>
  <c r="AJ239" i="1"/>
  <c r="AK239" i="1"/>
  <c r="AI63" i="1"/>
  <c r="AJ63" i="1"/>
  <c r="AK63" i="1"/>
  <c r="AI283" i="1"/>
  <c r="AJ283" i="1"/>
  <c r="AK283" i="1"/>
  <c r="AI144" i="1"/>
  <c r="AJ144" i="1"/>
  <c r="AK144" i="1"/>
  <c r="AI130" i="1"/>
  <c r="AK130" i="1"/>
  <c r="AJ130" i="1"/>
  <c r="AJ45" i="1"/>
  <c r="AK45" i="1"/>
  <c r="AI45" i="1"/>
  <c r="AK264" i="1"/>
  <c r="AJ264" i="1"/>
  <c r="AI264" i="1"/>
  <c r="AI252" i="1"/>
  <c r="AK252" i="1"/>
  <c r="AJ252" i="1"/>
  <c r="AJ169" i="1"/>
  <c r="AI169" i="1"/>
  <c r="AK169" i="1"/>
  <c r="AJ107" i="1"/>
  <c r="AK107" i="1"/>
  <c r="AI107" i="1"/>
  <c r="AK97" i="1"/>
  <c r="AI97" i="1"/>
  <c r="AJ97" i="1"/>
  <c r="AJ451" i="1"/>
  <c r="AI451" i="1"/>
  <c r="AK451" i="1"/>
  <c r="AJ201" i="1"/>
  <c r="AI201" i="1"/>
  <c r="AK201" i="1"/>
  <c r="AJ54" i="1"/>
  <c r="AI54" i="1"/>
  <c r="AK54" i="1"/>
  <c r="AD515" i="1"/>
  <c r="AE515" i="1"/>
  <c r="AD337" i="1"/>
  <c r="AE337" i="1"/>
  <c r="AD416" i="1"/>
  <c r="AE416" i="1"/>
  <c r="AB344" i="1"/>
  <c r="AA344" i="1"/>
  <c r="AA449" i="1"/>
  <c r="AB449" i="1"/>
  <c r="AA427" i="1"/>
  <c r="AB427" i="1"/>
  <c r="AA149" i="1"/>
  <c r="AB149" i="1"/>
  <c r="AA477" i="1"/>
  <c r="AB477" i="1"/>
  <c r="AE262" i="1"/>
  <c r="AD262" i="1"/>
  <c r="AE532" i="1"/>
  <c r="AD532" i="1"/>
  <c r="AE559" i="1"/>
  <c r="AD559" i="1"/>
  <c r="AD68" i="1"/>
  <c r="AE68" i="1"/>
  <c r="AD243" i="1"/>
  <c r="AE243" i="1"/>
  <c r="AA565" i="1"/>
  <c r="AB565" i="1"/>
  <c r="AA116" i="1"/>
  <c r="AB116" i="1"/>
  <c r="AH461" i="1"/>
  <c r="AH410" i="1"/>
  <c r="AH535" i="1"/>
  <c r="AH414" i="1"/>
  <c r="AH432" i="1"/>
  <c r="AA524" i="1"/>
  <c r="AB524" i="1"/>
  <c r="AA269" i="1"/>
  <c r="AA459" i="1"/>
  <c r="AB459" i="1"/>
  <c r="AE200" i="1"/>
  <c r="AD200" i="1"/>
  <c r="AE587" i="1"/>
  <c r="AD587" i="1"/>
  <c r="AE331" i="1"/>
  <c r="AD331" i="1"/>
  <c r="AB592" i="1"/>
  <c r="AA592" i="1"/>
  <c r="AD529" i="1"/>
  <c r="AE529" i="1"/>
  <c r="AA563" i="1"/>
  <c r="AB563" i="1"/>
  <c r="AE457" i="1"/>
  <c r="AD457" i="1"/>
  <c r="AE355" i="1"/>
  <c r="AD355" i="1"/>
  <c r="AD85" i="1"/>
  <c r="AE85" i="1"/>
  <c r="AH481" i="1"/>
  <c r="AB467" i="1"/>
  <c r="AE84" i="1"/>
  <c r="AD84" i="1"/>
  <c r="AE408" i="1"/>
  <c r="AD408" i="1"/>
  <c r="AB436" i="1"/>
  <c r="AA436" i="1"/>
  <c r="AA89" i="1"/>
  <c r="AB89" i="1"/>
  <c r="AB362" i="1"/>
  <c r="AA362" i="1"/>
  <c r="AD296" i="1"/>
  <c r="AE296" i="1"/>
  <c r="AE518" i="1"/>
  <c r="AD518" i="1"/>
  <c r="AH478" i="1"/>
  <c r="AH270" i="1"/>
  <c r="AH540" i="1"/>
  <c r="AH456" i="1"/>
  <c r="AH498" i="1"/>
  <c r="AH574" i="1"/>
  <c r="AD429" i="1"/>
  <c r="AE429" i="1"/>
  <c r="AD403" i="1"/>
  <c r="AE403" i="1"/>
  <c r="AD159" i="1"/>
  <c r="AE159" i="1"/>
  <c r="AE422" i="1"/>
  <c r="AD422" i="1"/>
  <c r="AH430" i="1"/>
  <c r="AD378" i="1"/>
  <c r="AE378" i="1"/>
  <c r="AE99" i="1"/>
  <c r="AD99" i="1"/>
  <c r="AB561" i="1"/>
  <c r="AA561" i="1"/>
  <c r="AD136" i="1"/>
  <c r="AE136" i="1"/>
  <c r="AD555" i="1"/>
  <c r="AE555" i="1"/>
  <c r="AE35" i="1"/>
  <c r="AD35" i="1"/>
  <c r="AA280" i="1"/>
  <c r="AB280" i="1"/>
  <c r="AH354" i="1"/>
  <c r="AB488" i="1"/>
  <c r="AA488" i="1"/>
  <c r="AE487" i="1"/>
  <c r="AD487" i="1"/>
  <c r="AE282" i="1"/>
  <c r="AD282" i="1"/>
  <c r="AH593" i="1"/>
  <c r="AH590" i="1"/>
  <c r="N266" i="2"/>
  <c r="N93" i="2"/>
  <c r="N328" i="2"/>
  <c r="N155" i="2"/>
  <c r="N288" i="2"/>
  <c r="N185" i="2"/>
  <c r="N125" i="2"/>
  <c r="N329" i="2"/>
  <c r="N188" i="2"/>
  <c r="N255" i="2"/>
  <c r="N223" i="2"/>
  <c r="N160" i="2"/>
  <c r="N325" i="2"/>
  <c r="N220" i="2"/>
  <c r="N341" i="2"/>
  <c r="N262" i="2"/>
  <c r="N151" i="2"/>
  <c r="N330" i="2"/>
  <c r="N252" i="2"/>
  <c r="N32" i="2"/>
  <c r="N189" i="2"/>
  <c r="N149" i="2"/>
  <c r="N24" i="2"/>
  <c r="N284" i="2"/>
  <c r="N62" i="2"/>
  <c r="N279" i="2"/>
  <c r="N110" i="2"/>
  <c r="N251" i="2"/>
  <c r="N167" i="2"/>
  <c r="N308" i="2"/>
  <c r="N161" i="2"/>
  <c r="N112" i="2"/>
  <c r="N197" i="2"/>
  <c r="N90" i="2"/>
  <c r="N174" i="2"/>
  <c r="N37" i="2"/>
  <c r="N173" i="2"/>
  <c r="N299" i="2"/>
  <c r="N31" i="2"/>
  <c r="N176" i="2"/>
  <c r="N59" i="2"/>
  <c r="N277" i="2"/>
  <c r="N69" i="2"/>
  <c r="N89" i="2"/>
  <c r="N326" i="2"/>
  <c r="N184" i="2"/>
  <c r="N40" i="2"/>
  <c r="N204" i="2"/>
  <c r="N67" i="2"/>
  <c r="N245" i="2"/>
  <c r="N130" i="2"/>
  <c r="N300" i="2"/>
  <c r="N236" i="2"/>
  <c r="N99" i="2"/>
  <c r="N291" i="2"/>
  <c r="N49" i="2"/>
  <c r="N111" i="2"/>
  <c r="N268" i="2"/>
  <c r="N131" i="2"/>
  <c r="N198" i="2"/>
  <c r="N81" i="2"/>
  <c r="N144" i="2"/>
  <c r="N199" i="2"/>
  <c r="N50" i="2"/>
  <c r="N241" i="2"/>
  <c r="N113" i="2"/>
  <c r="N256" i="2"/>
  <c r="N238" i="2"/>
  <c r="N82" i="2"/>
  <c r="N287" i="2"/>
  <c r="N148" i="2"/>
  <c r="N209" i="2"/>
  <c r="N186" i="2"/>
  <c r="N84" i="2"/>
  <c r="N254" i="2"/>
  <c r="N34" i="2"/>
  <c r="N109" i="2"/>
  <c r="N25" i="2"/>
  <c r="N285" i="2"/>
  <c r="N143" i="2"/>
  <c r="N36" i="2"/>
  <c r="N307" i="2"/>
  <c r="N323" i="2"/>
  <c r="N301" i="2"/>
  <c r="N180" i="2"/>
  <c r="N227" i="2"/>
  <c r="N294" i="2"/>
  <c r="N208" i="2"/>
  <c r="N211" i="2"/>
  <c r="N77" i="2"/>
  <c r="N322" i="2"/>
  <c r="N71" i="2"/>
  <c r="N132" i="2"/>
  <c r="N152" i="2"/>
  <c r="N272" i="2"/>
  <c r="N248" i="2"/>
  <c r="N261" i="2"/>
  <c r="N314" i="2"/>
  <c r="N321" i="2"/>
  <c r="N107" i="2"/>
  <c r="N265" i="2"/>
  <c r="N147" i="2"/>
  <c r="N249" i="2"/>
  <c r="N246" i="2"/>
  <c r="N79" i="2"/>
  <c r="N237" i="2"/>
  <c r="N56" i="2"/>
  <c r="N337" i="2"/>
  <c r="N104" i="2"/>
  <c r="N29" i="2"/>
  <c r="N118" i="2"/>
  <c r="N133" i="2"/>
  <c r="N258" i="2"/>
  <c r="N98" i="2"/>
  <c r="N270" i="2"/>
  <c r="N178" i="2"/>
  <c r="N85" i="2"/>
  <c r="N212" i="2"/>
  <c r="N100" i="2"/>
  <c r="N117" i="2"/>
  <c r="N240" i="2"/>
  <c r="N216" i="2"/>
  <c r="N218" i="2"/>
  <c r="N309" i="2"/>
  <c r="N320" i="2"/>
  <c r="N75" i="2"/>
  <c r="N170" i="2"/>
  <c r="N142" i="2"/>
  <c r="N206" i="2"/>
  <c r="N207" i="2"/>
  <c r="N339" i="2"/>
  <c r="N48" i="2"/>
  <c r="N54" i="2"/>
  <c r="N115" i="2"/>
  <c r="N102" i="2"/>
  <c r="N190" i="2"/>
  <c r="N163" i="2"/>
  <c r="N292" i="2"/>
  <c r="N181" i="2"/>
  <c r="N195" i="2"/>
  <c r="N253" i="2"/>
  <c r="N30" i="2"/>
  <c r="N57" i="2"/>
  <c r="N229" i="2"/>
  <c r="N243" i="2"/>
  <c r="N298" i="2"/>
  <c r="N200" i="2"/>
  <c r="N282" i="2"/>
  <c r="N159" i="2"/>
  <c r="N232" i="2"/>
  <c r="N191" i="2"/>
  <c r="N333" i="2"/>
  <c r="N311" i="2"/>
  <c r="N123" i="2"/>
  <c r="N164" i="2"/>
  <c r="N105" i="2"/>
  <c r="N128" i="2"/>
  <c r="N271" i="2"/>
  <c r="N278" i="2"/>
  <c r="N340" i="2"/>
  <c r="N70" i="2"/>
  <c r="N78" i="2"/>
  <c r="N158" i="2"/>
  <c r="N260" i="2"/>
  <c r="N182" i="2"/>
  <c r="N286" i="2"/>
  <c r="N210" i="2"/>
  <c r="N257" i="2"/>
  <c r="N274" i="2"/>
  <c r="N116" i="2"/>
  <c r="N60" i="2"/>
  <c r="N222" i="2"/>
  <c r="N146" i="2"/>
  <c r="N65" i="2"/>
  <c r="N122" i="2"/>
  <c r="N315" i="2"/>
  <c r="N312" i="2"/>
  <c r="N39" i="2"/>
  <c r="N177" i="2"/>
  <c r="N313" i="2"/>
  <c r="N324" i="2"/>
  <c r="N43" i="2"/>
  <c r="N94" i="2"/>
  <c r="N156" i="2"/>
  <c r="N276" i="2"/>
  <c r="N293" i="2"/>
  <c r="N259" i="2"/>
  <c r="N316" i="2"/>
  <c r="N22" i="2"/>
  <c r="N83" i="2"/>
  <c r="N138" i="2"/>
  <c r="N247" i="2"/>
  <c r="N215" i="2"/>
  <c r="N214" i="2"/>
  <c r="N235" i="2"/>
  <c r="N242" i="2"/>
  <c r="N28" i="2"/>
  <c r="N169" i="2"/>
  <c r="N108" i="2"/>
  <c r="N33" i="2"/>
  <c r="N165" i="2"/>
  <c r="N126" i="2"/>
  <c r="N68" i="2"/>
  <c r="N179" i="2"/>
  <c r="N226" i="2"/>
  <c r="N275" i="2"/>
  <c r="N331" i="2"/>
  <c r="N269" i="2"/>
  <c r="N91" i="2"/>
  <c r="N129" i="2"/>
  <c r="N73" i="2"/>
  <c r="N267" i="2"/>
  <c r="N225" i="2"/>
  <c r="N239" i="2"/>
  <c r="N342" i="2"/>
  <c r="N38" i="2"/>
  <c r="N46" i="2"/>
  <c r="N168" i="2"/>
  <c r="N228" i="2"/>
  <c r="N233" i="2"/>
  <c r="N203" i="2"/>
  <c r="N332" i="2"/>
  <c r="N306" i="2"/>
  <c r="N76" i="2"/>
  <c r="N114" i="2"/>
  <c r="N58" i="2"/>
  <c r="N96" i="2"/>
  <c r="N166" i="2"/>
  <c r="N141" i="2"/>
  <c r="N263" i="2"/>
  <c r="N224" i="2"/>
  <c r="N47" i="2"/>
  <c r="N53" i="2"/>
  <c r="N61" i="2"/>
  <c r="N317" i="2"/>
  <c r="N124" i="2"/>
  <c r="N64" i="2"/>
  <c r="N121" i="2"/>
  <c r="N244" i="2"/>
  <c r="N250" i="2"/>
  <c r="N192" i="2"/>
  <c r="N318" i="2"/>
  <c r="N103" i="2"/>
  <c r="N51" i="2"/>
  <c r="N137" i="2"/>
  <c r="N201" i="2"/>
  <c r="N280" i="2"/>
  <c r="N305" i="2"/>
  <c r="N44" i="2"/>
  <c r="N52" i="2"/>
  <c r="N26" i="2"/>
  <c r="N221" i="2"/>
  <c r="N106" i="2"/>
  <c r="N134" i="2"/>
  <c r="N217" i="2"/>
  <c r="N213" i="2"/>
  <c r="N183" i="2"/>
  <c r="N290" i="2"/>
  <c r="N219" i="2"/>
  <c r="N27" i="2"/>
  <c r="N35" i="2"/>
  <c r="N319" i="2"/>
  <c r="N327" i="2"/>
  <c r="N55" i="2"/>
  <c r="N95" i="2"/>
  <c r="N230" i="2"/>
  <c r="N153" i="2"/>
  <c r="N205" i="2"/>
  <c r="N86" i="2"/>
  <c r="N297" i="2"/>
  <c r="N171" i="2"/>
  <c r="N63" i="2"/>
  <c r="N193" i="2"/>
  <c r="N136" i="2"/>
  <c r="N334" i="2"/>
  <c r="N172" i="2"/>
  <c r="N289" i="2"/>
  <c r="N66" i="2"/>
  <c r="N145" i="2"/>
  <c r="N97" i="2"/>
  <c r="N101" i="2"/>
  <c r="N338" i="2"/>
  <c r="N140" i="2"/>
  <c r="N336" i="2"/>
  <c r="N135" i="2"/>
  <c r="N231" i="2"/>
  <c r="N120" i="2"/>
  <c r="N41" i="2"/>
  <c r="N335" i="2"/>
  <c r="N196" i="2"/>
  <c r="N302" i="2"/>
  <c r="N157" i="2"/>
  <c r="N304" i="2"/>
  <c r="N234" i="2"/>
  <c r="N303" i="2"/>
  <c r="N162" i="2"/>
  <c r="N310" i="2"/>
  <c r="N45" i="2"/>
  <c r="N72" i="2"/>
  <c r="N21" i="2"/>
  <c r="N150" i="2"/>
  <c r="N175" i="2"/>
  <c r="N119" i="2"/>
  <c r="N296" i="2"/>
  <c r="N74" i="2"/>
  <c r="N281" i="2"/>
  <c r="N283" i="2"/>
  <c r="N202" i="2"/>
  <c r="N87" i="2"/>
  <c r="N264" i="2"/>
  <c r="N42" i="2"/>
  <c r="N194" i="2"/>
  <c r="N80" i="2"/>
  <c r="N139" i="2"/>
  <c r="N23" i="2"/>
  <c r="N187" i="2"/>
  <c r="N127" i="2"/>
  <c r="N273" i="2"/>
  <c r="N154" i="2"/>
  <c r="N295" i="2"/>
  <c r="N88" i="2"/>
  <c r="N92" i="2"/>
  <c r="O233" i="2"/>
  <c r="O51" i="2"/>
  <c r="O88" i="2"/>
  <c r="O164" i="2"/>
  <c r="O211" i="2"/>
  <c r="O127" i="2"/>
  <c r="O85" i="2"/>
  <c r="O111" i="2"/>
  <c r="O179" i="2"/>
  <c r="O56" i="2"/>
  <c r="O313" i="2"/>
  <c r="O219" i="2"/>
  <c r="O177" i="2"/>
  <c r="O178" i="2"/>
  <c r="O342" i="2"/>
  <c r="O114" i="2"/>
  <c r="O119" i="2"/>
  <c r="O278" i="2"/>
  <c r="O72" i="2"/>
  <c r="O266" i="2"/>
  <c r="O203" i="2"/>
  <c r="O310" i="2"/>
  <c r="O215" i="2"/>
  <c r="O330" i="2"/>
  <c r="O261" i="2"/>
  <c r="O308" i="2"/>
  <c r="O128" i="2"/>
  <c r="O320" i="2"/>
  <c r="O195" i="2"/>
  <c r="O78" i="2"/>
  <c r="O155" i="2"/>
  <c r="O316" i="2"/>
  <c r="O255" i="2"/>
  <c r="O336" i="2"/>
  <c r="O133" i="2"/>
  <c r="O317" i="2"/>
  <c r="O202" i="2"/>
  <c r="O70" i="2"/>
  <c r="O306" i="2"/>
  <c r="O31" i="2"/>
  <c r="O240" i="2"/>
  <c r="O130" i="2"/>
  <c r="O248" i="2"/>
  <c r="O304" i="2"/>
  <c r="O277" i="2"/>
  <c r="O97" i="2"/>
  <c r="O217" i="2"/>
  <c r="O34" i="2"/>
  <c r="O184" i="2"/>
  <c r="O125" i="2"/>
  <c r="O297" i="2"/>
  <c r="O166" i="2"/>
  <c r="O23" i="2"/>
  <c r="O60" i="2"/>
  <c r="O322" i="2"/>
  <c r="O148" i="2"/>
  <c r="O143" i="2"/>
  <c r="O21" i="2"/>
  <c r="O262" i="2"/>
  <c r="O207" i="2"/>
  <c r="O319" i="2"/>
  <c r="O71" i="2"/>
  <c r="O48" i="2"/>
  <c r="O305" i="2"/>
  <c r="O247" i="2"/>
  <c r="O131" i="2"/>
  <c r="O252" i="2"/>
  <c r="O267" i="2"/>
  <c r="O275" i="2"/>
  <c r="O94" i="2"/>
  <c r="O200" i="2"/>
  <c r="O165" i="2"/>
  <c r="O182" i="2"/>
  <c r="O122" i="2"/>
  <c r="O280" i="2"/>
  <c r="O139" i="2"/>
  <c r="O80" i="2"/>
  <c r="O57" i="2"/>
  <c r="O206" i="2"/>
  <c r="O154" i="2"/>
  <c r="O332" i="2"/>
  <c r="O50" i="2"/>
  <c r="O244" i="2"/>
  <c r="O136" i="2"/>
  <c r="O28" i="2"/>
  <c r="O173" i="2"/>
  <c r="O281" i="2"/>
  <c r="O137" i="2"/>
  <c r="O37" i="2"/>
  <c r="O256" i="2"/>
  <c r="O134" i="2"/>
  <c r="O174" i="2"/>
  <c r="O95" i="2"/>
  <c r="O204" i="2"/>
  <c r="O337" i="2"/>
  <c r="O47" i="2"/>
  <c r="O115" i="2"/>
  <c r="O268" i="2"/>
  <c r="O100" i="2"/>
  <c r="O44" i="2"/>
  <c r="O340" i="2"/>
  <c r="O54" i="2"/>
  <c r="O190" i="2"/>
  <c r="O104" i="2"/>
  <c r="O334" i="2"/>
  <c r="O341" i="2"/>
  <c r="O226" i="2"/>
  <c r="O163" i="2"/>
  <c r="O325" i="2"/>
  <c r="O43" i="2"/>
  <c r="O264" i="2"/>
  <c r="O144" i="2"/>
  <c r="O328" i="2"/>
  <c r="O259" i="2"/>
  <c r="O52" i="2"/>
  <c r="O145" i="2"/>
  <c r="O22" i="2"/>
  <c r="O208" i="2"/>
  <c r="O175" i="2"/>
  <c r="O181" i="2"/>
  <c r="O29" i="2"/>
  <c r="O288" i="2"/>
  <c r="O41" i="2"/>
  <c r="O112" i="2"/>
  <c r="O55" i="2"/>
  <c r="O193" i="2"/>
  <c r="O101" i="2"/>
  <c r="O222" i="2"/>
  <c r="O176" i="2"/>
  <c r="O230" i="2"/>
  <c r="O68" i="2"/>
  <c r="O298" i="2"/>
  <c r="O172" i="2"/>
  <c r="O113" i="2"/>
  <c r="O110" i="2"/>
  <c r="O301" i="2"/>
  <c r="O284" i="2"/>
  <c r="O153" i="2"/>
  <c r="O46" i="2"/>
  <c r="O124" i="2"/>
  <c r="O315" i="2"/>
  <c r="O223" i="2"/>
  <c r="O210" i="2"/>
  <c r="O151" i="2"/>
  <c r="O311" i="2"/>
  <c r="O283" i="2"/>
  <c r="O36" i="2"/>
  <c r="O214" i="2"/>
  <c r="O312" i="2"/>
  <c r="O197" i="2"/>
  <c r="O98" i="2"/>
  <c r="O205" i="2"/>
  <c r="O220" i="2"/>
  <c r="O234" i="2"/>
  <c r="O65" i="2"/>
  <c r="O285" i="2"/>
  <c r="O296" i="2"/>
  <c r="O272" i="2"/>
  <c r="O93" i="2"/>
  <c r="O254" i="2"/>
  <c r="O160" i="2"/>
  <c r="O257" i="2"/>
  <c r="O121" i="2"/>
  <c r="O292" i="2"/>
  <c r="O141" i="2"/>
  <c r="O74" i="2"/>
  <c r="O53" i="2"/>
  <c r="O318" i="2"/>
  <c r="O187" i="2"/>
  <c r="O39" i="2"/>
  <c r="O75" i="2"/>
  <c r="O157" i="2"/>
  <c r="O180" i="2"/>
  <c r="O92" i="2"/>
  <c r="O324" i="2"/>
  <c r="O209" i="2"/>
  <c r="O235" i="2"/>
  <c r="O243" i="2"/>
  <c r="O62" i="2"/>
  <c r="O289" i="2"/>
  <c r="O45" i="2"/>
  <c r="O271" i="2"/>
  <c r="O90" i="2"/>
  <c r="O237" i="2"/>
  <c r="O108" i="2"/>
  <c r="O107" i="2"/>
  <c r="O118" i="2"/>
  <c r="O274" i="2"/>
  <c r="O167" i="2"/>
  <c r="O331" i="2"/>
  <c r="O83" i="2"/>
  <c r="O201" i="2"/>
  <c r="O156" i="2"/>
  <c r="O333" i="2"/>
  <c r="O152" i="2"/>
  <c r="O238" i="2"/>
  <c r="O189" i="2"/>
  <c r="O26" i="2"/>
  <c r="O213" i="2"/>
  <c r="O147" i="2"/>
  <c r="O168" i="2"/>
  <c r="O63" i="2"/>
  <c r="O293" i="2"/>
  <c r="O253" i="2"/>
  <c r="O169" i="2"/>
  <c r="O91" i="2"/>
  <c r="O241" i="2"/>
  <c r="O105" i="2"/>
  <c r="O300" i="2"/>
  <c r="O276" i="2"/>
  <c r="O258" i="2"/>
  <c r="O273" i="2"/>
  <c r="O99" i="2"/>
  <c r="O302" i="2"/>
  <c r="O303" i="2"/>
  <c r="O188" i="2"/>
  <c r="O132" i="2"/>
  <c r="O329" i="2"/>
  <c r="O228" i="2"/>
  <c r="O221" i="2"/>
  <c r="O159" i="2"/>
  <c r="O321" i="2"/>
  <c r="O227" i="2"/>
  <c r="O49" i="2"/>
  <c r="O138" i="2"/>
  <c r="O323" i="2"/>
  <c r="O287" i="2"/>
  <c r="O106" i="2"/>
  <c r="O140" i="2"/>
  <c r="O35" i="2"/>
  <c r="O245" i="2"/>
  <c r="O102" i="2"/>
  <c r="O42" i="2"/>
  <c r="O25" i="2"/>
  <c r="O282" i="2"/>
  <c r="O69" i="2"/>
  <c r="O290" i="2"/>
  <c r="O216" i="2"/>
  <c r="O186" i="2"/>
  <c r="O129" i="2"/>
  <c r="O260" i="2"/>
  <c r="O77" i="2"/>
  <c r="O225" i="2"/>
  <c r="O64" i="2"/>
  <c r="O326" i="2"/>
  <c r="O146" i="2"/>
  <c r="O81" i="2"/>
  <c r="O246" i="2"/>
  <c r="O194" i="2"/>
  <c r="O232" i="2"/>
  <c r="O269" i="2"/>
  <c r="O196" i="2"/>
  <c r="O116" i="2"/>
  <c r="O295" i="2"/>
  <c r="O73" i="2"/>
  <c r="O40" i="2"/>
  <c r="O84" i="2"/>
  <c r="O32" i="2"/>
  <c r="O76" i="2"/>
  <c r="O135" i="2"/>
  <c r="O149" i="2"/>
  <c r="O150" i="2"/>
  <c r="O185" i="2"/>
  <c r="O162" i="2"/>
  <c r="O231" i="2"/>
  <c r="O265" i="2"/>
  <c r="O299" i="2"/>
  <c r="O120" i="2"/>
  <c r="O158" i="2"/>
  <c r="O294" i="2"/>
  <c r="O242" i="2"/>
  <c r="O212" i="2"/>
  <c r="O249" i="2"/>
  <c r="O286" i="2"/>
  <c r="O314" i="2"/>
  <c r="O79" i="2"/>
  <c r="O239" i="2"/>
  <c r="O338" i="2"/>
  <c r="O335" i="2"/>
  <c r="O327" i="2"/>
  <c r="O24" i="2"/>
  <c r="O33" i="2"/>
  <c r="O59" i="2"/>
  <c r="O87" i="2"/>
  <c r="O123" i="2"/>
  <c r="O309" i="2"/>
  <c r="O307" i="2"/>
  <c r="O224" i="2"/>
  <c r="O218" i="2"/>
  <c r="O171" i="2"/>
  <c r="O161" i="2"/>
  <c r="O142" i="2"/>
  <c r="O183" i="2"/>
  <c r="O96" i="2"/>
  <c r="O58" i="2"/>
  <c r="O86" i="2"/>
  <c r="O27" i="2"/>
  <c r="O109" i="2"/>
  <c r="O291" i="2"/>
  <c r="O250" i="2"/>
  <c r="O198" i="2"/>
  <c r="O236" i="2"/>
  <c r="O263" i="2"/>
  <c r="O61" i="2"/>
  <c r="O170" i="2"/>
  <c r="O103" i="2"/>
  <c r="O89" i="2"/>
  <c r="O279" i="2"/>
  <c r="O339" i="2"/>
  <c r="O66" i="2"/>
  <c r="O82" i="2"/>
  <c r="O38" i="2"/>
  <c r="O192" i="2"/>
  <c r="O30" i="2"/>
  <c r="O117" i="2"/>
  <c r="O126" i="2"/>
  <c r="O270" i="2"/>
  <c r="O191" i="2"/>
  <c r="O251" i="2"/>
  <c r="O229" i="2"/>
  <c r="O199" i="2"/>
  <c r="O67" i="2"/>
  <c r="M209" i="2"/>
  <c r="M59" i="2"/>
  <c r="M295" i="2"/>
  <c r="M101" i="2"/>
  <c r="M245" i="2"/>
  <c r="M95" i="2"/>
  <c r="M202" i="2"/>
  <c r="M109" i="2"/>
  <c r="M305" i="2"/>
  <c r="M281" i="2"/>
  <c r="M131" i="2"/>
  <c r="M250" i="2"/>
  <c r="M233" i="2"/>
  <c r="M309" i="2"/>
  <c r="M203" i="2"/>
  <c r="M50" i="2"/>
  <c r="M291" i="2"/>
  <c r="M306" i="2"/>
  <c r="M190" i="2"/>
  <c r="M151" i="2"/>
  <c r="M52" i="2"/>
  <c r="M260" i="2"/>
  <c r="M98" i="2"/>
  <c r="M232" i="2"/>
  <c r="M140" i="2"/>
  <c r="M88" i="2"/>
  <c r="M104" i="2"/>
  <c r="M206" i="2"/>
  <c r="M33" i="2"/>
  <c r="M296" i="2"/>
  <c r="M137" i="2"/>
  <c r="M279" i="2"/>
  <c r="M89" i="2"/>
  <c r="M323" i="2"/>
  <c r="M83" i="2"/>
  <c r="M340" i="2"/>
  <c r="M217" i="2"/>
  <c r="M67" i="2"/>
  <c r="M113" i="2"/>
  <c r="M55" i="2"/>
  <c r="M288" i="2"/>
  <c r="M97" i="2"/>
  <c r="M241" i="2"/>
  <c r="M85" i="2"/>
  <c r="M321" i="2"/>
  <c r="M225" i="2"/>
  <c r="M178" i="2"/>
  <c r="M121" i="2"/>
  <c r="M326" i="2"/>
  <c r="M261" i="2"/>
  <c r="M115" i="2"/>
  <c r="M227" i="2"/>
  <c r="M157" i="2"/>
  <c r="M329" i="2"/>
  <c r="M269" i="2"/>
  <c r="M34" i="2"/>
  <c r="M268" i="2"/>
  <c r="M148" i="2"/>
  <c r="M327" i="2"/>
  <c r="M179" i="2"/>
  <c r="M32" i="2"/>
  <c r="M242" i="2"/>
  <c r="M78" i="2"/>
  <c r="M207" i="2"/>
  <c r="M135" i="2"/>
  <c r="M72" i="2"/>
  <c r="M290" i="2"/>
  <c r="M114" i="2"/>
  <c r="M130" i="2"/>
  <c r="M278" i="2"/>
  <c r="M150" i="2"/>
  <c r="M120" i="2"/>
  <c r="M182" i="2"/>
  <c r="M213" i="2"/>
  <c r="M63" i="2"/>
  <c r="M298" i="2"/>
  <c r="M221" i="2"/>
  <c r="M91" i="2"/>
  <c r="M129" i="2"/>
  <c r="M237" i="2"/>
  <c r="M277" i="2"/>
  <c r="M236" i="2"/>
  <c r="M331" i="2"/>
  <c r="M44" i="2"/>
  <c r="M42" i="2"/>
  <c r="M155" i="2"/>
  <c r="M173" i="2"/>
  <c r="M142" i="2"/>
  <c r="M244" i="2"/>
  <c r="M258" i="2"/>
  <c r="M188" i="2"/>
  <c r="M76" i="2"/>
  <c r="M84" i="2"/>
  <c r="M192" i="2"/>
  <c r="M280" i="2"/>
  <c r="M294" i="2"/>
  <c r="M124" i="2"/>
  <c r="M308" i="2"/>
  <c r="M185" i="2"/>
  <c r="M35" i="2"/>
  <c r="M263" i="2"/>
  <c r="M332" i="2"/>
  <c r="M60" i="2"/>
  <c r="M201" i="2"/>
  <c r="M94" i="2"/>
  <c r="M262" i="2"/>
  <c r="M71" i="2"/>
  <c r="M186" i="2"/>
  <c r="M333" i="2"/>
  <c r="M28" i="2"/>
  <c r="M123" i="2"/>
  <c r="M161" i="2"/>
  <c r="M141" i="2"/>
  <c r="M194" i="2"/>
  <c r="M275" i="2"/>
  <c r="M284" i="2"/>
  <c r="M307" i="2"/>
  <c r="M36" i="2"/>
  <c r="M48" i="2"/>
  <c r="M86" i="2"/>
  <c r="M183" i="2"/>
  <c r="M138" i="2"/>
  <c r="M299" i="2"/>
  <c r="M21" i="2"/>
  <c r="M29" i="2"/>
  <c r="M159" i="2"/>
  <c r="M338" i="2"/>
  <c r="M53" i="2"/>
  <c r="M316" i="2"/>
  <c r="M193" i="2"/>
  <c r="M128" i="2"/>
  <c r="M58" i="2"/>
  <c r="M272" i="2"/>
  <c r="M267" i="2"/>
  <c r="M105" i="2"/>
  <c r="M92" i="2"/>
  <c r="M205" i="2"/>
  <c r="M51" i="2"/>
  <c r="M310" i="2"/>
  <c r="M319" i="2"/>
  <c r="M103" i="2"/>
  <c r="M145" i="2"/>
  <c r="M153" i="2"/>
  <c r="M289" i="2"/>
  <c r="M218" i="2"/>
  <c r="M266" i="2"/>
  <c r="M318" i="2"/>
  <c r="M54" i="2"/>
  <c r="M43" i="2"/>
  <c r="M70" i="2"/>
  <c r="M158" i="2"/>
  <c r="M167" i="2"/>
  <c r="M276" i="2"/>
  <c r="M239" i="2"/>
  <c r="M248" i="2"/>
  <c r="M136" i="2"/>
  <c r="M208" i="2"/>
  <c r="M222" i="2"/>
  <c r="M156" i="2"/>
  <c r="M181" i="2"/>
  <c r="M31" i="2"/>
  <c r="M256" i="2"/>
  <c r="M45" i="2"/>
  <c r="M180" i="2"/>
  <c r="M73" i="2"/>
  <c r="M47" i="2"/>
  <c r="M226" i="2"/>
  <c r="M172" i="2"/>
  <c r="M166" i="2"/>
  <c r="M81" i="2"/>
  <c r="M87" i="2"/>
  <c r="M125" i="2"/>
  <c r="M133" i="2"/>
  <c r="M273" i="2"/>
  <c r="M234" i="2"/>
  <c r="M243" i="2"/>
  <c r="M303" i="2"/>
  <c r="M38" i="2"/>
  <c r="M46" i="2"/>
  <c r="M162" i="2"/>
  <c r="M169" i="2"/>
  <c r="M144" i="2"/>
  <c r="M251" i="2"/>
  <c r="M214" i="2"/>
  <c r="M230" i="2"/>
  <c r="M80" i="2"/>
  <c r="M118" i="2"/>
  <c r="M199" i="2"/>
  <c r="M287" i="2"/>
  <c r="M96" i="2"/>
  <c r="M132" i="2"/>
  <c r="M240" i="2"/>
  <c r="M61" i="2"/>
  <c r="M324" i="2"/>
  <c r="M168" i="2"/>
  <c r="M255" i="2"/>
  <c r="M297" i="2"/>
  <c r="M336" i="2"/>
  <c r="M229" i="2"/>
  <c r="M176" i="2"/>
  <c r="M286" i="2"/>
  <c r="M117" i="2"/>
  <c r="M253" i="2"/>
  <c r="M204" i="2"/>
  <c r="M220" i="2"/>
  <c r="M315" i="2"/>
  <c r="M22" i="2"/>
  <c r="M300" i="2"/>
  <c r="M139" i="2"/>
  <c r="M210" i="2"/>
  <c r="M219" i="2"/>
  <c r="M341" i="2"/>
  <c r="M191" i="2"/>
  <c r="M200" i="2"/>
  <c r="M24" i="2"/>
  <c r="M102" i="2"/>
  <c r="M110" i="2"/>
  <c r="M154" i="2"/>
  <c r="M108" i="2"/>
  <c r="M116" i="2"/>
  <c r="M126" i="2"/>
  <c r="M49" i="2"/>
  <c r="M312" i="2"/>
  <c r="M189" i="2"/>
  <c r="M39" i="2"/>
  <c r="M231" i="2"/>
  <c r="M274" i="2"/>
  <c r="M90" i="2"/>
  <c r="M75" i="2"/>
  <c r="M77" i="2"/>
  <c r="M314" i="2"/>
  <c r="M184" i="2"/>
  <c r="M195" i="2"/>
  <c r="M335" i="2"/>
  <c r="M119" i="2"/>
  <c r="M127" i="2"/>
  <c r="M165" i="2"/>
  <c r="M26" i="2"/>
  <c r="M196" i="2"/>
  <c r="M282" i="2"/>
  <c r="M334" i="2"/>
  <c r="M174" i="2"/>
  <c r="M40" i="2"/>
  <c r="M82" i="2"/>
  <c r="M62" i="2"/>
  <c r="M187" i="2"/>
  <c r="M292" i="2"/>
  <c r="M100" i="2"/>
  <c r="M25" i="2"/>
  <c r="M152" i="2"/>
  <c r="M163" i="2"/>
  <c r="M175" i="2"/>
  <c r="M27" i="2"/>
  <c r="M254" i="2"/>
  <c r="M69" i="2"/>
  <c r="M304" i="2"/>
  <c r="M224" i="2"/>
  <c r="M64" i="2"/>
  <c r="M164" i="2"/>
  <c r="M7" i="2"/>
  <c r="E5" i="2" s="1"/>
  <c r="M170" i="2"/>
  <c r="M177" i="2"/>
  <c r="M235" i="2"/>
  <c r="M106" i="2"/>
  <c r="M37" i="2"/>
  <c r="M65" i="2"/>
  <c r="M252" i="2"/>
  <c r="M302" i="2"/>
  <c r="M330" i="2"/>
  <c r="M313" i="2"/>
  <c r="M146" i="2"/>
  <c r="M198" i="2"/>
  <c r="M147" i="2"/>
  <c r="M270" i="2"/>
  <c r="M328" i="2"/>
  <c r="M301" i="2"/>
  <c r="M317" i="2"/>
  <c r="M285" i="2"/>
  <c r="M325" i="2"/>
  <c r="M160" i="2"/>
  <c r="M134" i="2"/>
  <c r="M238" i="2"/>
  <c r="M41" i="2"/>
  <c r="M249" i="2"/>
  <c r="M322" i="2"/>
  <c r="M212" i="2"/>
  <c r="M56" i="2"/>
  <c r="M271" i="2"/>
  <c r="M23" i="2"/>
  <c r="M265" i="2"/>
  <c r="M339" i="2"/>
  <c r="M99" i="2"/>
  <c r="M293" i="2"/>
  <c r="M30" i="2"/>
  <c r="M228" i="2"/>
  <c r="M143" i="2"/>
  <c r="M57" i="2"/>
  <c r="M342" i="2"/>
  <c r="M107" i="2"/>
  <c r="M257" i="2"/>
  <c r="M111" i="2"/>
  <c r="M259" i="2"/>
  <c r="M68" i="2"/>
  <c r="M112" i="2"/>
  <c r="M247" i="2"/>
  <c r="M337" i="2"/>
  <c r="M122" i="2"/>
  <c r="M93" i="2"/>
  <c r="M246" i="2"/>
  <c r="M79" i="2"/>
  <c r="M215" i="2"/>
  <c r="M149" i="2"/>
  <c r="M264" i="2"/>
  <c r="M171" i="2"/>
  <c r="M320" i="2"/>
  <c r="M311" i="2"/>
  <c r="M197" i="2"/>
  <c r="M66" i="2"/>
  <c r="M223" i="2"/>
  <c r="M74" i="2"/>
  <c r="M216" i="2"/>
  <c r="M283" i="2"/>
  <c r="M211" i="2"/>
  <c r="N18" i="2"/>
  <c r="M18" i="2"/>
  <c r="O18" i="2"/>
  <c r="AD594" i="1" l="1"/>
  <c r="AE594" i="1"/>
  <c r="AD586" i="1"/>
  <c r="AE124" i="1"/>
  <c r="AD363" i="1"/>
  <c r="AB124" i="1"/>
  <c r="AA121" i="1"/>
  <c r="AB121" i="1"/>
  <c r="AB458" i="1"/>
  <c r="AH546" i="1"/>
  <c r="AA223" i="1"/>
  <c r="AB168" i="1"/>
  <c r="AB30" i="1"/>
  <c r="AH63" i="1"/>
  <c r="AE245" i="1"/>
  <c r="AB551" i="1"/>
  <c r="AB146" i="1"/>
  <c r="AH536" i="1"/>
  <c r="AH306" i="1"/>
  <c r="AE146" i="1"/>
  <c r="AD146" i="1"/>
  <c r="AH21" i="1"/>
  <c r="AD106" i="1"/>
  <c r="AE106" i="1"/>
  <c r="AD591" i="1"/>
  <c r="AE591" i="1"/>
  <c r="AE551" i="1"/>
  <c r="AD551" i="1"/>
  <c r="AB232" i="1"/>
  <c r="AH31" i="1"/>
  <c r="AB341" i="1"/>
  <c r="AB73" i="1"/>
  <c r="AH122" i="1"/>
  <c r="AA122" i="1" s="1"/>
  <c r="AA522" i="1"/>
  <c r="AA500" i="1"/>
  <c r="AE500" i="1" s="1"/>
  <c r="AH421" i="1"/>
  <c r="AB421" i="1" s="1"/>
  <c r="AE171" i="1"/>
  <c r="AD171" i="1"/>
  <c r="AH125" i="1"/>
  <c r="AB271" i="1"/>
  <c r="AA271" i="1"/>
  <c r="AA96" i="1"/>
  <c r="AB96" i="1"/>
  <c r="AB357" i="1"/>
  <c r="AH465" i="1"/>
  <c r="AD453" i="1"/>
  <c r="AE453" i="1"/>
  <c r="AE115" i="1"/>
  <c r="AH86" i="1"/>
  <c r="AB86" i="1" s="1"/>
  <c r="AA385" i="1"/>
  <c r="AB385" i="1"/>
  <c r="AD356" i="1"/>
  <c r="AE356" i="1"/>
  <c r="AA541" i="1"/>
  <c r="AD541" i="1" s="1"/>
  <c r="AB32" i="1"/>
  <c r="AA32" i="1"/>
  <c r="AB497" i="1"/>
  <c r="AA497" i="1"/>
  <c r="AE390" i="1"/>
  <c r="AH165" i="1"/>
  <c r="AB165" i="1" s="1"/>
  <c r="AH174" i="1"/>
  <c r="AH53" i="1"/>
  <c r="AE71" i="1"/>
  <c r="AD71" i="1"/>
  <c r="AE400" i="1"/>
  <c r="AD400" i="1"/>
  <c r="AB415" i="1"/>
  <c r="AD56" i="1"/>
  <c r="AE56" i="1"/>
  <c r="AA183" i="1"/>
  <c r="AB183" i="1"/>
  <c r="AA371" i="1"/>
  <c r="AH217" i="1"/>
  <c r="AA217" i="1" s="1"/>
  <c r="AB440" i="1"/>
  <c r="AA440" i="1"/>
  <c r="AE65" i="1"/>
  <c r="AD65" i="1"/>
  <c r="AD373" i="1"/>
  <c r="AE373" i="1"/>
  <c r="AA464" i="1"/>
  <c r="AD464" i="1" s="1"/>
  <c r="AE128" i="1"/>
  <c r="AD128" i="1"/>
  <c r="AE256" i="1"/>
  <c r="AD256" i="1"/>
  <c r="AH184" i="1"/>
  <c r="AB184" i="1" s="1"/>
  <c r="AA489" i="1"/>
  <c r="AE489" i="1" s="1"/>
  <c r="AE291" i="1"/>
  <c r="AD291" i="1"/>
  <c r="AB570" i="1"/>
  <c r="AH293" i="1"/>
  <c r="AB358" i="1"/>
  <c r="AD558" i="1"/>
  <c r="AE558" i="1"/>
  <c r="AD297" i="1"/>
  <c r="AE297" i="1"/>
  <c r="AD62" i="1"/>
  <c r="AE62" i="1"/>
  <c r="AA303" i="1"/>
  <c r="AE525" i="1"/>
  <c r="AD525" i="1"/>
  <c r="AD358" i="1"/>
  <c r="AB472" i="1"/>
  <c r="AA279" i="1"/>
  <c r="AE533" i="1"/>
  <c r="AD533" i="1"/>
  <c r="AA74" i="1"/>
  <c r="AB74" i="1"/>
  <c r="AB72" i="1"/>
  <c r="AB508" i="1"/>
  <c r="AA538" i="1"/>
  <c r="AB538" i="1"/>
  <c r="AD173" i="1"/>
  <c r="AE173" i="1"/>
  <c r="AE267" i="1"/>
  <c r="AD267" i="1"/>
  <c r="AD573" i="1"/>
  <c r="AE573" i="1"/>
  <c r="AA75" i="1"/>
  <c r="AE75" i="1" s="1"/>
  <c r="AE247" i="1"/>
  <c r="AB247" i="1"/>
  <c r="AE61" i="1"/>
  <c r="AD61" i="1"/>
  <c r="AB324" i="1"/>
  <c r="AA324" i="1"/>
  <c r="AE229" i="1"/>
  <c r="AD229" i="1"/>
  <c r="AA327" i="1"/>
  <c r="AB327" i="1"/>
  <c r="AD474" i="1"/>
  <c r="AE474" i="1"/>
  <c r="AE447" i="1"/>
  <c r="AA519" i="1"/>
  <c r="AD519" i="1" s="1"/>
  <c r="AA137" i="1"/>
  <c r="AE137" i="1" s="1"/>
  <c r="AD145" i="1"/>
  <c r="AE145" i="1"/>
  <c r="AA25" i="1"/>
  <c r="AB25" i="1"/>
  <c r="AE508" i="1"/>
  <c r="AH241" i="1"/>
  <c r="AA241" i="1" s="1"/>
  <c r="AH117" i="1"/>
  <c r="AB117" i="1" s="1"/>
  <c r="AD281" i="1"/>
  <c r="AE281" i="1"/>
  <c r="AD260" i="1"/>
  <c r="AE260" i="1"/>
  <c r="AD98" i="1"/>
  <c r="AE98" i="1"/>
  <c r="AD37" i="1"/>
  <c r="AE37" i="1"/>
  <c r="AA213" i="1"/>
  <c r="AB213" i="1"/>
  <c r="AD227" i="1"/>
  <c r="AE227" i="1"/>
  <c r="AA556" i="1"/>
  <c r="AB556" i="1"/>
  <c r="AE259" i="1"/>
  <c r="AD259" i="1"/>
  <c r="AA353" i="1"/>
  <c r="AE353" i="1" s="1"/>
  <c r="AB402" i="1"/>
  <c r="AE369" i="1"/>
  <c r="AH90" i="1"/>
  <c r="AA90" i="1" s="1"/>
  <c r="AH335" i="1"/>
  <c r="AA335" i="1" s="1"/>
  <c r="AH455" i="1"/>
  <c r="AE391" i="1"/>
  <c r="AD391" i="1"/>
  <c r="AD435" i="1"/>
  <c r="AE435" i="1"/>
  <c r="AE482" i="1"/>
  <c r="AD482" i="1"/>
  <c r="AE519" i="1"/>
  <c r="AB389" i="1"/>
  <c r="AA389" i="1"/>
  <c r="AA233" i="1"/>
  <c r="AB233" i="1"/>
  <c r="AE64" i="1"/>
  <c r="AD64" i="1"/>
  <c r="AB365" i="1"/>
  <c r="AA365" i="1"/>
  <c r="AD120" i="1"/>
  <c r="AE120" i="1"/>
  <c r="AA42" i="1"/>
  <c r="AB42" i="1"/>
  <c r="AB248" i="1"/>
  <c r="AA248" i="1"/>
  <c r="AD462" i="1"/>
  <c r="AE462" i="1"/>
  <c r="AD350" i="1"/>
  <c r="AE350" i="1"/>
  <c r="AD295" i="1"/>
  <c r="AE295" i="1"/>
  <c r="AB438" i="1"/>
  <c r="AA438" i="1"/>
  <c r="AE215" i="1"/>
  <c r="AD215" i="1"/>
  <c r="AB554" i="1"/>
  <c r="AA554" i="1"/>
  <c r="AE537" i="1"/>
  <c r="AD537" i="1"/>
  <c r="AD52" i="1"/>
  <c r="AE52" i="1"/>
  <c r="AD479" i="1"/>
  <c r="AE479" i="1"/>
  <c r="AE203" i="1"/>
  <c r="AD203" i="1"/>
  <c r="AD133" i="1"/>
  <c r="AE133" i="1"/>
  <c r="AA377" i="1"/>
  <c r="AB377" i="1"/>
  <c r="AA588" i="1"/>
  <c r="AB588" i="1"/>
  <c r="AA345" i="1"/>
  <c r="AB345" i="1"/>
  <c r="AA381" i="1"/>
  <c r="AB381" i="1"/>
  <c r="AD206" i="1"/>
  <c r="AE206" i="1"/>
  <c r="AD489" i="1"/>
  <c r="AD500" i="1"/>
  <c r="AB347" i="1"/>
  <c r="AH177" i="1"/>
  <c r="AA177" i="1" s="1"/>
  <c r="AB566" i="1"/>
  <c r="AA566" i="1"/>
  <c r="AB379" i="1"/>
  <c r="AA379" i="1"/>
  <c r="AE196" i="1"/>
  <c r="AD196" i="1"/>
  <c r="AD23" i="1"/>
  <c r="AE23" i="1"/>
  <c r="AD409" i="1"/>
  <c r="AE409" i="1"/>
  <c r="AD493" i="1"/>
  <c r="AE493" i="1"/>
  <c r="AD151" i="1"/>
  <c r="AE151" i="1"/>
  <c r="AB235" i="1"/>
  <c r="AH503" i="1"/>
  <c r="AD330" i="1"/>
  <c r="AE330" i="1"/>
  <c r="AE285" i="1"/>
  <c r="AD285" i="1"/>
  <c r="AD49" i="1"/>
  <c r="AE49" i="1"/>
  <c r="AD202" i="1"/>
  <c r="AE202" i="1"/>
  <c r="AA140" i="1"/>
  <c r="AB140" i="1"/>
  <c r="AA160" i="1"/>
  <c r="AB160" i="1"/>
  <c r="AE168" i="1"/>
  <c r="AD168" i="1"/>
  <c r="AE258" i="1"/>
  <c r="AD258" i="1"/>
  <c r="AD531" i="1"/>
  <c r="AE531" i="1"/>
  <c r="AE276" i="1"/>
  <c r="AD276" i="1"/>
  <c r="AA43" i="1"/>
  <c r="AB43" i="1"/>
  <c r="AA147" i="1"/>
  <c r="AB147" i="1"/>
  <c r="AE220" i="1"/>
  <c r="AD220" i="1"/>
  <c r="AD346" i="1"/>
  <c r="AE346" i="1"/>
  <c r="AE576" i="1"/>
  <c r="AD576" i="1"/>
  <c r="AE412" i="1"/>
  <c r="AD412" i="1"/>
  <c r="AB465" i="1"/>
  <c r="AA465" i="1"/>
  <c r="AB226" i="1"/>
  <c r="AA226" i="1"/>
  <c r="AH208" i="1"/>
  <c r="AB208" i="1" s="1"/>
  <c r="AE118" i="1"/>
  <c r="AD118" i="1"/>
  <c r="AD428" i="1"/>
  <c r="AE428" i="1"/>
  <c r="AE301" i="1"/>
  <c r="AD301" i="1"/>
  <c r="AD246" i="1"/>
  <c r="AE246" i="1"/>
  <c r="AB394" i="1"/>
  <c r="AA394" i="1"/>
  <c r="AE210" i="1"/>
  <c r="AD210" i="1"/>
  <c r="AB190" i="1"/>
  <c r="AA190" i="1"/>
  <c r="AB91" i="1"/>
  <c r="AA91" i="1"/>
  <c r="AE274" i="1"/>
  <c r="AD274" i="1"/>
  <c r="AB582" i="1"/>
  <c r="AA582" i="1"/>
  <c r="AE512" i="1"/>
  <c r="AD512" i="1"/>
  <c r="AE314" i="1"/>
  <c r="AD314" i="1"/>
  <c r="AA104" i="1"/>
  <c r="AB104" i="1"/>
  <c r="AD36" i="1"/>
  <c r="AE36" i="1"/>
  <c r="AD92" i="1"/>
  <c r="AE92" i="1"/>
  <c r="AE341" i="1"/>
  <c r="AD341" i="1"/>
  <c r="AE109" i="1"/>
  <c r="AD109" i="1"/>
  <c r="AA139" i="1"/>
  <c r="AB139" i="1"/>
  <c r="AD325" i="1"/>
  <c r="AE325" i="1"/>
  <c r="AD46" i="1"/>
  <c r="AE46" i="1"/>
  <c r="AH228" i="1"/>
  <c r="AD513" i="1"/>
  <c r="AE513" i="1"/>
  <c r="AD113" i="1"/>
  <c r="AE113" i="1"/>
  <c r="AE77" i="1"/>
  <c r="AD77" i="1"/>
  <c r="AE406" i="1"/>
  <c r="AD406" i="1"/>
  <c r="AE135" i="1"/>
  <c r="AD135" i="1"/>
  <c r="AA485" i="1"/>
  <c r="AB485" i="1"/>
  <c r="AA189" i="1"/>
  <c r="AB189" i="1"/>
  <c r="AB323" i="1"/>
  <c r="AA323" i="1"/>
  <c r="AE548" i="1"/>
  <c r="AD548" i="1"/>
  <c r="AE352" i="1"/>
  <c r="AD352" i="1"/>
  <c r="AB275" i="1"/>
  <c r="AA275" i="1"/>
  <c r="AE552" i="1"/>
  <c r="AD552" i="1"/>
  <c r="AD340" i="1"/>
  <c r="AE340" i="1"/>
  <c r="AE172" i="1"/>
  <c r="AD172" i="1"/>
  <c r="AH58" i="1"/>
  <c r="AA492" i="1"/>
  <c r="AB492" i="1"/>
  <c r="AE284" i="1"/>
  <c r="AD284" i="1"/>
  <c r="AE216" i="1"/>
  <c r="AD216" i="1"/>
  <c r="AE66" i="1"/>
  <c r="AD66" i="1"/>
  <c r="AD30" i="1"/>
  <c r="AE30" i="1"/>
  <c r="AD583" i="1"/>
  <c r="AE583" i="1"/>
  <c r="AD150" i="1"/>
  <c r="AE150" i="1"/>
  <c r="AE523" i="1"/>
  <c r="AD523" i="1"/>
  <c r="AB231" i="1"/>
  <c r="AA231" i="1"/>
  <c r="AD57" i="1"/>
  <c r="AE57" i="1"/>
  <c r="AA505" i="1"/>
  <c r="AB505" i="1"/>
  <c r="AD339" i="1"/>
  <c r="AE339" i="1"/>
  <c r="AB70" i="1"/>
  <c r="AA70" i="1"/>
  <c r="AB375" i="1"/>
  <c r="AA375" i="1"/>
  <c r="AE411" i="1"/>
  <c r="AD411" i="1"/>
  <c r="AD76" i="1"/>
  <c r="AE76" i="1"/>
  <c r="AA156" i="1"/>
  <c r="AB156" i="1"/>
  <c r="AD101" i="1"/>
  <c r="AE101" i="1"/>
  <c r="AE542" i="1"/>
  <c r="AD542" i="1"/>
  <c r="AE73" i="1"/>
  <c r="AD73" i="1"/>
  <c r="AA163" i="1"/>
  <c r="AB163" i="1"/>
  <c r="AD158" i="1"/>
  <c r="AE158" i="1"/>
  <c r="AA510" i="1"/>
  <c r="AB510" i="1"/>
  <c r="AA165" i="1"/>
  <c r="F7" i="1"/>
  <c r="AD475" i="1"/>
  <c r="AE475" i="1"/>
  <c r="AD95" i="1"/>
  <c r="AE95" i="1"/>
  <c r="AH97" i="1"/>
  <c r="AA97" i="1" s="1"/>
  <c r="AA441" i="1"/>
  <c r="AD441" i="1" s="1"/>
  <c r="AE307" i="1"/>
  <c r="AD307" i="1"/>
  <c r="AA192" i="1"/>
  <c r="AB192" i="1"/>
  <c r="AB69" i="1"/>
  <c r="AA69" i="1"/>
  <c r="AH495" i="1"/>
  <c r="AA208" i="1"/>
  <c r="AD34" i="1"/>
  <c r="AE34" i="1"/>
  <c r="AA249" i="1"/>
  <c r="AB249" i="1"/>
  <c r="AE448" i="1"/>
  <c r="AD448" i="1"/>
  <c r="AH237" i="1"/>
  <c r="AB112" i="1"/>
  <c r="AA112" i="1"/>
  <c r="AB261" i="1"/>
  <c r="AA261" i="1"/>
  <c r="AE544" i="1"/>
  <c r="AD544" i="1"/>
  <c r="AH201" i="1"/>
  <c r="AH80" i="1"/>
  <c r="AA80" i="1" s="1"/>
  <c r="AH142" i="1"/>
  <c r="AA142" i="1" s="1"/>
  <c r="AH110" i="1"/>
  <c r="AB110" i="1" s="1"/>
  <c r="AH444" i="1"/>
  <c r="AB444" i="1" s="1"/>
  <c r="AB407" i="1"/>
  <c r="AA407" i="1"/>
  <c r="AD204" i="1"/>
  <c r="AE204" i="1"/>
  <c r="AH240" i="1"/>
  <c r="AA24" i="1"/>
  <c r="AB24" i="1"/>
  <c r="AE286" i="1"/>
  <c r="AD286" i="1"/>
  <c r="AB507" i="1"/>
  <c r="AA507" i="1"/>
  <c r="AH224" i="1"/>
  <c r="AD38" i="1"/>
  <c r="AE38" i="1"/>
  <c r="AH504" i="1"/>
  <c r="AE580" i="1"/>
  <c r="AD580" i="1"/>
  <c r="AA293" i="1"/>
  <c r="AB293" i="1"/>
  <c r="AA530" i="1"/>
  <c r="AD530" i="1" s="1"/>
  <c r="AA59" i="1"/>
  <c r="AB59" i="1"/>
  <c r="AD81" i="1"/>
  <c r="AE81" i="1"/>
  <c r="AE424" i="1"/>
  <c r="AD424" i="1"/>
  <c r="AA125" i="1"/>
  <c r="AB125" i="1"/>
  <c r="AB90" i="1"/>
  <c r="AB161" i="1"/>
  <c r="AA161" i="1"/>
  <c r="AB244" i="1"/>
  <c r="AA244" i="1"/>
  <c r="AA315" i="1"/>
  <c r="AB315" i="1"/>
  <c r="AH87" i="1"/>
  <c r="AD141" i="1"/>
  <c r="AE141" i="1"/>
  <c r="AE265" i="1"/>
  <c r="AD265" i="1"/>
  <c r="AD511" i="1"/>
  <c r="AE511" i="1"/>
  <c r="AE338" i="1"/>
  <c r="AD338" i="1"/>
  <c r="AB351" i="1"/>
  <c r="AH108" i="1"/>
  <c r="AB108" i="1" s="1"/>
  <c r="AB257" i="1"/>
  <c r="AH126" i="1"/>
  <c r="AA126" i="1" s="1"/>
  <c r="AH180" i="1"/>
  <c r="AA180" i="1" s="1"/>
  <c r="AA557" i="1"/>
  <c r="AB557" i="1"/>
  <c r="AB413" i="1"/>
  <c r="AA413" i="1"/>
  <c r="AE571" i="1"/>
  <c r="AD571" i="1"/>
  <c r="AD138" i="1"/>
  <c r="AE138" i="1"/>
  <c r="AB82" i="1"/>
  <c r="AA82" i="1"/>
  <c r="AE103" i="1"/>
  <c r="AD103" i="1"/>
  <c r="AB179" i="1"/>
  <c r="AA179" i="1"/>
  <c r="AH48" i="1"/>
  <c r="AD29" i="1"/>
  <c r="AE29" i="1"/>
  <c r="AE442" i="1"/>
  <c r="AD442" i="1"/>
  <c r="AH288" i="1"/>
  <c r="AH169" i="1"/>
  <c r="AB169" i="1" s="1"/>
  <c r="AH501" i="1"/>
  <c r="AA501" i="1" s="1"/>
  <c r="AH520" i="1"/>
  <c r="AA520" i="1" s="1"/>
  <c r="AH547" i="1"/>
  <c r="AB547" i="1" s="1"/>
  <c r="AA94" i="1"/>
  <c r="AB94" i="1"/>
  <c r="AE426" i="1"/>
  <c r="AD426" i="1"/>
  <c r="AA584" i="1"/>
  <c r="AB584" i="1"/>
  <c r="AE402" i="1"/>
  <c r="AD402" i="1"/>
  <c r="AD328" i="1"/>
  <c r="AE328" i="1"/>
  <c r="AH534" i="1"/>
  <c r="AD349" i="1"/>
  <c r="AE349" i="1"/>
  <c r="AB501" i="1"/>
  <c r="AD522" i="1"/>
  <c r="AE522" i="1"/>
  <c r="AH451" i="1"/>
  <c r="AA451" i="1" s="1"/>
  <c r="AA164" i="1"/>
  <c r="AB164" i="1"/>
  <c r="AB219" i="1"/>
  <c r="AA219" i="1"/>
  <c r="AD279" i="1"/>
  <c r="AE279" i="1"/>
  <c r="AD72" i="1"/>
  <c r="AE72" i="1"/>
  <c r="AA560" i="1"/>
  <c r="AB560" i="1"/>
  <c r="AH178" i="1"/>
  <c r="AH278" i="1"/>
  <c r="AE521" i="1"/>
  <c r="AD521" i="1"/>
  <c r="AE458" i="1"/>
  <c r="AD458" i="1"/>
  <c r="AE235" i="1"/>
  <c r="AD235" i="1"/>
  <c r="AB471" i="1"/>
  <c r="AA359" i="1"/>
  <c r="AB359" i="1"/>
  <c r="AB55" i="1"/>
  <c r="AA55" i="1"/>
  <c r="AB405" i="1"/>
  <c r="AA405" i="1"/>
  <c r="AE290" i="1"/>
  <c r="AD290" i="1"/>
  <c r="AH309" i="1"/>
  <c r="AH148" i="1"/>
  <c r="AH44" i="1"/>
  <c r="AA550" i="1"/>
  <c r="AB550" i="1"/>
  <c r="AB308" i="1"/>
  <c r="AA308" i="1"/>
  <c r="AE395" i="1"/>
  <c r="AD395" i="1"/>
  <c r="AA79" i="1"/>
  <c r="AB79" i="1"/>
  <c r="AA218" i="1"/>
  <c r="AB218" i="1"/>
  <c r="AA305" i="1"/>
  <c r="AB305" i="1"/>
  <c r="AD357" i="1"/>
  <c r="AE357" i="1"/>
  <c r="AA184" i="1"/>
  <c r="AA536" i="1"/>
  <c r="AB536" i="1"/>
  <c r="AA306" i="1"/>
  <c r="AB306" i="1"/>
  <c r="AH283" i="1"/>
  <c r="AB283" i="1" s="1"/>
  <c r="AB33" i="1"/>
  <c r="AA33" i="1"/>
  <c r="AA342" i="1"/>
  <c r="AB342" i="1"/>
  <c r="AB83" i="1"/>
  <c r="AA83" i="1"/>
  <c r="AE223" i="1"/>
  <c r="AD223" i="1"/>
  <c r="AD496" i="1"/>
  <c r="AE496" i="1"/>
  <c r="AE464" i="1"/>
  <c r="AH132" i="1"/>
  <c r="AH509" i="1"/>
  <c r="AD257" i="1"/>
  <c r="AE257" i="1"/>
  <c r="AA250" i="1"/>
  <c r="AB250" i="1"/>
  <c r="AD75" i="1"/>
  <c r="AD572" i="1"/>
  <c r="AE572" i="1"/>
  <c r="AE472" i="1"/>
  <c r="AD472" i="1"/>
  <c r="AA443" i="1"/>
  <c r="AB443" i="1"/>
  <c r="AE415" i="1"/>
  <c r="AD415" i="1"/>
  <c r="AA376" i="1"/>
  <c r="AB376" i="1"/>
  <c r="AA197" i="1"/>
  <c r="AB197" i="1"/>
  <c r="AB401" i="1"/>
  <c r="AA401" i="1"/>
  <c r="AH516" i="1"/>
  <c r="AB298" i="1"/>
  <c r="AA298" i="1"/>
  <c r="AA476" i="1"/>
  <c r="AB476" i="1"/>
  <c r="AB446" i="1"/>
  <c r="AA446" i="1"/>
  <c r="AD155" i="1"/>
  <c r="AE155" i="1"/>
  <c r="AD316" i="1"/>
  <c r="AE316" i="1"/>
  <c r="AA502" i="1"/>
  <c r="AB502" i="1"/>
  <c r="AD167" i="1"/>
  <c r="AE167" i="1"/>
  <c r="AB578" i="1"/>
  <c r="AA578" i="1"/>
  <c r="AA277" i="1"/>
  <c r="AB277" i="1"/>
  <c r="AB187" i="1"/>
  <c r="AA187" i="1"/>
  <c r="AE528" i="1"/>
  <c r="AD528" i="1"/>
  <c r="AH433" i="1"/>
  <c r="AH127" i="1"/>
  <c r="AH193" i="1"/>
  <c r="AH238" i="1"/>
  <c r="AD176" i="1"/>
  <c r="AE176" i="1"/>
  <c r="AA466" i="1"/>
  <c r="AB466" i="1"/>
  <c r="AA473" i="1"/>
  <c r="AB473" i="1"/>
  <c r="AA230" i="1"/>
  <c r="AB230" i="1"/>
  <c r="AB199" i="1"/>
  <c r="AA199" i="1"/>
  <c r="AE300" i="1"/>
  <c r="AD300" i="1"/>
  <c r="AE575" i="1"/>
  <c r="AD575" i="1"/>
  <c r="AA272" i="1"/>
  <c r="AB272" i="1"/>
  <c r="AA123" i="1"/>
  <c r="AB123" i="1"/>
  <c r="AE589" i="1"/>
  <c r="AD589" i="1"/>
  <c r="AE47" i="1"/>
  <c r="AD47" i="1"/>
  <c r="AA31" i="1"/>
  <c r="AB31" i="1"/>
  <c r="E4" i="2"/>
  <c r="AD561" i="1"/>
  <c r="AE561" i="1"/>
  <c r="AB430" i="1"/>
  <c r="AA430" i="1"/>
  <c r="AB540" i="1"/>
  <c r="AA540" i="1"/>
  <c r="AD116" i="1"/>
  <c r="AE116" i="1"/>
  <c r="AE570" i="1"/>
  <c r="AD570" i="1"/>
  <c r="AH264" i="1"/>
  <c r="AH130" i="1"/>
  <c r="AH153" i="1"/>
  <c r="AD488" i="1"/>
  <c r="AE488" i="1"/>
  <c r="AA270" i="1"/>
  <c r="AB270" i="1"/>
  <c r="AD362" i="1"/>
  <c r="AE362" i="1"/>
  <c r="AE563" i="1"/>
  <c r="AD563" i="1"/>
  <c r="AD351" i="1"/>
  <c r="AE351" i="1"/>
  <c r="AB63" i="1"/>
  <c r="AA63" i="1"/>
  <c r="AB478" i="1"/>
  <c r="AA478" i="1"/>
  <c r="AE89" i="1"/>
  <c r="AD89" i="1"/>
  <c r="AD347" i="1"/>
  <c r="AE347" i="1"/>
  <c r="AA432" i="1"/>
  <c r="AB432" i="1"/>
  <c r="AE565" i="1"/>
  <c r="AD565" i="1"/>
  <c r="AE541" i="1"/>
  <c r="AE449" i="1"/>
  <c r="AD449" i="1"/>
  <c r="AB354" i="1"/>
  <c r="AA354" i="1"/>
  <c r="AE436" i="1"/>
  <c r="AD436" i="1"/>
  <c r="AD459" i="1"/>
  <c r="AE459" i="1"/>
  <c r="AA414" i="1"/>
  <c r="AB414" i="1"/>
  <c r="AE344" i="1"/>
  <c r="AD344" i="1"/>
  <c r="AH45" i="1"/>
  <c r="AH144" i="1"/>
  <c r="AH93" i="1"/>
  <c r="AD232" i="1"/>
  <c r="AE232" i="1"/>
  <c r="AD592" i="1"/>
  <c r="AE592" i="1"/>
  <c r="AE269" i="1"/>
  <c r="AD269" i="1"/>
  <c r="AA535" i="1"/>
  <c r="AB535" i="1"/>
  <c r="AE477" i="1"/>
  <c r="AD477" i="1"/>
  <c r="AD149" i="1"/>
  <c r="AE149" i="1"/>
  <c r="AH54" i="1"/>
  <c r="AH239" i="1"/>
  <c r="AH484" i="1"/>
  <c r="AH131" i="1"/>
  <c r="AA574" i="1"/>
  <c r="AB574" i="1"/>
  <c r="AD467" i="1"/>
  <c r="AE467" i="1"/>
  <c r="AD471" i="1"/>
  <c r="AE471" i="1"/>
  <c r="AD524" i="1"/>
  <c r="AE524" i="1"/>
  <c r="AB410" i="1"/>
  <c r="AA410" i="1"/>
  <c r="AB97" i="1"/>
  <c r="AA498" i="1"/>
  <c r="AB498" i="1"/>
  <c r="AE530" i="1"/>
  <c r="AA461" i="1"/>
  <c r="AB461" i="1"/>
  <c r="AD427" i="1"/>
  <c r="AE427" i="1"/>
  <c r="AE280" i="1"/>
  <c r="AD280" i="1"/>
  <c r="AB456" i="1"/>
  <c r="AA456" i="1"/>
  <c r="AA481" i="1"/>
  <c r="AB481" i="1"/>
  <c r="AE371" i="1"/>
  <c r="AD371" i="1"/>
  <c r="AB201" i="1"/>
  <c r="AA201" i="1"/>
  <c r="AH107" i="1"/>
  <c r="AH252" i="1"/>
  <c r="AH418" i="1"/>
  <c r="AA418" i="1" s="1"/>
  <c r="AE418" i="1" s="1"/>
  <c r="AB80" i="1"/>
  <c r="AB142" i="1"/>
  <c r="AH166" i="1"/>
  <c r="AA593" i="1"/>
  <c r="AB593" i="1"/>
  <c r="AA590" i="1"/>
  <c r="AB590" i="1"/>
  <c r="E6" i="2"/>
  <c r="E9" i="2" s="1"/>
  <c r="AB546" i="1" l="1"/>
  <c r="AA546" i="1"/>
  <c r="AE121" i="1"/>
  <c r="AD121" i="1"/>
  <c r="AA444" i="1"/>
  <c r="AB180" i="1"/>
  <c r="AA283" i="1"/>
  <c r="AD283" i="1" s="1"/>
  <c r="AA108" i="1"/>
  <c r="AA421" i="1"/>
  <c r="AA21" i="1"/>
  <c r="AB21" i="1"/>
  <c r="AD385" i="1"/>
  <c r="AE385" i="1"/>
  <c r="AD96" i="1"/>
  <c r="AE96" i="1"/>
  <c r="AD271" i="1"/>
  <c r="AE271" i="1"/>
  <c r="AB335" i="1"/>
  <c r="AB122" i="1"/>
  <c r="AA86" i="1"/>
  <c r="AB217" i="1"/>
  <c r="AE440" i="1"/>
  <c r="AD440" i="1"/>
  <c r="AB241" i="1"/>
  <c r="AD497" i="1"/>
  <c r="AE497" i="1"/>
  <c r="AE32" i="1"/>
  <c r="AD32" i="1"/>
  <c r="AA547" i="1"/>
  <c r="AE547" i="1" s="1"/>
  <c r="AE183" i="1"/>
  <c r="AD183" i="1"/>
  <c r="AB53" i="1"/>
  <c r="AA53" i="1"/>
  <c r="AB174" i="1"/>
  <c r="AA174" i="1"/>
  <c r="AD137" i="1"/>
  <c r="AD324" i="1"/>
  <c r="AE324" i="1"/>
  <c r="AA117" i="1"/>
  <c r="AE117" i="1" s="1"/>
  <c r="AE213" i="1"/>
  <c r="AD213" i="1"/>
  <c r="AB177" i="1"/>
  <c r="AB126" i="1"/>
  <c r="AD74" i="1"/>
  <c r="AE74" i="1"/>
  <c r="AE303" i="1"/>
  <c r="AD303" i="1"/>
  <c r="AE25" i="1"/>
  <c r="AD25" i="1"/>
  <c r="AE327" i="1"/>
  <c r="AD327" i="1"/>
  <c r="AD538" i="1"/>
  <c r="AE538" i="1"/>
  <c r="AE140" i="1"/>
  <c r="AD140" i="1"/>
  <c r="AB503" i="1"/>
  <c r="AA503" i="1"/>
  <c r="AB451" i="1"/>
  <c r="AE510" i="1"/>
  <c r="AD510" i="1"/>
  <c r="AE505" i="1"/>
  <c r="AD505" i="1"/>
  <c r="AD139" i="1"/>
  <c r="AE139" i="1"/>
  <c r="AD379" i="1"/>
  <c r="AE379" i="1"/>
  <c r="AD554" i="1"/>
  <c r="AE554" i="1"/>
  <c r="AD566" i="1"/>
  <c r="AE566" i="1"/>
  <c r="AE389" i="1"/>
  <c r="AD389" i="1"/>
  <c r="AE70" i="1"/>
  <c r="AD70" i="1"/>
  <c r="AD231" i="1"/>
  <c r="AE231" i="1"/>
  <c r="AE91" i="1"/>
  <c r="AD91" i="1"/>
  <c r="AD147" i="1"/>
  <c r="AE147" i="1"/>
  <c r="AD588" i="1"/>
  <c r="AE588" i="1"/>
  <c r="AD163" i="1"/>
  <c r="AE163" i="1"/>
  <c r="AD156" i="1"/>
  <c r="AE156" i="1"/>
  <c r="AE492" i="1"/>
  <c r="AD492" i="1"/>
  <c r="AE275" i="1"/>
  <c r="AD275" i="1"/>
  <c r="AE226" i="1"/>
  <c r="AD226" i="1"/>
  <c r="AD86" i="1"/>
  <c r="AE86" i="1"/>
  <c r="AE438" i="1"/>
  <c r="AD438" i="1"/>
  <c r="AE248" i="1"/>
  <c r="AD248" i="1"/>
  <c r="AA455" i="1"/>
  <c r="AB455" i="1"/>
  <c r="AD394" i="1"/>
  <c r="AE394" i="1"/>
  <c r="AE323" i="1"/>
  <c r="AD323" i="1"/>
  <c r="AD353" i="1"/>
  <c r="AD165" i="1"/>
  <c r="AE165" i="1"/>
  <c r="AB58" i="1"/>
  <c r="AA58" i="1"/>
  <c r="AD189" i="1"/>
  <c r="AE189" i="1"/>
  <c r="AE190" i="1"/>
  <c r="AD190" i="1"/>
  <c r="AE122" i="1"/>
  <c r="AD122" i="1"/>
  <c r="AD43" i="1"/>
  <c r="AE43" i="1"/>
  <c r="AD377" i="1"/>
  <c r="AE377" i="1"/>
  <c r="AD375" i="1"/>
  <c r="AE375" i="1"/>
  <c r="AB228" i="1"/>
  <c r="AA228" i="1"/>
  <c r="AE465" i="1"/>
  <c r="AD465" i="1"/>
  <c r="AD345" i="1"/>
  <c r="AE345" i="1"/>
  <c r="AE104" i="1"/>
  <c r="AD104" i="1"/>
  <c r="AD365" i="1"/>
  <c r="AE365" i="1"/>
  <c r="AD485" i="1"/>
  <c r="AE485" i="1"/>
  <c r="AE582" i="1"/>
  <c r="AD582" i="1"/>
  <c r="AE160" i="1"/>
  <c r="AD160" i="1"/>
  <c r="AD217" i="1"/>
  <c r="AE217" i="1"/>
  <c r="AE381" i="1"/>
  <c r="AD381" i="1"/>
  <c r="AE42" i="1"/>
  <c r="AD42" i="1"/>
  <c r="AD233" i="1"/>
  <c r="AE233" i="1"/>
  <c r="AD556" i="1"/>
  <c r="AE556" i="1"/>
  <c r="AA48" i="1"/>
  <c r="AB48" i="1"/>
  <c r="AE315" i="1"/>
  <c r="AD315" i="1"/>
  <c r="AE335" i="1"/>
  <c r="AD335" i="1"/>
  <c r="AA504" i="1"/>
  <c r="AB504" i="1"/>
  <c r="AD112" i="1"/>
  <c r="AE112" i="1"/>
  <c r="AD179" i="1"/>
  <c r="AE179" i="1"/>
  <c r="AE244" i="1"/>
  <c r="AD244" i="1"/>
  <c r="AE24" i="1"/>
  <c r="AD24" i="1"/>
  <c r="AE90" i="1"/>
  <c r="AD90" i="1"/>
  <c r="AA240" i="1"/>
  <c r="AB240" i="1"/>
  <c r="AD208" i="1"/>
  <c r="AE208" i="1"/>
  <c r="AA169" i="1"/>
  <c r="AE169" i="1" s="1"/>
  <c r="AB520" i="1"/>
  <c r="AE441" i="1"/>
  <c r="AB288" i="1"/>
  <c r="AA288" i="1"/>
  <c r="AE413" i="1"/>
  <c r="AD413" i="1"/>
  <c r="AE421" i="1"/>
  <c r="AD421" i="1"/>
  <c r="AB224" i="1"/>
  <c r="AA224" i="1"/>
  <c r="AA495" i="1"/>
  <c r="AB495" i="1"/>
  <c r="AD59" i="1"/>
  <c r="AE59" i="1"/>
  <c r="AA110" i="1"/>
  <c r="AD110" i="1" s="1"/>
  <c r="AA534" i="1"/>
  <c r="AB534" i="1"/>
  <c r="AB87" i="1"/>
  <c r="AA87" i="1"/>
  <c r="AD125" i="1"/>
  <c r="AE125" i="1"/>
  <c r="AD507" i="1"/>
  <c r="AE507" i="1"/>
  <c r="AE69" i="1"/>
  <c r="AD69" i="1"/>
  <c r="AB237" i="1"/>
  <c r="AA237" i="1"/>
  <c r="AD82" i="1"/>
  <c r="AE82" i="1"/>
  <c r="AD161" i="1"/>
  <c r="AE161" i="1"/>
  <c r="AD293" i="1"/>
  <c r="AE293" i="1"/>
  <c r="AE407" i="1"/>
  <c r="AD407" i="1"/>
  <c r="AE94" i="1"/>
  <c r="AD94" i="1"/>
  <c r="AD557" i="1"/>
  <c r="AE557" i="1"/>
  <c r="AE241" i="1"/>
  <c r="AD241" i="1"/>
  <c r="AD261" i="1"/>
  <c r="AE261" i="1"/>
  <c r="AE249" i="1"/>
  <c r="AD249" i="1"/>
  <c r="AD584" i="1"/>
  <c r="AE584" i="1"/>
  <c r="AE192" i="1"/>
  <c r="AD192" i="1"/>
  <c r="AE123" i="1"/>
  <c r="AD123" i="1"/>
  <c r="AE466" i="1"/>
  <c r="AD466" i="1"/>
  <c r="AD520" i="1"/>
  <c r="AE520" i="1"/>
  <c r="AE560" i="1"/>
  <c r="AD560" i="1"/>
  <c r="AE164" i="1"/>
  <c r="AD164" i="1"/>
  <c r="AE199" i="1"/>
  <c r="AD199" i="1"/>
  <c r="AE187" i="1"/>
  <c r="AD187" i="1"/>
  <c r="AE342" i="1"/>
  <c r="AD342" i="1"/>
  <c r="AB278" i="1"/>
  <c r="AA278" i="1"/>
  <c r="AE31" i="1"/>
  <c r="AD31" i="1"/>
  <c r="AE177" i="1"/>
  <c r="AD177" i="1"/>
  <c r="AE502" i="1"/>
  <c r="AD502" i="1"/>
  <c r="AE476" i="1"/>
  <c r="AD476" i="1"/>
  <c r="AE401" i="1"/>
  <c r="AD401" i="1"/>
  <c r="AE306" i="1"/>
  <c r="AD306" i="1"/>
  <c r="AD305" i="1"/>
  <c r="AE305" i="1"/>
  <c r="AE550" i="1"/>
  <c r="AD550" i="1"/>
  <c r="AD405" i="1"/>
  <c r="AE405" i="1"/>
  <c r="AB178" i="1"/>
  <c r="AA178" i="1"/>
  <c r="AB238" i="1"/>
  <c r="AA238" i="1"/>
  <c r="AD298" i="1"/>
  <c r="AE298" i="1"/>
  <c r="AD443" i="1"/>
  <c r="AE443" i="1"/>
  <c r="AE250" i="1"/>
  <c r="AD250" i="1"/>
  <c r="AD308" i="1"/>
  <c r="AE308" i="1"/>
  <c r="AB44" i="1"/>
  <c r="AA44" i="1"/>
  <c r="AD126" i="1"/>
  <c r="AE126" i="1"/>
  <c r="AD272" i="1"/>
  <c r="AE272" i="1"/>
  <c r="AE230" i="1"/>
  <c r="AD230" i="1"/>
  <c r="AA193" i="1"/>
  <c r="AB193" i="1"/>
  <c r="AE277" i="1"/>
  <c r="AD277" i="1"/>
  <c r="AE33" i="1"/>
  <c r="AD33" i="1"/>
  <c r="AE536" i="1"/>
  <c r="AD536" i="1"/>
  <c r="AE218" i="1"/>
  <c r="AD218" i="1"/>
  <c r="AA148" i="1"/>
  <c r="AB148" i="1"/>
  <c r="AD55" i="1"/>
  <c r="AE55" i="1"/>
  <c r="AE501" i="1"/>
  <c r="AD501" i="1"/>
  <c r="AB127" i="1"/>
  <c r="AA127" i="1"/>
  <c r="AE578" i="1"/>
  <c r="AD578" i="1"/>
  <c r="AE444" i="1"/>
  <c r="AD444" i="1"/>
  <c r="AE197" i="1"/>
  <c r="AD197" i="1"/>
  <c r="AB309" i="1"/>
  <c r="AA309" i="1"/>
  <c r="AD219" i="1"/>
  <c r="AE219" i="1"/>
  <c r="AD473" i="1"/>
  <c r="AE473" i="1"/>
  <c r="AB433" i="1"/>
  <c r="AA433" i="1"/>
  <c r="AB509" i="1"/>
  <c r="AA509" i="1"/>
  <c r="AE83" i="1"/>
  <c r="AD83" i="1"/>
  <c r="AD184" i="1"/>
  <c r="AE184" i="1"/>
  <c r="AE79" i="1"/>
  <c r="AD79" i="1"/>
  <c r="AD547" i="1"/>
  <c r="AE446" i="1"/>
  <c r="AD446" i="1"/>
  <c r="AB516" i="1"/>
  <c r="AA516" i="1"/>
  <c r="AE376" i="1"/>
  <c r="AD376" i="1"/>
  <c r="AA132" i="1"/>
  <c r="AB132" i="1"/>
  <c r="AE359" i="1"/>
  <c r="AD359" i="1"/>
  <c r="AD180" i="1"/>
  <c r="AE180" i="1"/>
  <c r="K147" i="2"/>
  <c r="L147" i="2" s="1"/>
  <c r="K216" i="2"/>
  <c r="P216" i="2" s="1"/>
  <c r="K251" i="2"/>
  <c r="L251" i="2" s="1"/>
  <c r="AE498" i="1"/>
  <c r="AD498" i="1"/>
  <c r="AA54" i="1"/>
  <c r="AB54" i="1"/>
  <c r="AE451" i="1"/>
  <c r="AD451" i="1"/>
  <c r="AE63" i="1"/>
  <c r="AD63" i="1"/>
  <c r="K333" i="2"/>
  <c r="P333" i="2" s="1"/>
  <c r="K180" i="2"/>
  <c r="P180" i="2" s="1"/>
  <c r="AB166" i="1"/>
  <c r="AA166" i="1"/>
  <c r="AD201" i="1"/>
  <c r="AE201" i="1"/>
  <c r="AD456" i="1"/>
  <c r="AE456" i="1"/>
  <c r="AD97" i="1"/>
  <c r="AE97" i="1"/>
  <c r="AD432" i="1"/>
  <c r="AE432" i="1"/>
  <c r="AE270" i="1"/>
  <c r="AD270" i="1"/>
  <c r="K232" i="2"/>
  <c r="P232" i="2" s="1"/>
  <c r="K170" i="2"/>
  <c r="P170" i="2" s="1"/>
  <c r="AD461" i="1"/>
  <c r="AE461" i="1"/>
  <c r="K334" i="2"/>
  <c r="P334" i="2" s="1"/>
  <c r="K69" i="2"/>
  <c r="P69" i="2" s="1"/>
  <c r="AE142" i="1"/>
  <c r="AD142" i="1"/>
  <c r="AD410" i="1"/>
  <c r="AE410" i="1"/>
  <c r="AD540" i="1"/>
  <c r="AE540" i="1"/>
  <c r="AD80" i="1"/>
  <c r="AE80" i="1"/>
  <c r="AD574" i="1"/>
  <c r="AE574" i="1"/>
  <c r="AE354" i="1"/>
  <c r="AD354" i="1"/>
  <c r="AB153" i="1"/>
  <c r="AA153" i="1"/>
  <c r="K41" i="2"/>
  <c r="L41" i="2" s="1"/>
  <c r="AE283" i="1"/>
  <c r="AA131" i="1"/>
  <c r="AB131" i="1"/>
  <c r="AB93" i="1"/>
  <c r="AA93" i="1"/>
  <c r="AB130" i="1"/>
  <c r="AA130" i="1"/>
  <c r="AE430" i="1"/>
  <c r="AD430" i="1"/>
  <c r="AE481" i="1"/>
  <c r="AD481" i="1"/>
  <c r="AA484" i="1"/>
  <c r="AB484" i="1"/>
  <c r="AE535" i="1"/>
  <c r="AD535" i="1"/>
  <c r="AB144" i="1"/>
  <c r="AA144" i="1"/>
  <c r="AD478" i="1"/>
  <c r="AE478" i="1"/>
  <c r="AA264" i="1"/>
  <c r="AB264" i="1"/>
  <c r="K32" i="2"/>
  <c r="P32" i="2" s="1"/>
  <c r="AA252" i="1"/>
  <c r="AB252" i="1"/>
  <c r="AA239" i="1"/>
  <c r="AB239" i="1"/>
  <c r="AA45" i="1"/>
  <c r="AB45" i="1"/>
  <c r="AD414" i="1"/>
  <c r="AE414" i="1"/>
  <c r="AD108" i="1"/>
  <c r="AE108" i="1"/>
  <c r="AA107" i="1"/>
  <c r="AB107" i="1"/>
  <c r="AD593" i="1"/>
  <c r="AE593" i="1"/>
  <c r="K276" i="2"/>
  <c r="L276" i="2" s="1"/>
  <c r="K177" i="2"/>
  <c r="L177" i="2" s="1"/>
  <c r="K36" i="2"/>
  <c r="L36" i="2" s="1"/>
  <c r="K176" i="2"/>
  <c r="P176" i="2" s="1"/>
  <c r="K301" i="2"/>
  <c r="L301" i="2" s="1"/>
  <c r="K174" i="2"/>
  <c r="L174" i="2" s="1"/>
  <c r="K129" i="2"/>
  <c r="P129" i="2" s="1"/>
  <c r="K78" i="2"/>
  <c r="P78" i="2" s="1"/>
  <c r="K85" i="2"/>
  <c r="P85" i="2" s="1"/>
  <c r="K100" i="2"/>
  <c r="L100" i="2" s="1"/>
  <c r="K65" i="2"/>
  <c r="P65" i="2" s="1"/>
  <c r="K319" i="2"/>
  <c r="P319" i="2" s="1"/>
  <c r="K272" i="2"/>
  <c r="L272" i="2" s="1"/>
  <c r="K196" i="2"/>
  <c r="P196" i="2" s="1"/>
  <c r="K125" i="2"/>
  <c r="L125" i="2" s="1"/>
  <c r="K186" i="2"/>
  <c r="L186" i="2" s="1"/>
  <c r="K286" i="2"/>
  <c r="L286" i="2" s="1"/>
  <c r="K215" i="2"/>
  <c r="P215" i="2" s="1"/>
  <c r="K38" i="2"/>
  <c r="P38" i="2" s="1"/>
  <c r="K90" i="2"/>
  <c r="L90" i="2" s="1"/>
  <c r="K122" i="2"/>
  <c r="P122" i="2" s="1"/>
  <c r="K154" i="2"/>
  <c r="L154" i="2" s="1"/>
  <c r="K136" i="2"/>
  <c r="P136" i="2" s="1"/>
  <c r="K133" i="2"/>
  <c r="P133" i="2" s="1"/>
  <c r="K148" i="2"/>
  <c r="P148" i="2" s="1"/>
  <c r="K28" i="2"/>
  <c r="P28" i="2" s="1"/>
  <c r="K252" i="2"/>
  <c r="P252" i="2" s="1"/>
  <c r="K72" i="2"/>
  <c r="P72" i="2" s="1"/>
  <c r="K79" i="2"/>
  <c r="L79" i="2" s="1"/>
  <c r="K60" i="2"/>
  <c r="L60" i="2" s="1"/>
  <c r="K226" i="2"/>
  <c r="L226" i="2" s="1"/>
  <c r="K307" i="2"/>
  <c r="L307" i="2" s="1"/>
  <c r="K160" i="2"/>
  <c r="L160" i="2" s="1"/>
  <c r="K102" i="2"/>
  <c r="P102" i="2" s="1"/>
  <c r="K68" i="2"/>
  <c r="L68" i="2" s="1"/>
  <c r="K159" i="2"/>
  <c r="L159" i="2" s="1"/>
  <c r="K322" i="2"/>
  <c r="L322" i="2" s="1"/>
  <c r="K94" i="2"/>
  <c r="L94" i="2" s="1"/>
  <c r="K163" i="2"/>
  <c r="P163" i="2" s="1"/>
  <c r="K310" i="2"/>
  <c r="L310" i="2" s="1"/>
  <c r="K324" i="2"/>
  <c r="L324" i="2" s="1"/>
  <c r="K335" i="2"/>
  <c r="L335" i="2" s="1"/>
  <c r="K49" i="2"/>
  <c r="P49" i="2" s="1"/>
  <c r="K305" i="2"/>
  <c r="P305" i="2" s="1"/>
  <c r="K187" i="2"/>
  <c r="P187" i="2" s="1"/>
  <c r="K70" i="2"/>
  <c r="L70" i="2" s="1"/>
  <c r="K314" i="2"/>
  <c r="P314" i="2" s="1"/>
  <c r="K116" i="2"/>
  <c r="P116" i="2" s="1"/>
  <c r="K287" i="2"/>
  <c r="L287" i="2" s="1"/>
  <c r="K274" i="2"/>
  <c r="L274" i="2" s="1"/>
  <c r="K37" i="2"/>
  <c r="P37" i="2" s="1"/>
  <c r="K295" i="2"/>
  <c r="L295" i="2" s="1"/>
  <c r="K211" i="2"/>
  <c r="L211" i="2" s="1"/>
  <c r="K120" i="2"/>
  <c r="P120" i="2" s="1"/>
  <c r="K157" i="2"/>
  <c r="P157" i="2" s="1"/>
  <c r="K227" i="2"/>
  <c r="P227" i="2" s="1"/>
  <c r="K126" i="2"/>
  <c r="L126" i="2" s="1"/>
  <c r="K282" i="2"/>
  <c r="P282" i="2" s="1"/>
  <c r="K294" i="2"/>
  <c r="P294" i="2" s="1"/>
  <c r="K193" i="2"/>
  <c r="P193" i="2" s="1"/>
  <c r="K54" i="2"/>
  <c r="P54" i="2" s="1"/>
  <c r="K207" i="2"/>
  <c r="P207" i="2" s="1"/>
  <c r="K43" i="2"/>
  <c r="P43" i="2" s="1"/>
  <c r="K119" i="2"/>
  <c r="P119" i="2" s="1"/>
  <c r="K284" i="2"/>
  <c r="L284" i="2" s="1"/>
  <c r="K235" i="2"/>
  <c r="L235" i="2" s="1"/>
  <c r="K110" i="2"/>
  <c r="P110" i="2" s="1"/>
  <c r="K238" i="2"/>
  <c r="L238" i="2" s="1"/>
  <c r="K151" i="2"/>
  <c r="L151" i="2" s="1"/>
  <c r="K244" i="2"/>
  <c r="L244" i="2" s="1"/>
  <c r="K47" i="2"/>
  <c r="L47" i="2" s="1"/>
  <c r="K312" i="2"/>
  <c r="L312" i="2" s="1"/>
  <c r="K55" i="2"/>
  <c r="P55" i="2" s="1"/>
  <c r="K318" i="2"/>
  <c r="P318" i="2" s="1"/>
  <c r="K175" i="2"/>
  <c r="L175" i="2" s="1"/>
  <c r="K158" i="2"/>
  <c r="L158" i="2" s="1"/>
  <c r="K336" i="2"/>
  <c r="P336" i="2" s="1"/>
  <c r="K229" i="2"/>
  <c r="P229" i="2" s="1"/>
  <c r="K130" i="2"/>
  <c r="P130" i="2" s="1"/>
  <c r="K291" i="2"/>
  <c r="P291" i="2" s="1"/>
  <c r="K87" i="2"/>
  <c r="P87" i="2" s="1"/>
  <c r="K48" i="2"/>
  <c r="P48" i="2" s="1"/>
  <c r="K81" i="2"/>
  <c r="L81" i="2" s="1"/>
  <c r="K184" i="2"/>
  <c r="P184" i="2" s="1"/>
  <c r="K241" i="2"/>
  <c r="P241" i="2" s="1"/>
  <c r="K264" i="2"/>
  <c r="P264" i="2" s="1"/>
  <c r="K144" i="2"/>
  <c r="P144" i="2" s="1"/>
  <c r="K76" i="2"/>
  <c r="P76" i="2" s="1"/>
  <c r="K296" i="2"/>
  <c r="L296" i="2" s="1"/>
  <c r="K23" i="2"/>
  <c r="L23" i="2" s="1"/>
  <c r="K140" i="2"/>
  <c r="P140" i="2" s="1"/>
  <c r="K138" i="2"/>
  <c r="P138" i="2" s="1"/>
  <c r="K323" i="2"/>
  <c r="P323" i="2" s="1"/>
  <c r="K88" i="2"/>
  <c r="P88" i="2" s="1"/>
  <c r="K203" i="2"/>
  <c r="L203" i="2" s="1"/>
  <c r="K165" i="2"/>
  <c r="P165" i="2" s="1"/>
  <c r="K189" i="2"/>
  <c r="P189" i="2" s="1"/>
  <c r="K195" i="2"/>
  <c r="P195" i="2" s="1"/>
  <c r="K84" i="2"/>
  <c r="L84" i="2" s="1"/>
  <c r="K248" i="2"/>
  <c r="L248" i="2" s="1"/>
  <c r="K27" i="2"/>
  <c r="P27" i="2" s="1"/>
  <c r="K169" i="2"/>
  <c r="L169" i="2" s="1"/>
  <c r="K166" i="2"/>
  <c r="L166" i="2" s="1"/>
  <c r="K233" i="2"/>
  <c r="P233" i="2" s="1"/>
  <c r="K58" i="2"/>
  <c r="L58" i="2" s="1"/>
  <c r="K153" i="2"/>
  <c r="P153" i="2" s="1"/>
  <c r="K31" i="2"/>
  <c r="P31" i="2" s="1"/>
  <c r="K104" i="2"/>
  <c r="P104" i="2" s="1"/>
  <c r="K240" i="2"/>
  <c r="L240" i="2" s="1"/>
  <c r="K112" i="2"/>
  <c r="P112" i="2" s="1"/>
  <c r="K245" i="2"/>
  <c r="P245" i="2" s="1"/>
  <c r="K231" i="2"/>
  <c r="P231" i="2" s="1"/>
  <c r="K327" i="2"/>
  <c r="P327" i="2" s="1"/>
  <c r="K316" i="2"/>
  <c r="L316" i="2" s="1"/>
  <c r="K250" i="2"/>
  <c r="P250" i="2" s="1"/>
  <c r="K309" i="2"/>
  <c r="L309" i="2" s="1"/>
  <c r="K283" i="2"/>
  <c r="L283" i="2" s="1"/>
  <c r="K202" i="2"/>
  <c r="P202" i="2" s="1"/>
  <c r="K50" i="2"/>
  <c r="L50" i="2" s="1"/>
  <c r="K341" i="2"/>
  <c r="P341" i="2" s="1"/>
  <c r="K325" i="2"/>
  <c r="P325" i="2" s="1"/>
  <c r="K297" i="2"/>
  <c r="L297" i="2" s="1"/>
  <c r="K277" i="2"/>
  <c r="P277" i="2" s="1"/>
  <c r="K201" i="2"/>
  <c r="P201" i="2" s="1"/>
  <c r="K39" i="2"/>
  <c r="L39" i="2" s="1"/>
  <c r="K82" i="2"/>
  <c r="P82" i="2" s="1"/>
  <c r="K162" i="2"/>
  <c r="P162" i="2" s="1"/>
  <c r="K63" i="2"/>
  <c r="L63" i="2" s="1"/>
  <c r="K262" i="2"/>
  <c r="P262" i="2" s="1"/>
  <c r="K44" i="2"/>
  <c r="P44" i="2" s="1"/>
  <c r="K266" i="2"/>
  <c r="P266" i="2" s="1"/>
  <c r="K255" i="2"/>
  <c r="L255" i="2" s="1"/>
  <c r="K197" i="2"/>
  <c r="P197" i="2" s="1"/>
  <c r="K236" i="2"/>
  <c r="P236" i="2" s="1"/>
  <c r="K109" i="2"/>
  <c r="P109" i="2" s="1"/>
  <c r="K128" i="2"/>
  <c r="L128" i="2" s="1"/>
  <c r="K313" i="2"/>
  <c r="L313" i="2" s="1"/>
  <c r="K263" i="2"/>
  <c r="L263" i="2" s="1"/>
  <c r="K117" i="2"/>
  <c r="P117" i="2" s="1"/>
  <c r="K142" i="2"/>
  <c r="P142" i="2" s="1"/>
  <c r="K99" i="2"/>
  <c r="P99" i="2" s="1"/>
  <c r="K210" i="2"/>
  <c r="P210" i="2" s="1"/>
  <c r="K247" i="2"/>
  <c r="L247" i="2" s="1"/>
  <c r="K306" i="2"/>
  <c r="P306" i="2" s="1"/>
  <c r="K45" i="2"/>
  <c r="P45" i="2" s="1"/>
  <c r="K268" i="2"/>
  <c r="L268" i="2" s="1"/>
  <c r="K340" i="2"/>
  <c r="L340" i="2" s="1"/>
  <c r="K172" i="2"/>
  <c r="P172" i="2" s="1"/>
  <c r="K317" i="2"/>
  <c r="P317" i="2" s="1"/>
  <c r="K206" i="2"/>
  <c r="P206" i="2" s="1"/>
  <c r="K200" i="2"/>
  <c r="P200" i="2" s="1"/>
  <c r="K42" i="2"/>
  <c r="L42" i="2" s="1"/>
  <c r="K35" i="2"/>
  <c r="P35" i="2" s="1"/>
  <c r="K192" i="2"/>
  <c r="P192" i="2" s="1"/>
  <c r="K173" i="2"/>
  <c r="P173" i="2" s="1"/>
  <c r="K199" i="2"/>
  <c r="P199" i="2" s="1"/>
  <c r="K270" i="2"/>
  <c r="L270" i="2" s="1"/>
  <c r="K57" i="2"/>
  <c r="L57" i="2" s="1"/>
  <c r="K299" i="2"/>
  <c r="L299" i="2" s="1"/>
  <c r="K321" i="2"/>
  <c r="P321" i="2" s="1"/>
  <c r="K304" i="2"/>
  <c r="P304" i="2" s="1"/>
  <c r="K71" i="2"/>
  <c r="L71" i="2" s="1"/>
  <c r="K107" i="2"/>
  <c r="L107" i="2" s="1"/>
  <c r="K101" i="2"/>
  <c r="L101" i="2" s="1"/>
  <c r="K218" i="2"/>
  <c r="P218" i="2" s="1"/>
  <c r="K108" i="2"/>
  <c r="L108" i="2" s="1"/>
  <c r="K64" i="2"/>
  <c r="L64" i="2" s="1"/>
  <c r="K205" i="2"/>
  <c r="P205" i="2" s="1"/>
  <c r="K225" i="2"/>
  <c r="L225" i="2" s="1"/>
  <c r="K178" i="2"/>
  <c r="L178" i="2" s="1"/>
  <c r="K243" i="2"/>
  <c r="P243" i="2" s="1"/>
  <c r="K217" i="2"/>
  <c r="P217" i="2" s="1"/>
  <c r="K26" i="2"/>
  <c r="L26" i="2" s="1"/>
  <c r="K164" i="2"/>
  <c r="L164" i="2" s="1"/>
  <c r="K308" i="2"/>
  <c r="P308" i="2" s="1"/>
  <c r="K222" i="2"/>
  <c r="L222" i="2" s="1"/>
  <c r="K332" i="2"/>
  <c r="P332" i="2" s="1"/>
  <c r="K73" i="2"/>
  <c r="L73" i="2" s="1"/>
  <c r="K209" i="2"/>
  <c r="L209" i="2" s="1"/>
  <c r="K311" i="2"/>
  <c r="L311" i="2" s="1"/>
  <c r="K331" i="2"/>
  <c r="L331" i="2" s="1"/>
  <c r="K150" i="2"/>
  <c r="P150" i="2" s="1"/>
  <c r="K59" i="2"/>
  <c r="L59" i="2" s="1"/>
  <c r="K239" i="2"/>
  <c r="L239" i="2" s="1"/>
  <c r="K115" i="2"/>
  <c r="P115" i="2" s="1"/>
  <c r="K285" i="2"/>
  <c r="L285" i="2" s="1"/>
  <c r="K271" i="2"/>
  <c r="L271" i="2" s="1"/>
  <c r="K105" i="2"/>
  <c r="L105" i="2" s="1"/>
  <c r="K95" i="2"/>
  <c r="P95" i="2" s="1"/>
  <c r="K168" i="2"/>
  <c r="L168" i="2" s="1"/>
  <c r="K265" i="2"/>
  <c r="L265" i="2" s="1"/>
  <c r="K83" i="2"/>
  <c r="P83" i="2" s="1"/>
  <c r="K155" i="2"/>
  <c r="L155" i="2" s="1"/>
  <c r="K111" i="2"/>
  <c r="P111" i="2" s="1"/>
  <c r="K179" i="2"/>
  <c r="P179" i="2" s="1"/>
  <c r="K208" i="2"/>
  <c r="L208" i="2" s="1"/>
  <c r="K198" i="2"/>
  <c r="L198" i="2" s="1"/>
  <c r="K139" i="2"/>
  <c r="P139" i="2" s="1"/>
  <c r="K204" i="2"/>
  <c r="P204" i="2" s="1"/>
  <c r="K230" i="2"/>
  <c r="P230" i="2" s="1"/>
  <c r="K103" i="2"/>
  <c r="P103" i="2" s="1"/>
  <c r="K121" i="2"/>
  <c r="P121" i="2" s="1"/>
  <c r="K188" i="2"/>
  <c r="P188" i="2" s="1"/>
  <c r="K74" i="2"/>
  <c r="P74" i="2" s="1"/>
  <c r="K30" i="2"/>
  <c r="P30" i="2" s="1"/>
  <c r="K96" i="2"/>
  <c r="L96" i="2" s="1"/>
  <c r="K292" i="2"/>
  <c r="L292" i="2" s="1"/>
  <c r="K293" i="2"/>
  <c r="L293" i="2" s="1"/>
  <c r="K25" i="2"/>
  <c r="P25" i="2" s="1"/>
  <c r="K279" i="2"/>
  <c r="P279" i="2" s="1"/>
  <c r="K326" i="2"/>
  <c r="P326" i="2" s="1"/>
  <c r="K212" i="2"/>
  <c r="L212" i="2" s="1"/>
  <c r="K132" i="2"/>
  <c r="L132" i="2" s="1"/>
  <c r="K320" i="2"/>
  <c r="P320" i="2" s="1"/>
  <c r="K92" i="2"/>
  <c r="P92" i="2" s="1"/>
  <c r="K273" i="2"/>
  <c r="P273" i="2" s="1"/>
  <c r="K124" i="2"/>
  <c r="P124" i="2" s="1"/>
  <c r="K249" i="2"/>
  <c r="P249" i="2" s="1"/>
  <c r="K259" i="2"/>
  <c r="L259" i="2" s="1"/>
  <c r="K123" i="2"/>
  <c r="L123" i="2" s="1"/>
  <c r="K146" i="2"/>
  <c r="L146" i="2" s="1"/>
  <c r="K256" i="2"/>
  <c r="L256" i="2" s="1"/>
  <c r="K118" i="2"/>
  <c r="L118" i="2" s="1"/>
  <c r="K342" i="2"/>
  <c r="L342" i="2" s="1"/>
  <c r="K98" i="2"/>
  <c r="P98" i="2" s="1"/>
  <c r="K114" i="2"/>
  <c r="L114" i="2" s="1"/>
  <c r="K46" i="2"/>
  <c r="P46" i="2" s="1"/>
  <c r="K141" i="2"/>
  <c r="L141" i="2" s="1"/>
  <c r="K134" i="2"/>
  <c r="P134" i="2" s="1"/>
  <c r="K61" i="2"/>
  <c r="L61" i="2" s="1"/>
  <c r="K161" i="2"/>
  <c r="L161" i="2" s="1"/>
  <c r="K330" i="2"/>
  <c r="L330" i="2" s="1"/>
  <c r="K171" i="2"/>
  <c r="L171" i="2" s="1"/>
  <c r="K338" i="2"/>
  <c r="P338" i="2" s="1"/>
  <c r="K190" i="2"/>
  <c r="L190" i="2" s="1"/>
  <c r="K22" i="2"/>
  <c r="L22" i="2" s="1"/>
  <c r="K137" i="2"/>
  <c r="L137" i="2" s="1"/>
  <c r="K182" i="2"/>
  <c r="P182" i="2" s="1"/>
  <c r="K93" i="2"/>
  <c r="P93" i="2" s="1"/>
  <c r="K80" i="2"/>
  <c r="L80" i="2" s="1"/>
  <c r="K260" i="2"/>
  <c r="L260" i="2" s="1"/>
  <c r="K135" i="2"/>
  <c r="P135" i="2" s="1"/>
  <c r="K86" i="2"/>
  <c r="L86" i="2" s="1"/>
  <c r="K34" i="2"/>
  <c r="L34" i="2" s="1"/>
  <c r="K91" i="2"/>
  <c r="P91" i="2" s="1"/>
  <c r="K242" i="2"/>
  <c r="P242" i="2" s="1"/>
  <c r="K152" i="2"/>
  <c r="L152" i="2" s="1"/>
  <c r="K53" i="2"/>
  <c r="L53" i="2" s="1"/>
  <c r="K278" i="2"/>
  <c r="P278" i="2" s="1"/>
  <c r="K77" i="2"/>
  <c r="P77" i="2" s="1"/>
  <c r="K156" i="2"/>
  <c r="P156" i="2" s="1"/>
  <c r="K302" i="2"/>
  <c r="P302" i="2" s="1"/>
  <c r="K315" i="2"/>
  <c r="L315" i="2" s="1"/>
  <c r="K21" i="2"/>
  <c r="L21" i="2" s="1"/>
  <c r="K237" i="2"/>
  <c r="L237" i="2" s="1"/>
  <c r="K149" i="2"/>
  <c r="P149" i="2" s="1"/>
  <c r="K97" i="2"/>
  <c r="P97" i="2" s="1"/>
  <c r="K52" i="2"/>
  <c r="P52" i="2" s="1"/>
  <c r="K56" i="2"/>
  <c r="P56" i="2" s="1"/>
  <c r="K328" i="2"/>
  <c r="L328" i="2" s="1"/>
  <c r="K131" i="2"/>
  <c r="L131" i="2" s="1"/>
  <c r="K298" i="2"/>
  <c r="P298" i="2" s="1"/>
  <c r="K329" i="2"/>
  <c r="L329" i="2" s="1"/>
  <c r="K246" i="2"/>
  <c r="L246" i="2" s="1"/>
  <c r="K213" i="2"/>
  <c r="L213" i="2" s="1"/>
  <c r="K261" i="2"/>
  <c r="P261" i="2" s="1"/>
  <c r="K267" i="2"/>
  <c r="P267" i="2" s="1"/>
  <c r="K220" i="2"/>
  <c r="L220" i="2" s="1"/>
  <c r="K303" i="2"/>
  <c r="P303" i="2" s="1"/>
  <c r="K221" i="2"/>
  <c r="P221" i="2" s="1"/>
  <c r="K257" i="2"/>
  <c r="P257" i="2" s="1"/>
  <c r="K288" i="2"/>
  <c r="L288" i="2" s="1"/>
  <c r="K253" i="2"/>
  <c r="P253" i="2" s="1"/>
  <c r="K214" i="2"/>
  <c r="P214" i="2" s="1"/>
  <c r="K254" i="2"/>
  <c r="L254" i="2" s="1"/>
  <c r="K223" i="2"/>
  <c r="P223" i="2" s="1"/>
  <c r="K234" i="2"/>
  <c r="L234" i="2" s="1"/>
  <c r="K194" i="2"/>
  <c r="P194" i="2" s="1"/>
  <c r="K181" i="2"/>
  <c r="L181" i="2" s="1"/>
  <c r="K33" i="2"/>
  <c r="P33" i="2" s="1"/>
  <c r="K24" i="2"/>
  <c r="P24" i="2" s="1"/>
  <c r="K127" i="2"/>
  <c r="P127" i="2" s="1"/>
  <c r="K191" i="2"/>
  <c r="P191" i="2" s="1"/>
  <c r="K300" i="2"/>
  <c r="L300" i="2" s="1"/>
  <c r="K228" i="2"/>
  <c r="L228" i="2" s="1"/>
  <c r="K337" i="2"/>
  <c r="L337" i="2" s="1"/>
  <c r="K224" i="2"/>
  <c r="L224" i="2" s="1"/>
  <c r="K113" i="2"/>
  <c r="P113" i="2" s="1"/>
  <c r="K75" i="2"/>
  <c r="P75" i="2" s="1"/>
  <c r="K290" i="2"/>
  <c r="L290" i="2" s="1"/>
  <c r="K143" i="2"/>
  <c r="L143" i="2" s="1"/>
  <c r="K281" i="2"/>
  <c r="L281" i="2" s="1"/>
  <c r="AD590" i="1"/>
  <c r="AE590" i="1"/>
  <c r="K219" i="2"/>
  <c r="L219" i="2" s="1"/>
  <c r="K185" i="2"/>
  <c r="L185" i="2" s="1"/>
  <c r="K275" i="2"/>
  <c r="L275" i="2" s="1"/>
  <c r="K62" i="2"/>
  <c r="P62" i="2" s="1"/>
  <c r="K66" i="2"/>
  <c r="P66" i="2" s="1"/>
  <c r="K269" i="2"/>
  <c r="L269" i="2" s="1"/>
  <c r="K40" i="2"/>
  <c r="P40" i="2" s="1"/>
  <c r="K258" i="2"/>
  <c r="P258" i="2" s="1"/>
  <c r="K106" i="2"/>
  <c r="P106" i="2" s="1"/>
  <c r="K339" i="2"/>
  <c r="L339" i="2" s="1"/>
  <c r="K145" i="2"/>
  <c r="L145" i="2" s="1"/>
  <c r="K167" i="2"/>
  <c r="L167" i="2" s="1"/>
  <c r="K51" i="2"/>
  <c r="L51" i="2" s="1"/>
  <c r="K67" i="2"/>
  <c r="K280" i="2"/>
  <c r="K89" i="2"/>
  <c r="K183" i="2"/>
  <c r="K289" i="2"/>
  <c r="K29" i="2"/>
  <c r="AE546" i="1" l="1"/>
  <c r="AD546" i="1"/>
  <c r="AD21" i="1"/>
  <c r="AE21" i="1"/>
  <c r="AD169" i="1"/>
  <c r="P60" i="2"/>
  <c r="L129" i="2"/>
  <c r="AD117" i="1"/>
  <c r="AE174" i="1"/>
  <c r="AD174" i="1"/>
  <c r="AD53" i="1"/>
  <c r="AE53" i="1"/>
  <c r="P154" i="2"/>
  <c r="L130" i="2"/>
  <c r="P50" i="2"/>
  <c r="L43" i="2"/>
  <c r="P226" i="2"/>
  <c r="AE110" i="1"/>
  <c r="AE455" i="1"/>
  <c r="AD455" i="1"/>
  <c r="AE503" i="1"/>
  <c r="AD503" i="1"/>
  <c r="AD58" i="1"/>
  <c r="AE58" i="1"/>
  <c r="AD228" i="1"/>
  <c r="AE228" i="1"/>
  <c r="L82" i="2"/>
  <c r="P70" i="2"/>
  <c r="L264" i="2"/>
  <c r="P244" i="2"/>
  <c r="P147" i="2"/>
  <c r="AD534" i="1"/>
  <c r="AE534" i="1"/>
  <c r="AD504" i="1"/>
  <c r="AE504" i="1"/>
  <c r="AE288" i="1"/>
  <c r="AD288" i="1"/>
  <c r="AD240" i="1"/>
  <c r="AE240" i="1"/>
  <c r="AE237" i="1"/>
  <c r="AD237" i="1"/>
  <c r="AE87" i="1"/>
  <c r="AD87" i="1"/>
  <c r="AE495" i="1"/>
  <c r="AD495" i="1"/>
  <c r="AD224" i="1"/>
  <c r="AE224" i="1"/>
  <c r="AE48" i="1"/>
  <c r="AD48" i="1"/>
  <c r="L157" i="2"/>
  <c r="L120" i="2"/>
  <c r="L320" i="2"/>
  <c r="L196" i="2"/>
  <c r="P251" i="2"/>
  <c r="L112" i="2"/>
  <c r="P174" i="2"/>
  <c r="L229" i="2"/>
  <c r="P169" i="2"/>
  <c r="P94" i="2"/>
  <c r="L150" i="2"/>
  <c r="P108" i="2"/>
  <c r="AE516" i="1"/>
  <c r="AD516" i="1"/>
  <c r="AE178" i="1"/>
  <c r="AD178" i="1"/>
  <c r="P90" i="2"/>
  <c r="AE148" i="1"/>
  <c r="AD148" i="1"/>
  <c r="AE509" i="1"/>
  <c r="AD509" i="1"/>
  <c r="AE309" i="1"/>
  <c r="AD309" i="1"/>
  <c r="AE127" i="1"/>
  <c r="AD127" i="1"/>
  <c r="AD44" i="1"/>
  <c r="AE44" i="1"/>
  <c r="AE278" i="1"/>
  <c r="AD278" i="1"/>
  <c r="AD132" i="1"/>
  <c r="AE132" i="1"/>
  <c r="AD193" i="1"/>
  <c r="AE193" i="1"/>
  <c r="AE433" i="1"/>
  <c r="AD433" i="1"/>
  <c r="AE238" i="1"/>
  <c r="AD238" i="1"/>
  <c r="L122" i="2"/>
  <c r="L54" i="2"/>
  <c r="L336" i="2"/>
  <c r="P125" i="2"/>
  <c r="P287" i="2"/>
  <c r="L162" i="2"/>
  <c r="P47" i="2"/>
  <c r="P203" i="2"/>
  <c r="L109" i="2"/>
  <c r="P286" i="2"/>
  <c r="P301" i="2"/>
  <c r="P79" i="2"/>
  <c r="L216" i="2"/>
  <c r="P283" i="2"/>
  <c r="P324" i="2"/>
  <c r="L27" i="2"/>
  <c r="L323" i="2"/>
  <c r="P211" i="2"/>
  <c r="L241" i="2"/>
  <c r="P126" i="2"/>
  <c r="L187" i="2"/>
  <c r="P240" i="2"/>
  <c r="P272" i="2"/>
  <c r="L93" i="2"/>
  <c r="P265" i="2"/>
  <c r="P152" i="2"/>
  <c r="P118" i="2"/>
  <c r="L200" i="2"/>
  <c r="P219" i="2"/>
  <c r="L257" i="2"/>
  <c r="P329" i="2"/>
  <c r="L144" i="2"/>
  <c r="L291" i="2"/>
  <c r="L232" i="2"/>
  <c r="P312" i="2"/>
  <c r="P64" i="2"/>
  <c r="P247" i="2"/>
  <c r="L245" i="2"/>
  <c r="P166" i="2"/>
  <c r="L136" i="2"/>
  <c r="L314" i="2"/>
  <c r="L163" i="2"/>
  <c r="L116" i="2"/>
  <c r="P293" i="2"/>
  <c r="L91" i="2"/>
  <c r="L153" i="2"/>
  <c r="P322" i="2"/>
  <c r="L106" i="2"/>
  <c r="L32" i="2"/>
  <c r="P151" i="2"/>
  <c r="P23" i="2"/>
  <c r="P270" i="2"/>
  <c r="L253" i="2"/>
  <c r="P276" i="2"/>
  <c r="P100" i="2"/>
  <c r="L148" i="2"/>
  <c r="L215" i="2"/>
  <c r="P335" i="2"/>
  <c r="P177" i="2"/>
  <c r="P160" i="2"/>
  <c r="L333" i="2"/>
  <c r="P274" i="2"/>
  <c r="L28" i="2"/>
  <c r="L85" i="2"/>
  <c r="L180" i="2"/>
  <c r="P296" i="2"/>
  <c r="P316" i="2"/>
  <c r="L102" i="2"/>
  <c r="P61" i="2"/>
  <c r="P164" i="2"/>
  <c r="P21" i="2"/>
  <c r="P256" i="2"/>
  <c r="L88" i="2"/>
  <c r="L250" i="2"/>
  <c r="L78" i="2"/>
  <c r="L133" i="2"/>
  <c r="L227" i="2"/>
  <c r="L233" i="2"/>
  <c r="P80" i="2"/>
  <c r="L149" i="2"/>
  <c r="P330" i="2"/>
  <c r="P310" i="2"/>
  <c r="L170" i="2"/>
  <c r="P128" i="2"/>
  <c r="L231" i="2"/>
  <c r="L273" i="2"/>
  <c r="L191" i="2"/>
  <c r="L252" i="2"/>
  <c r="L266" i="2"/>
  <c r="L56" i="2"/>
  <c r="L140" i="2"/>
  <c r="P81" i="2"/>
  <c r="L31" i="2"/>
  <c r="P41" i="2"/>
  <c r="L243" i="2"/>
  <c r="L176" i="2"/>
  <c r="P84" i="2"/>
  <c r="P254" i="2"/>
  <c r="L188" i="2"/>
  <c r="L110" i="2"/>
  <c r="L37" i="2"/>
  <c r="L179" i="2"/>
  <c r="L173" i="2"/>
  <c r="L277" i="2"/>
  <c r="L172" i="2"/>
  <c r="L319" i="2"/>
  <c r="P259" i="2"/>
  <c r="P295" i="2"/>
  <c r="P143" i="2"/>
  <c r="P107" i="2"/>
  <c r="L72" i="2"/>
  <c r="P271" i="2"/>
  <c r="L69" i="2"/>
  <c r="L326" i="2"/>
  <c r="L38" i="2"/>
  <c r="P36" i="2"/>
  <c r="L65" i="2"/>
  <c r="L334" i="2"/>
  <c r="L305" i="2"/>
  <c r="L294" i="2"/>
  <c r="P248" i="2"/>
  <c r="P175" i="2"/>
  <c r="P68" i="2"/>
  <c r="P246" i="2"/>
  <c r="P190" i="2"/>
  <c r="L49" i="2"/>
  <c r="P212" i="2"/>
  <c r="P209" i="2"/>
  <c r="P159" i="2"/>
  <c r="L156" i="2"/>
  <c r="P224" i="2"/>
  <c r="L76" i="2"/>
  <c r="P288" i="2"/>
  <c r="L298" i="2"/>
  <c r="L230" i="2"/>
  <c r="L46" i="2"/>
  <c r="P292" i="2"/>
  <c r="P168" i="2"/>
  <c r="L308" i="2"/>
  <c r="L117" i="2"/>
  <c r="L341" i="2"/>
  <c r="P186" i="2"/>
  <c r="AD107" i="1"/>
  <c r="AE107" i="1"/>
  <c r="AD239" i="1"/>
  <c r="AE239" i="1"/>
  <c r="AE144" i="1"/>
  <c r="AD144" i="1"/>
  <c r="AE166" i="1"/>
  <c r="AD166" i="1"/>
  <c r="AE252" i="1"/>
  <c r="AD252" i="1"/>
  <c r="AE130" i="1"/>
  <c r="AD130" i="1"/>
  <c r="L267" i="2"/>
  <c r="P86" i="2"/>
  <c r="P59" i="2"/>
  <c r="AE153" i="1"/>
  <c r="AD153" i="1"/>
  <c r="L33" i="2"/>
  <c r="P181" i="2"/>
  <c r="P237" i="2"/>
  <c r="P161" i="2"/>
  <c r="L204" i="2"/>
  <c r="P299" i="2"/>
  <c r="P340" i="2"/>
  <c r="P307" i="2"/>
  <c r="L194" i="2"/>
  <c r="L92" i="2"/>
  <c r="P51" i="2"/>
  <c r="L282" i="2"/>
  <c r="AD93" i="1"/>
  <c r="AE93" i="1"/>
  <c r="AD54" i="1"/>
  <c r="AE54" i="1"/>
  <c r="AD264" i="1"/>
  <c r="AE264" i="1"/>
  <c r="AE484" i="1"/>
  <c r="AD484" i="1"/>
  <c r="AD45" i="1"/>
  <c r="AE45" i="1"/>
  <c r="P300" i="2"/>
  <c r="P42" i="2"/>
  <c r="AE131" i="1"/>
  <c r="AD131" i="1"/>
  <c r="L303" i="2"/>
  <c r="P137" i="2"/>
  <c r="L66" i="2"/>
  <c r="P63" i="2"/>
  <c r="L306" i="2"/>
  <c r="P255" i="2"/>
  <c r="P171" i="2"/>
  <c r="L242" i="2"/>
  <c r="P222" i="2"/>
  <c r="L321" i="2"/>
  <c r="L236" i="2"/>
  <c r="L104" i="2"/>
  <c r="L207" i="2"/>
  <c r="P239" i="2"/>
  <c r="L206" i="2"/>
  <c r="L142" i="2"/>
  <c r="L214" i="2"/>
  <c r="L52" i="2"/>
  <c r="L135" i="2"/>
  <c r="L165" i="2"/>
  <c r="L119" i="2"/>
  <c r="L139" i="2"/>
  <c r="L83" i="2"/>
  <c r="L199" i="2"/>
  <c r="P53" i="2"/>
  <c r="L121" i="2"/>
  <c r="P342" i="2"/>
  <c r="L205" i="2"/>
  <c r="P268" i="2"/>
  <c r="P158" i="2"/>
  <c r="L184" i="2"/>
  <c r="P141" i="2"/>
  <c r="L74" i="2"/>
  <c r="L201" i="2"/>
  <c r="L221" i="2"/>
  <c r="P101" i="2"/>
  <c r="L210" i="2"/>
  <c r="P220" i="2"/>
  <c r="P281" i="2"/>
  <c r="P34" i="2"/>
  <c r="P238" i="2"/>
  <c r="P328" i="2"/>
  <c r="P22" i="2"/>
  <c r="L138" i="2"/>
  <c r="P123" i="2"/>
  <c r="L193" i="2"/>
  <c r="P309" i="2"/>
  <c r="L217" i="2"/>
  <c r="L302" i="2"/>
  <c r="P208" i="2"/>
  <c r="P105" i="2"/>
  <c r="P311" i="2"/>
  <c r="L223" i="2"/>
  <c r="P96" i="2"/>
  <c r="P57" i="2"/>
  <c r="L189" i="2"/>
  <c r="P260" i="2"/>
  <c r="L55" i="2"/>
  <c r="L278" i="2"/>
  <c r="L45" i="2"/>
  <c r="P284" i="2"/>
  <c r="L327" i="2"/>
  <c r="P58" i="2"/>
  <c r="P213" i="2"/>
  <c r="P225" i="2"/>
  <c r="L25" i="2"/>
  <c r="L304" i="2"/>
  <c r="L87" i="2"/>
  <c r="L24" i="2"/>
  <c r="L35" i="2"/>
  <c r="L97" i="2"/>
  <c r="L113" i="2"/>
  <c r="L325" i="2"/>
  <c r="P71" i="2"/>
  <c r="L338" i="2"/>
  <c r="P114" i="2"/>
  <c r="P285" i="2"/>
  <c r="P178" i="2"/>
  <c r="P263" i="2"/>
  <c r="P297" i="2"/>
  <c r="L127" i="2"/>
  <c r="L77" i="2"/>
  <c r="L279" i="2"/>
  <c r="L182" i="2"/>
  <c r="L134" i="2"/>
  <c r="L249" i="2"/>
  <c r="L318" i="2"/>
  <c r="P39" i="2"/>
  <c r="L202" i="2"/>
  <c r="P234" i="2"/>
  <c r="L218" i="2"/>
  <c r="P315" i="2"/>
  <c r="P132" i="2"/>
  <c r="L111" i="2"/>
  <c r="P73" i="2"/>
  <c r="L44" i="2"/>
  <c r="L195" i="2"/>
  <c r="P235" i="2"/>
  <c r="L261" i="2"/>
  <c r="L192" i="2"/>
  <c r="L48" i="2"/>
  <c r="L258" i="2"/>
  <c r="P131" i="2"/>
  <c r="L30" i="2"/>
  <c r="P167" i="2"/>
  <c r="P337" i="2"/>
  <c r="L317" i="2"/>
  <c r="P290" i="2"/>
  <c r="L98" i="2"/>
  <c r="P146" i="2"/>
  <c r="P228" i="2"/>
  <c r="L99" i="2"/>
  <c r="P313" i="2"/>
  <c r="L197" i="2"/>
  <c r="L262" i="2"/>
  <c r="L124" i="2"/>
  <c r="P275" i="2"/>
  <c r="P198" i="2"/>
  <c r="P155" i="2"/>
  <c r="L95" i="2"/>
  <c r="L115" i="2"/>
  <c r="P331" i="2"/>
  <c r="L332" i="2"/>
  <c r="P26" i="2"/>
  <c r="L103" i="2"/>
  <c r="L75" i="2"/>
  <c r="L62" i="2"/>
  <c r="P145" i="2"/>
  <c r="P339" i="2"/>
  <c r="P185" i="2"/>
  <c r="P269" i="2"/>
  <c r="L40" i="2"/>
  <c r="P67" i="2"/>
  <c r="L67" i="2"/>
  <c r="L289" i="2"/>
  <c r="P289" i="2"/>
  <c r="P280" i="2"/>
  <c r="L280" i="2"/>
  <c r="P29" i="2"/>
  <c r="L29" i="2"/>
  <c r="L183" i="2"/>
  <c r="P183" i="2"/>
  <c r="L89" i="2"/>
  <c r="P89" i="2"/>
  <c r="L18" i="2"/>
  <c r="AC11" i="1" l="1"/>
  <c r="E7" i="2"/>
  <c r="F4" i="2" l="1"/>
  <c r="H4" i="2" s="1"/>
  <c r="F6" i="2"/>
  <c r="H6" i="2" s="1"/>
  <c r="F9" i="2" s="1"/>
  <c r="F5" i="2"/>
  <c r="H5" i="2" s="1"/>
  <c r="F8" i="2"/>
  <c r="G9" i="2" l="1"/>
</calcChain>
</file>

<file path=xl/sharedStrings.xml><?xml version="1.0" encoding="utf-8"?>
<sst xmlns="http://schemas.openxmlformats.org/spreadsheetml/2006/main" count="4672" uniqueCount="1684">
  <si>
    <t>JAVSO..47..105</t>
  </si>
  <si>
    <t>VSB-063</t>
  </si>
  <si>
    <t>VSB_061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</si>
  <si>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</si>
  <si>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</si>
  <si>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</si>
  <si>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</si>
  <si>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</si>
  <si>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</si>
  <si>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</si>
  <si>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</si>
  <si>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</si>
  <si>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</si>
  <si>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</si>
  <si>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Q.+LiTE fit</t>
  </si>
  <si>
    <t>days/year</t>
  </si>
  <si>
    <t>AU</t>
  </si>
  <si>
    <t>Q resid</t>
  </si>
  <si>
    <t>days</t>
  </si>
  <si>
    <t>years</t>
  </si>
  <si>
    <t>Sine + Quad fit</t>
  </si>
  <si>
    <t>Multiplier</t>
  </si>
  <si>
    <t>Power of 10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</si>
  <si>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</si>
  <si>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</si>
  <si>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</si>
  <si>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</si>
  <si>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</si>
  <si>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</si>
  <si>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</si>
  <si>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</si>
  <si>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</si>
  <si>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</si>
  <si>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</si>
  <si>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</si>
  <si>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</si>
  <si>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Cnst</t>
  </si>
  <si>
    <t>Slope</t>
  </si>
  <si>
    <t xml:space="preserve">A (ampl) = </t>
  </si>
  <si>
    <t>rad/cycle</t>
  </si>
  <si>
    <t>e sin nu_o</t>
  </si>
  <si>
    <t>dP/dt =</t>
  </si>
  <si>
    <t>Q+S resid</t>
  </si>
  <si>
    <t xml:space="preserve"> e sin nu</t>
  </si>
  <si>
    <t>e (eccen)</t>
  </si>
  <si>
    <t>HJD</t>
  </si>
  <si>
    <t xml:space="preserve">To = </t>
  </si>
  <si>
    <t>cycle #</t>
  </si>
  <si>
    <t>Q+S fit</t>
  </si>
  <si>
    <t>degrees</t>
  </si>
  <si>
    <t>LTE Resid</t>
  </si>
  <si>
    <t>Q. resid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</si>
  <si>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</si>
  <si>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</si>
  <si>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</si>
  <si>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</si>
  <si>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</si>
  <si>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</si>
  <si>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</si>
  <si>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</si>
  <si>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</si>
  <si>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</si>
  <si>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</si>
  <si>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</si>
  <si>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</si>
  <si>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</si>
  <si>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</si>
  <si>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</si>
  <si>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</si>
  <si>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</si>
  <si>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</si>
  <si>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</si>
  <si>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</si>
  <si>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</si>
  <si>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</si>
  <si>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</si>
  <si>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</si>
  <si>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S5</t>
  </si>
  <si>
    <t>Misc</t>
  </si>
  <si>
    <t>BBSAG Bull...22</t>
  </si>
  <si>
    <t>B</t>
  </si>
  <si>
    <t>BBSAG Bull.7</t>
  </si>
  <si>
    <t>BBSAG Bull.8</t>
  </si>
  <si>
    <t>BBSAG Bull.13</t>
  </si>
  <si>
    <t>BBSAG Bull.14</t>
  </si>
  <si>
    <t>BBSAG Bull.19</t>
  </si>
  <si>
    <t>BBSAG Bull.20</t>
  </si>
  <si>
    <t>BBSAG Bull.21</t>
  </si>
  <si>
    <t>BBSAG Bull.25</t>
  </si>
  <si>
    <t>BBSAG Bull.26</t>
  </si>
  <si>
    <t>BBSAG Bull.27</t>
  </si>
  <si>
    <t>AAVSO 2</t>
  </si>
  <si>
    <t>A</t>
  </si>
  <si>
    <t>BBSAG Bull.32</t>
  </si>
  <si>
    <t>BBSAG Bull.33</t>
  </si>
  <si>
    <t>BBSAG Bull.35</t>
  </si>
  <si>
    <t>BBSAG Bull.36</t>
  </si>
  <si>
    <t>BBSASG 37</t>
  </si>
  <si>
    <t>K</t>
  </si>
  <si>
    <t>BBSAG Bull.37</t>
  </si>
  <si>
    <t>BBSAG Bull.41</t>
  </si>
  <si>
    <t>BBSAG Bull.42</t>
  </si>
  <si>
    <t>BBSAG Bull.43</t>
  </si>
  <si>
    <t>BBSAG Bull.47</t>
  </si>
  <si>
    <t>S</t>
  </si>
  <si>
    <t>PRIV. INV.</t>
  </si>
  <si>
    <t>BAV-M 32</t>
  </si>
  <si>
    <t>BBSAG Bull.52</t>
  </si>
  <si>
    <t>IBVS 2202</t>
  </si>
  <si>
    <t>BBSAG Bull.53</t>
  </si>
  <si>
    <t>BBSAG Bull.57</t>
  </si>
  <si>
    <t>pg</t>
  </si>
  <si>
    <t>BAV-M 36</t>
  </si>
  <si>
    <t>BAV-M 39</t>
  </si>
  <si>
    <t>BBSAG Bull.58</t>
  </si>
  <si>
    <t>JAAVSO 11,2,57</t>
  </si>
  <si>
    <t>BBSAG Bull.59</t>
  </si>
  <si>
    <t>BAAVSS 60,15</t>
  </si>
  <si>
    <t>BBSAG Bull.64</t>
  </si>
  <si>
    <t>BBSAG Bull.68</t>
  </si>
  <si>
    <t>IBVS 2427</t>
  </si>
  <si>
    <t>BBSAG Bull.66</t>
  </si>
  <si>
    <t>BAV-M 46</t>
  </si>
  <si>
    <t>BAV-M 38</t>
  </si>
  <si>
    <t>BAV-M 43</t>
  </si>
  <si>
    <t>BBSAG Bull.79</t>
  </si>
  <si>
    <t>BBSAG Bull.80</t>
  </si>
  <si>
    <t>BAV-M 52</t>
  </si>
  <si>
    <t>BBSAG Bull.82</t>
  </si>
  <si>
    <t>BBSAG Bull.86</t>
  </si>
  <si>
    <t>BAV-M 50</t>
  </si>
  <si>
    <t>BBSAG Bull.88</t>
  </si>
  <si>
    <t>BBSAG Bull.89</t>
  </si>
  <si>
    <t>BBSAG Bull.91</t>
  </si>
  <si>
    <t>BBSAG Bull.93</t>
  </si>
  <si>
    <t>IBVS 3593</t>
  </si>
  <si>
    <t>BBSAG Bull.94</t>
  </si>
  <si>
    <t>N</t>
  </si>
  <si>
    <t>BBSAG Bull.96</t>
  </si>
  <si>
    <t>BRNO 31</t>
  </si>
  <si>
    <t>BBSAG Bull.97</t>
  </si>
  <si>
    <t>BBSAG Bull.99</t>
  </si>
  <si>
    <t>BAV-M 60</t>
  </si>
  <si>
    <t>BAV-M 62</t>
  </si>
  <si>
    <t>BBSAG Bull.103</t>
  </si>
  <si>
    <t>BBSAG Bull.105</t>
  </si>
  <si>
    <t>BBSAG Bull.110</t>
  </si>
  <si>
    <t>AAVSO 5</t>
  </si>
  <si>
    <t>BAV-M 101</t>
  </si>
  <si>
    <t>BBSAG Bull.114</t>
  </si>
  <si>
    <t>BAV-M 113</t>
  </si>
  <si>
    <t>BBSAG Bull.117</t>
  </si>
  <si>
    <t>II</t>
  </si>
  <si>
    <t>IBVS</t>
  </si>
  <si>
    <t>I</t>
  </si>
  <si>
    <t>IBVS 5583</t>
  </si>
  <si>
    <t>IBVS 0180</t>
  </si>
  <si>
    <t>IBVS 0795</t>
  </si>
  <si>
    <t>IBVS 0456</t>
  </si>
  <si>
    <t>IBVS 0647</t>
  </si>
  <si>
    <t>IBVS 1249</t>
  </si>
  <si>
    <t>IBVS 1350</t>
  </si>
  <si>
    <t>EA/SD</t>
  </si>
  <si>
    <t>Quad</t>
  </si>
  <si>
    <t># of data points:</t>
  </si>
  <si>
    <t>R CMa / GSC 05965-02336</t>
  </si>
  <si>
    <t>IBVS 5874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</si>
  <si>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</si>
  <si>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</si>
  <si>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</si>
  <si>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</si>
  <si>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</si>
  <si>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</si>
  <si>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</si>
  <si>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</si>
  <si>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</si>
  <si>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</si>
  <si>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</si>
  <si>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</si>
  <si>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</si>
  <si>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</si>
  <si>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</si>
  <si>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</si>
  <si>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</si>
  <si>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</si>
  <si>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</si>
  <si>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</si>
  <si>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</si>
  <si>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</si>
  <si>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</si>
  <si>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</si>
  <si>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</si>
  <si>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</si>
  <si>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</si>
  <si>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</si>
  <si>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</si>
  <si>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</si>
  <si>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</si>
  <si>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</si>
  <si>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</si>
  <si>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</si>
  <si>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</si>
  <si>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</si>
  <si>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</si>
  <si>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Start Row</t>
  </si>
  <si>
    <t>L</t>
  </si>
  <si>
    <t>End Row</t>
  </si>
  <si>
    <t>M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</si>
  <si>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</si>
  <si>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</si>
  <si>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</si>
  <si>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</si>
  <si>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</si>
  <si>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</si>
  <si>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</si>
  <si>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</si>
  <si>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</si>
  <si>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</si>
  <si>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</si>
  <si>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</si>
  <si>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</si>
  <si>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</si>
  <si>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</si>
  <si>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</si>
  <si>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</si>
  <si>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</si>
  <si>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</si>
  <si>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</si>
  <si>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</si>
  <si>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</si>
  <si>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</si>
  <si>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</si>
  <si>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</si>
  <si>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</si>
  <si>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</si>
  <si>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</si>
  <si>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</si>
  <si>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</si>
  <si>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</si>
  <si>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</si>
  <si>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</si>
  <si>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1964AJ.....69..316F</t>
  </si>
  <si>
    <t>?</t>
  </si>
  <si>
    <t>IBVS 0111</t>
  </si>
  <si>
    <t>vis</t>
  </si>
  <si>
    <t>IBVS 0247</t>
  </si>
  <si>
    <t>PE</t>
  </si>
  <si>
    <t>IBVS 0675</t>
  </si>
  <si>
    <t>??</t>
  </si>
  <si>
    <t>OEJV 0001</t>
  </si>
  <si>
    <t>JAVSO..36..171</t>
  </si>
  <si>
    <t>JAVSO..39...94</t>
  </si>
  <si>
    <t>JAVSO..36..186</t>
  </si>
  <si>
    <t>IBVS 6048</t>
  </si>
  <si>
    <t>2013JAVSO..41..328</t>
  </si>
  <si>
    <t>Minima from the Lichtenknecker Database of the BAV</t>
  </si>
  <si>
    <t>CCD</t>
  </si>
  <si>
    <t>http://www.bav-astro.de/LkDB/index.php?lang=en&amp;sprache_dial=en</t>
  </si>
  <si>
    <t> -0.003 </t>
  </si>
  <si>
    <t>F </t>
  </si>
  <si>
    <t>2410368.994 </t>
  </si>
  <si>
    <t> 07.04.1887 11:51 </t>
  </si>
  <si>
    <t> 0.234 </t>
  </si>
  <si>
    <t>V </t>
  </si>
  <si>
    <t>  </t>
  </si>
  <si>
    <t> BSI 12.183 </t>
  </si>
  <si>
    <t>2410370.128 </t>
  </si>
  <si>
    <t> 08.04.1887 15:04 </t>
  </si>
  <si>
    <t> 0.232 </t>
  </si>
  <si>
    <t> PLYN 1.7.11 </t>
  </si>
  <si>
    <t>2410562.114 </t>
  </si>
  <si>
    <t> 17.10.1887 14:44 </t>
  </si>
  <si>
    <t> 0.242 </t>
  </si>
  <si>
    <t>2410629.134 </t>
  </si>
  <si>
    <t> 23.12.1887 15:12 </t>
  </si>
  <si>
    <t> 0.241 </t>
  </si>
  <si>
    <t>2410664.347 </t>
  </si>
  <si>
    <t> 27.01.1888 20:19 </t>
  </si>
  <si>
    <t> 0.240 </t>
  </si>
  <si>
    <t>2411425.437 </t>
  </si>
  <si>
    <t> 26.02.1890 22:29 </t>
  </si>
  <si>
    <t> 0.243 </t>
  </si>
  <si>
    <t>2411429.966 </t>
  </si>
  <si>
    <t> 03.03.1890 11:11 </t>
  </si>
  <si>
    <t> 0.229 </t>
  </si>
  <si>
    <t>2411982.040 </t>
  </si>
  <si>
    <t> 06.09.1891 12:57 </t>
  </si>
  <si>
    <t> 0.231 </t>
  </si>
  <si>
    <t>2411993.391 </t>
  </si>
  <si>
    <t> 17.09.1891 21:23 </t>
  </si>
  <si>
    <t> 0.222 </t>
  </si>
  <si>
    <t>2412362.578 </t>
  </si>
  <si>
    <t> 21.09.1892 01:52 </t>
  </si>
  <si>
    <t> 0.226 </t>
  </si>
  <si>
    <t>2412527.303 </t>
  </si>
  <si>
    <t> 04.03.1893 19:16 </t>
  </si>
  <si>
    <t> 0.238 </t>
  </si>
  <si>
    <t>2413242.956 </t>
  </si>
  <si>
    <t> 18.02.1895 10:56 </t>
  </si>
  <si>
    <t>2413246.371 </t>
  </si>
  <si>
    <t> 21.02.1895 20:54 </t>
  </si>
  <si>
    <t> 0.250 </t>
  </si>
  <si>
    <t>2414333.454 </t>
  </si>
  <si>
    <t> 12.02.1898 22:53 </t>
  </si>
  <si>
    <t>2414357.311 </t>
  </si>
  <si>
    <t> 08.03.1898 19:27 </t>
  </si>
  <si>
    <t>2414447.056 </t>
  </si>
  <si>
    <t> 06.06.1898 13:20 </t>
  </si>
  <si>
    <t> 0.236 </t>
  </si>
  <si>
    <t>2414692.423 </t>
  </si>
  <si>
    <t> 06.02.1899 22:09 </t>
  </si>
  <si>
    <t> 0.237 </t>
  </si>
  <si>
    <t>2414878.718 </t>
  </si>
  <si>
    <t> 12.08.1899 05:13 </t>
  </si>
  <si>
    <t>2415234.270 </t>
  </si>
  <si>
    <t> 02.08.1900 18:28 </t>
  </si>
  <si>
    <t>2415746.594 </t>
  </si>
  <si>
    <t> 28.12.1901 02:15 </t>
  </si>
  <si>
    <t> 0.247 </t>
  </si>
  <si>
    <t>2415810.207 </t>
  </si>
  <si>
    <t> 01.03.1902 16:58 </t>
  </si>
  <si>
    <t>2416517.893 </t>
  </si>
  <si>
    <t> 07.02.1904 09:25 </t>
  </si>
  <si>
    <t>2417935.540 </t>
  </si>
  <si>
    <t> 26.12.1907 00:57 </t>
  </si>
  <si>
    <t> 0.217 </t>
  </si>
  <si>
    <t> A.Nijland </t>
  </si>
  <si>
    <t> AN 246.135 </t>
  </si>
  <si>
    <t>2417943.535 </t>
  </si>
  <si>
    <t> 03.01.1908 00:50 </t>
  </si>
  <si>
    <t> 0.261 </t>
  </si>
  <si>
    <t>2418302.502 </t>
  </si>
  <si>
    <t> 27.12.1908 00:02 </t>
  </si>
  <si>
    <t> 0.268 </t>
  </si>
  <si>
    <t>2418359.273 </t>
  </si>
  <si>
    <t> 21.02.1909 18:33 </t>
  </si>
  <si>
    <t>2418712.555 </t>
  </si>
  <si>
    <t> 10.02.1910 01:19 </t>
  </si>
  <si>
    <t>2418735.266 </t>
  </si>
  <si>
    <t> 04.03.1910 18:23 </t>
  </si>
  <si>
    <t> 0.235 </t>
  </si>
  <si>
    <t>2418736.410 </t>
  </si>
  <si>
    <t> 05.03.1910 21:50 </t>
  </si>
  <si>
    <t>2419013.570 </t>
  </si>
  <si>
    <t> 08.12.1910 01:40 </t>
  </si>
  <si>
    <t>2419430.467 </t>
  </si>
  <si>
    <t> 28.01.1912 23:12 </t>
  </si>
  <si>
    <t>2419822.376 </t>
  </si>
  <si>
    <t> 23.02.1913 21:01 </t>
  </si>
  <si>
    <t> R.Lehnert </t>
  </si>
  <si>
    <t> AN 200.164 </t>
  </si>
  <si>
    <t>2419849.634 </t>
  </si>
  <si>
    <t> 23.03.1913 03:12 </t>
  </si>
  <si>
    <t> H.Shapley </t>
  </si>
  <si>
    <t> AJ 41.298 </t>
  </si>
  <si>
    <t>2420066.588 </t>
  </si>
  <si>
    <t> 26.10.1913 02:06 </t>
  </si>
  <si>
    <t> 0.223 </t>
  </si>
  <si>
    <t> C.Hoffmeister </t>
  </si>
  <si>
    <t> AN 197.317 </t>
  </si>
  <si>
    <t>2420108.639 </t>
  </si>
  <si>
    <t> 07.12.1913 03:20 </t>
  </si>
  <si>
    <t> 0.244 </t>
  </si>
  <si>
    <t>2420206.314 </t>
  </si>
  <si>
    <t> 14.03.1914 19:32 </t>
  </si>
  <si>
    <t> 0.228 </t>
  </si>
  <si>
    <t>2420214.268 </t>
  </si>
  <si>
    <t> 22.03.1914 18:25 </t>
  </si>
  <si>
    <t> 0.230 </t>
  </si>
  <si>
    <t>2420223.363 </t>
  </si>
  <si>
    <t> 31.03.1914 20:42 </t>
  </si>
  <si>
    <t>2420458.514 </t>
  </si>
  <si>
    <t> 22.11.1914 00:20 </t>
  </si>
  <si>
    <t>2420491.454 </t>
  </si>
  <si>
    <t> 24.12.1914 22:53 </t>
  </si>
  <si>
    <t>2420516.449 </t>
  </si>
  <si>
    <t> 18.01.1915 22:46 </t>
  </si>
  <si>
    <t> 0.248 </t>
  </si>
  <si>
    <t>2420533.475 </t>
  </si>
  <si>
    <t> 04.02.1915 23:24 </t>
  </si>
  <si>
    <t>2421251.394 </t>
  </si>
  <si>
    <t> 22.01.1917 21:27 </t>
  </si>
  <si>
    <t>2421278.646 </t>
  </si>
  <si>
    <t> 19.02.1917 03:30 </t>
  </si>
  <si>
    <t> R.S.Dugan </t>
  </si>
  <si>
    <t> CPRI 6.50 </t>
  </si>
  <si>
    <t>2421643.309 </t>
  </si>
  <si>
    <t> 18.02.1918 19:24 </t>
  </si>
  <si>
    <t> 0.246 </t>
  </si>
  <si>
    <t>2421660.330 </t>
  </si>
  <si>
    <t> 07.03.1918 19:55 </t>
  </si>
  <si>
    <t>2421685.322 </t>
  </si>
  <si>
    <t> 01.04.1918 19:43 </t>
  </si>
  <si>
    <t>2422029.502 </t>
  </si>
  <si>
    <t> 12.03.1919 00:02 </t>
  </si>
  <si>
    <t> 0.216 </t>
  </si>
  <si>
    <t>2422030.637 </t>
  </si>
  <si>
    <t> 13.03.1919 03:17 </t>
  </si>
  <si>
    <t> 0.215 </t>
  </si>
  <si>
    <t>2422371.410 </t>
  </si>
  <si>
    <t> 16.02.1920 21:50 </t>
  </si>
  <si>
    <t> 0.203 </t>
  </si>
  <si>
    <t> J.Ellsworth </t>
  </si>
  <si>
    <t>2422379.366 </t>
  </si>
  <si>
    <t> 24.02.1920 20:47 </t>
  </si>
  <si>
    <t> 0.207 </t>
  </si>
  <si>
    <t>2422738.338 </t>
  </si>
  <si>
    <t> 17.02.1921 20:06 </t>
  </si>
  <si>
    <t> 0.219 </t>
  </si>
  <si>
    <t>2422747.418 </t>
  </si>
  <si>
    <t> 26.02.1921 22:01 </t>
  </si>
  <si>
    <t> 0.212 </t>
  </si>
  <si>
    <t>2422765.590 </t>
  </si>
  <si>
    <t> 17.03.1921 02:09 </t>
  </si>
  <si>
    <t> 0.209 </t>
  </si>
  <si>
    <t>2423098.421 </t>
  </si>
  <si>
    <t> 12.02.1922 22:06 </t>
  </si>
  <si>
    <t> 0.206 </t>
  </si>
  <si>
    <t> Dugan &amp; Wright </t>
  </si>
  <si>
    <t> CPRI 19.34 </t>
  </si>
  <si>
    <t>2423114.302 </t>
  </si>
  <si>
    <t> 28.02.1922 19:14 </t>
  </si>
  <si>
    <t> 0.184 </t>
  </si>
  <si>
    <t>2423131.340 </t>
  </si>
  <si>
    <t> 17.03.1922 20:09 </t>
  </si>
  <si>
    <t> 0.183 </t>
  </si>
  <si>
    <t>2423442.610 </t>
  </si>
  <si>
    <t> 23.01.1923 02:38 </t>
  </si>
  <si>
    <t> 0.202 </t>
  </si>
  <si>
    <t>2423474.428 </t>
  </si>
  <si>
    <t> 23.02.1923 22:16 </t>
  </si>
  <si>
    <t> 0.214 </t>
  </si>
  <si>
    <t>2423491.446 </t>
  </si>
  <si>
    <t> 12.03.1923 22:42 </t>
  </si>
  <si>
    <t> 0.193 </t>
  </si>
  <si>
    <t>2423817.478 </t>
  </si>
  <si>
    <t> 01.02.1924 23:28 </t>
  </si>
  <si>
    <t>2423866.321 </t>
  </si>
  <si>
    <t> 21.03.1924 19:42 </t>
  </si>
  <si>
    <t> 0.204 </t>
  </si>
  <si>
    <t> J.Gadomski </t>
  </si>
  <si>
    <t> CRAC 19 </t>
  </si>
  <si>
    <t>2424176.414 </t>
  </si>
  <si>
    <t> 25.01.1925 21:56 </t>
  </si>
  <si>
    <t>2424527.416 </t>
  </si>
  <si>
    <t> 11.01.1926 21:59 </t>
  </si>
  <si>
    <t> 0.176 </t>
  </si>
  <si>
    <t>2425052.235 </t>
  </si>
  <si>
    <t> 20.06.1927 17:38 </t>
  </si>
  <si>
    <t> 0.186 </t>
  </si>
  <si>
    <t>2425296.451 </t>
  </si>
  <si>
    <t> 19.02.1928 22:49 </t>
  </si>
  <si>
    <t> 0.173 </t>
  </si>
  <si>
    <t>2425991.520 </t>
  </si>
  <si>
    <t> 15.01.1930 00:28 </t>
  </si>
  <si>
    <t> 0.041 </t>
  </si>
  <si>
    <t> AN 239.35 </t>
  </si>
  <si>
    <t>2426014.880 </t>
  </si>
  <si>
    <t> 07.02.1930 09:07 </t>
  </si>
  <si>
    <t> 0.114 </t>
  </si>
  <si>
    <t> RWAR 10.4 </t>
  </si>
  <si>
    <t>2426750.435 </t>
  </si>
  <si>
    <t> 12.02.1932 22:26 </t>
  </si>
  <si>
    <t> 0.141 </t>
  </si>
  <si>
    <t>2426758.414 </t>
  </si>
  <si>
    <t> 20.02.1932 21:56 </t>
  </si>
  <si>
    <t> 0.169 </t>
  </si>
  <si>
    <t>2428579.319 </t>
  </si>
  <si>
    <t> 14.02.1937 19:39 </t>
  </si>
  <si>
    <t> 0.146 </t>
  </si>
  <si>
    <t> F.Lause </t>
  </si>
  <si>
    <t> AN 277.40 </t>
  </si>
  <si>
    <t>2428596.357 </t>
  </si>
  <si>
    <t> 03.03.1937 20:34 </t>
  </si>
  <si>
    <t> 0.145 </t>
  </si>
  <si>
    <t>2428638.386 </t>
  </si>
  <si>
    <t> 14.04.1937 21:15 </t>
  </si>
  <si>
    <t> 0.144 </t>
  </si>
  <si>
    <t>2428881.470 </t>
  </si>
  <si>
    <t> 13.12.1937 23:16 </t>
  </si>
  <si>
    <t> 0.134 </t>
  </si>
  <si>
    <t> AN 277.41 </t>
  </si>
  <si>
    <t>2428882.627 </t>
  </si>
  <si>
    <t> 15.12.1937 03:02 </t>
  </si>
  <si>
    <t> 0.155 </t>
  </si>
  <si>
    <t>2428922.370 </t>
  </si>
  <si>
    <t> 23.01.1938 20:52 </t>
  </si>
  <si>
    <t> 0.140 </t>
  </si>
  <si>
    <t>2428955.327 </t>
  </si>
  <si>
    <t> 25.02.1938 19:50 </t>
  </si>
  <si>
    <t>2428956.456 </t>
  </si>
  <si>
    <t> 26.02.1938 22:56 </t>
  </si>
  <si>
    <t> 0.148 </t>
  </si>
  <si>
    <t>2428963.267 </t>
  </si>
  <si>
    <t> 05.03.1938 18:24 </t>
  </si>
  <si>
    <t> 0.143 </t>
  </si>
  <si>
    <t>2428972.351 </t>
  </si>
  <si>
    <t> 14.03.1938 20:25 </t>
  </si>
  <si>
    <t> 0.139 </t>
  </si>
  <si>
    <t>2428981.432 </t>
  </si>
  <si>
    <t> 23.03.1938 22:22 </t>
  </si>
  <si>
    <t> 0.133 </t>
  </si>
  <si>
    <t>2429301.776 </t>
  </si>
  <si>
    <t> 07.02.1939 06:37 </t>
  </si>
  <si>
    <t>E </t>
  </si>
  <si>
    <t> F.B.Wood </t>
  </si>
  <si>
    <t> CPRI 21.32 </t>
  </si>
  <si>
    <t>2429308.590 </t>
  </si>
  <si>
    <t> 14.02.1939 02:09 </t>
  </si>
  <si>
    <t> 0.137 </t>
  </si>
  <si>
    <t>2429309.727 </t>
  </si>
  <si>
    <t> 15.02.1939 05:26 </t>
  </si>
  <si>
    <t> 0.138 </t>
  </si>
  <si>
    <t>2429660.728 </t>
  </si>
  <si>
    <t> 01.02.1940 05:28 </t>
  </si>
  <si>
    <t> 0.131 </t>
  </si>
  <si>
    <t>2429994.688 </t>
  </si>
  <si>
    <t> 31.12.1940 04:30 </t>
  </si>
  <si>
    <t> 0.121 </t>
  </si>
  <si>
    <t>2430035.585 </t>
  </si>
  <si>
    <t> 10.02.1941 02:02 </t>
  </si>
  <si>
    <t> 0.124 </t>
  </si>
  <si>
    <t>2432215.462 </t>
  </si>
  <si>
    <t> 29.01.1947 23:05 </t>
  </si>
  <si>
    <t> 0.113 </t>
  </si>
  <si>
    <t> P.Ahnert </t>
  </si>
  <si>
    <t> MVS 106 </t>
  </si>
  <si>
    <t>2432999.233 </t>
  </si>
  <si>
    <t> 23.03.1949 17:35 </t>
  </si>
  <si>
    <t> 0.079 </t>
  </si>
  <si>
    <t> H.Auzinger </t>
  </si>
  <si>
    <t>BAVM 4 </t>
  </si>
  <si>
    <t>2433367.319 </t>
  </si>
  <si>
    <t> 26.03.1950 19:39 </t>
  </si>
  <si>
    <t> 0.117 </t>
  </si>
  <si>
    <t> E.Pohl </t>
  </si>
  <si>
    <t>2433367.334 </t>
  </si>
  <si>
    <t> 26.03.1950 20:00 </t>
  </si>
  <si>
    <t> 0.132 </t>
  </si>
  <si>
    <t> E.Born </t>
  </si>
  <si>
    <t> MVS 122 </t>
  </si>
  <si>
    <t>2433691.073 </t>
  </si>
  <si>
    <t> 13.02.1951 13:45 </t>
  </si>
  <si>
    <t> 0.125 </t>
  </si>
  <si>
    <t> A.Saito </t>
  </si>
  <si>
    <t>VSB 47 </t>
  </si>
  <si>
    <t>2434453.271 </t>
  </si>
  <si>
    <t> 16.03.1953 18:30 </t>
  </si>
  <si>
    <t> 0.101 </t>
  </si>
  <si>
    <t> A.Wroblewski </t>
  </si>
  <si>
    <t> AA 6.146 </t>
  </si>
  <si>
    <t>2434454.401 </t>
  </si>
  <si>
    <t> 17.03.1953 21:37 </t>
  </si>
  <si>
    <t> 0.095 </t>
  </si>
  <si>
    <t> D.Sofronijewitsch </t>
  </si>
  <si>
    <t>BAVM 10 </t>
  </si>
  <si>
    <t>2434454.408 </t>
  </si>
  <si>
    <t> 17.03.1953 21:47 </t>
  </si>
  <si>
    <t> 0.102 </t>
  </si>
  <si>
    <t>2434481.661 </t>
  </si>
  <si>
    <t> 14.04.1953 03:51 </t>
  </si>
  <si>
    <t> 0.092 </t>
  </si>
  <si>
    <t> W.S.Fitch </t>
  </si>
  <si>
    <t> AJ 69.316 </t>
  </si>
  <si>
    <t>2435515.360 </t>
  </si>
  <si>
    <t> 11.02.1956 20:38 </t>
  </si>
  <si>
    <t> 0.077 </t>
  </si>
  <si>
    <t> Lenouvel &amp; Fiogere </t>
  </si>
  <si>
    <t> JO 40.41 </t>
  </si>
  <si>
    <t>2435522.745 </t>
  </si>
  <si>
    <t> 19.02.1956 05:52 </t>
  </si>
  <si>
    <t> 0.078 </t>
  </si>
  <si>
    <t> R.H.Koch </t>
  </si>
  <si>
    <t> AJ 65.332 </t>
  </si>
  <si>
    <t>2435534.6755 </t>
  </si>
  <si>
    <t> 02.03.1956 04:12 </t>
  </si>
  <si>
    <t> 0.0812 </t>
  </si>
  <si>
    <t>2435536.958 </t>
  </si>
  <si>
    <t> 04.03.1956 10:59 </t>
  </si>
  <si>
    <t> Y.Okada </t>
  </si>
  <si>
    <t>2436958.0038 </t>
  </si>
  <si>
    <t> 24.01.1960 12:05 </t>
  </si>
  <si>
    <t> 0.0643 </t>
  </si>
  <si>
    <t> Kitamura&amp;Takahashi </t>
  </si>
  <si>
    <t> PASJ 14.44 </t>
  </si>
  <si>
    <t>2436959.1426 </t>
  </si>
  <si>
    <t> 25.01.1960 15:25 </t>
  </si>
  <si>
    <t> 0.0671 </t>
  </si>
  <si>
    <t>2436982.9953 </t>
  </si>
  <si>
    <t> 18.02.1960 11:53 </t>
  </si>
  <si>
    <t> 0.0649 </t>
  </si>
  <si>
    <t>2437378.310 </t>
  </si>
  <si>
    <t> 19.03.1961 19:26 </t>
  </si>
  <si>
    <t> 0.069 </t>
  </si>
  <si>
    <t> R.Rudolph </t>
  </si>
  <si>
    <t>BAVM 15 </t>
  </si>
  <si>
    <t>2437696.362 </t>
  </si>
  <si>
    <t> 31.01.1962 20:41 </t>
  </si>
  <si>
    <t> 0.055 </t>
  </si>
  <si>
    <t> M.Fernandes </t>
  </si>
  <si>
    <t>2437746.343 </t>
  </si>
  <si>
    <t> 22.03.1962 20:13 </t>
  </si>
  <si>
    <t> 0.054 </t>
  </si>
  <si>
    <t>2438089.406 </t>
  </si>
  <si>
    <t> 28.02.1963 21:44 </t>
  </si>
  <si>
    <t> 0.060 </t>
  </si>
  <si>
    <t>BAVM 18 </t>
  </si>
  <si>
    <t>2438089.416 </t>
  </si>
  <si>
    <t> 28.02.1963 21:59 </t>
  </si>
  <si>
    <t> 0.070 </t>
  </si>
  <si>
    <t> P.Hoffmann </t>
  </si>
  <si>
    <t>2438105.310 </t>
  </si>
  <si>
    <t> 16.03.1963 19:26 </t>
  </si>
  <si>
    <t> 0.061 </t>
  </si>
  <si>
    <t> F.Zdarski </t>
  </si>
  <si>
    <t> BRNO 6 </t>
  </si>
  <si>
    <t>2438114.399 </t>
  </si>
  <si>
    <t> 25.03.1963 21:34 </t>
  </si>
  <si>
    <t> 0.062 </t>
  </si>
  <si>
    <t>2438384.738 </t>
  </si>
  <si>
    <t> 21.12.1963 05:42 </t>
  </si>
  <si>
    <t> 0.045 </t>
  </si>
  <si>
    <t> L.Robinson </t>
  </si>
  <si>
    <t> ST 27.317 </t>
  </si>
  <si>
    <t>2438399.509 </t>
  </si>
  <si>
    <t> 05.01.1964 00:12 </t>
  </si>
  <si>
    <t> 0.049 </t>
  </si>
  <si>
    <t> A.Matlova </t>
  </si>
  <si>
    <t>2438399.520 </t>
  </si>
  <si>
    <t> 05.01.1964 00:28 </t>
  </si>
  <si>
    <t> V.Mlynek </t>
  </si>
  <si>
    <t>2438399.523 </t>
  </si>
  <si>
    <t> 05.01.1964 00:33 </t>
  </si>
  <si>
    <t> 0.063 </t>
  </si>
  <si>
    <t> E.Betak </t>
  </si>
  <si>
    <t>2438400.645 </t>
  </si>
  <si>
    <t> 06.01.1964 03:28 </t>
  </si>
  <si>
    <t> J.Ashbrook </t>
  </si>
  <si>
    <t>2438406.335 </t>
  </si>
  <si>
    <t> 11.01.1964 20:02 </t>
  </si>
  <si>
    <t> 0.059 </t>
  </si>
  <si>
    <t>2438406.337 </t>
  </si>
  <si>
    <t> 11.01.1964 20:05 </t>
  </si>
  <si>
    <t>2438406.343 </t>
  </si>
  <si>
    <t> 11.01.1964 20:13 </t>
  </si>
  <si>
    <t> 0.067 </t>
  </si>
  <si>
    <t> K.Brat </t>
  </si>
  <si>
    <t>2438440.417 </t>
  </si>
  <si>
    <t> 14.02.1964 22:00 </t>
  </si>
  <si>
    <t> V.Orlovius </t>
  </si>
  <si>
    <t> AN 291.192 </t>
  </si>
  <si>
    <t>2438817.533 </t>
  </si>
  <si>
    <t> 26.02.1965 00:47 </t>
  </si>
  <si>
    <t> 0.043 </t>
  </si>
  <si>
    <t> H.Marraco </t>
  </si>
  <si>
    <t>IBVS 111 </t>
  </si>
  <si>
    <t>2438818.6683 </t>
  </si>
  <si>
    <t> 27.02.1965 04:02 </t>
  </si>
  <si>
    <t> 0.0428 </t>
  </si>
  <si>
    <t> J.Ruiz </t>
  </si>
  <si>
    <t>2438832.305 </t>
  </si>
  <si>
    <t> 12.03.1965 19:19 </t>
  </si>
  <si>
    <t> 0.048 </t>
  </si>
  <si>
    <t> E.Pohl et al. </t>
  </si>
  <si>
    <t> AN 291.191 </t>
  </si>
  <si>
    <t>2439140.1442 </t>
  </si>
  <si>
    <t> 14.01.1966 15:27 </t>
  </si>
  <si>
    <t> 0.0449 </t>
  </si>
  <si>
    <t> K.Sato </t>
  </si>
  <si>
    <t> PASJ 23.335 </t>
  </si>
  <si>
    <t>2439163.9998 </t>
  </si>
  <si>
    <t> 07.02.1966 11:59 </t>
  </si>
  <si>
    <t> 0.0456 </t>
  </si>
  <si>
    <t>2439169.678 </t>
  </si>
  <si>
    <t> 13.02.1966 04:16 </t>
  </si>
  <si>
    <t> 0.044 </t>
  </si>
  <si>
    <t> M.Baldwin </t>
  </si>
  <si>
    <t>IBVS 180 </t>
  </si>
  <si>
    <t>2439528.636 </t>
  </si>
  <si>
    <t> 07.02.1967 03:15 </t>
  </si>
  <si>
    <t> 0.042 </t>
  </si>
  <si>
    <t>IBVS 247 </t>
  </si>
  <si>
    <t>2439533.179 </t>
  </si>
  <si>
    <t> 11.02.1967 16:17 </t>
  </si>
  <si>
    <t> G.K.Charyulu </t>
  </si>
  <si>
    <t>IBVS 390 </t>
  </si>
  <si>
    <t>2439535.453 </t>
  </si>
  <si>
    <t> 13.02.1967 22:52 </t>
  </si>
  <si>
    <t> A.Bickel </t>
  </si>
  <si>
    <t> AN 291.112 </t>
  </si>
  <si>
    <t>2439802.403 </t>
  </si>
  <si>
    <t> 07.11.1967 21:40 </t>
  </si>
  <si>
    <t>2439822.846 </t>
  </si>
  <si>
    <t> 28.11.1967 08:18 </t>
  </si>
  <si>
    <t> F.Sanner </t>
  </si>
  <si>
    <t>IBVS 795 </t>
  </si>
  <si>
    <t>2439863.738 </t>
  </si>
  <si>
    <t> 08.01.1968 05:42 </t>
  </si>
  <si>
    <t> 0.039 </t>
  </si>
  <si>
    <t>2439870.531 </t>
  </si>
  <si>
    <t> 15.01.1968 00:44 </t>
  </si>
  <si>
    <t> 0.016 </t>
  </si>
  <si>
    <t> A.Dobkowski </t>
  </si>
  <si>
    <t>2439872.817 </t>
  </si>
  <si>
    <t> 17.01.1968 07:36 </t>
  </si>
  <si>
    <t> 0.030 </t>
  </si>
  <si>
    <t> S.Cook </t>
  </si>
  <si>
    <t>2439875.0980 </t>
  </si>
  <si>
    <t> 19.01.1968 14:21 </t>
  </si>
  <si>
    <t> 0.0391 </t>
  </si>
  <si>
    <t> E.F.Guinan </t>
  </si>
  <si>
    <t> AJ 82.61 </t>
  </si>
  <si>
    <t>2439896.670 </t>
  </si>
  <si>
    <t> 10.02.1968 04:04 </t>
  </si>
  <si>
    <t> 0.028 </t>
  </si>
  <si>
    <t>2439904.632 </t>
  </si>
  <si>
    <t> 18.02.1968 03:10 </t>
  </si>
  <si>
    <t> 0.038 </t>
  </si>
  <si>
    <t> J.Bortle </t>
  </si>
  <si>
    <t>2439905.772 </t>
  </si>
  <si>
    <t> 19.02.1968 06:31 </t>
  </si>
  <si>
    <t>2439912.577 </t>
  </si>
  <si>
    <t> 26.02.1968 01:50 </t>
  </si>
  <si>
    <t> 0.032 </t>
  </si>
  <si>
    <t> R.Thompson </t>
  </si>
  <si>
    <t>2439912.5843 </t>
  </si>
  <si>
    <t> 26.02.1968 02:01 </t>
  </si>
  <si>
    <t> A.Stokes </t>
  </si>
  <si>
    <t>2439912.592 </t>
  </si>
  <si>
    <t> 26.02.1968 02:12 </t>
  </si>
  <si>
    <t> 0.047 </t>
  </si>
  <si>
    <t>2439929.637 </t>
  </si>
  <si>
    <t> 14.03.1968 03:17 </t>
  </si>
  <si>
    <t> 0.053 </t>
  </si>
  <si>
    <t> R.Sweetsir </t>
  </si>
  <si>
    <t>2439935.307 </t>
  </si>
  <si>
    <t> 19.03.1968 19:22 </t>
  </si>
  <si>
    <t> Görz &amp; Hölzl </t>
  </si>
  <si>
    <t>IBVS 456 </t>
  </si>
  <si>
    <t>2439954.596 </t>
  </si>
  <si>
    <t> 08.04.1968 02:18 </t>
  </si>
  <si>
    <t> 0.021 </t>
  </si>
  <si>
    <t>2440226.111 </t>
  </si>
  <si>
    <t> 04.01.1969 14:39 </t>
  </si>
  <si>
    <t> M.Ogasahara </t>
  </si>
  <si>
    <t>2440288.578 </t>
  </si>
  <si>
    <t> 08.03.1969 01:52 </t>
  </si>
  <si>
    <t> 0.033 </t>
  </si>
  <si>
    <t>2440313.571 </t>
  </si>
  <si>
    <t> 02.04.1969 01:42 </t>
  </si>
  <si>
    <t> 0.035 </t>
  </si>
  <si>
    <t>2440582.783 </t>
  </si>
  <si>
    <t> 27.12.1969 06:47 </t>
  </si>
  <si>
    <t> 0.027 </t>
  </si>
  <si>
    <t>2440589.589 </t>
  </si>
  <si>
    <t> 03.01.1970 02:08 </t>
  </si>
  <si>
    <t> 0.018 </t>
  </si>
  <si>
    <t> R.Simpkins </t>
  </si>
  <si>
    <t> AVSJ 4.88 </t>
  </si>
  <si>
    <t>2440589.606 </t>
  </si>
  <si>
    <t> 03.01.1970 02:32 </t>
  </si>
  <si>
    <t> R.Diethelm </t>
  </si>
  <si>
    <t> ORI 117 </t>
  </si>
  <si>
    <t>2440597.571 </t>
  </si>
  <si>
    <t> 11.01.1970 01:42 </t>
  </si>
  <si>
    <t> M.Daw </t>
  </si>
  <si>
    <t>2440606.633 </t>
  </si>
  <si>
    <t> 20.01.1970 03:11 </t>
  </si>
  <si>
    <t> 0.022 </t>
  </si>
  <si>
    <t>2440615.734 </t>
  </si>
  <si>
    <t> 29.01.1970 05:36 </t>
  </si>
  <si>
    <t> 0.036 </t>
  </si>
  <si>
    <t>2440631.614 </t>
  </si>
  <si>
    <t> 14.02.1970 02:44 </t>
  </si>
  <si>
    <t> 0.012 </t>
  </si>
  <si>
    <t>2440681.610 </t>
  </si>
  <si>
    <t> 05.04.1970 02:38 </t>
  </si>
  <si>
    <t>2440689.564 </t>
  </si>
  <si>
    <t> 13.04.1970 01:32 </t>
  </si>
  <si>
    <t> 0.029 </t>
  </si>
  <si>
    <t> D.Ortwein </t>
  </si>
  <si>
    <t>2440941.739 </t>
  </si>
  <si>
    <t> 21.12.1970 05:44 </t>
  </si>
  <si>
    <t> 0.023 </t>
  </si>
  <si>
    <t> J.Green </t>
  </si>
  <si>
    <t>2440950.827 </t>
  </si>
  <si>
    <t> 30.12.1970 07:50 </t>
  </si>
  <si>
    <t> 0.024 </t>
  </si>
  <si>
    <t> I.Lenss </t>
  </si>
  <si>
    <t>2440964.466 </t>
  </si>
  <si>
    <t> 12.01.1971 23:11 </t>
  </si>
  <si>
    <t> 0.031 </t>
  </si>
  <si>
    <t> R.Hufnagl </t>
  </si>
  <si>
    <t>IBVS 647 </t>
  </si>
  <si>
    <t>2440971.282 </t>
  </si>
  <si>
    <t> 19.01.1971 18:46 </t>
  </si>
  <si>
    <t> M.Sarma </t>
  </si>
  <si>
    <t>IBVS 692 </t>
  </si>
  <si>
    <t>2440973.563 </t>
  </si>
  <si>
    <t> 22.01.1971 01:30 </t>
  </si>
  <si>
    <t> K.Simmons </t>
  </si>
  <si>
    <t> AVSJ 5.32 </t>
  </si>
  <si>
    <t>2440975.806 </t>
  </si>
  <si>
    <t> 24.01.1971 07:20 </t>
  </si>
  <si>
    <t>2440979.234 </t>
  </si>
  <si>
    <t> 27.01.1971 17:36 </t>
  </si>
  <si>
    <t>2440982.637 </t>
  </si>
  <si>
    <t> 31.01.1971 03:17 </t>
  </si>
  <si>
    <t> B.Small </t>
  </si>
  <si>
    <t>2440982.638 </t>
  </si>
  <si>
    <t> 31.01.1971 03:18 </t>
  </si>
  <si>
    <t>2440995.139 </t>
  </si>
  <si>
    <t> 12.02.1971 15:20 </t>
  </si>
  <si>
    <t> 0.034 </t>
  </si>
  <si>
    <t>2440996.271 </t>
  </si>
  <si>
    <t> 13.02.1971 18:30 </t>
  </si>
  <si>
    <t>2441683.524 </t>
  </si>
  <si>
    <t> 01.01.1973 00:34 </t>
  </si>
  <si>
    <t>2441707.373 </t>
  </si>
  <si>
    <t> 24.01.1973 20:57 </t>
  </si>
  <si>
    <t> K.Locher </t>
  </si>
  <si>
    <t> BBS 7 </t>
  </si>
  <si>
    <t>2441717.588 </t>
  </si>
  <si>
    <t> 04.02.1973 02:06 </t>
  </si>
  <si>
    <t> AVSJ 5.85 </t>
  </si>
  <si>
    <t>2441725.533 </t>
  </si>
  <si>
    <t> 12.02.1973 00:47 </t>
  </si>
  <si>
    <t> A.Mallama </t>
  </si>
  <si>
    <t> BBS 8 </t>
  </si>
  <si>
    <t>2441751.677 </t>
  </si>
  <si>
    <t> 10.03.1973 04:14 </t>
  </si>
  <si>
    <t> E.Mayer </t>
  </si>
  <si>
    <t>2441759.615 </t>
  </si>
  <si>
    <t> 18.03.1973 02:45 </t>
  </si>
  <si>
    <t> 0.015 </t>
  </si>
  <si>
    <t> D.Wolters </t>
  </si>
  <si>
    <t>2441765.307 </t>
  </si>
  <si>
    <t> 23.03.1973 19:22 </t>
  </si>
  <si>
    <t> H.Peter </t>
  </si>
  <si>
    <t>2441986.806 </t>
  </si>
  <si>
    <t> 31.10.1973 07:20 </t>
  </si>
  <si>
    <t> R.Harvin </t>
  </si>
  <si>
    <t>2442059.510 </t>
  </si>
  <si>
    <t> 12.01.1974 00:14 </t>
  </si>
  <si>
    <t> 0.019 </t>
  </si>
  <si>
    <t> BBS 13 </t>
  </si>
  <si>
    <t>2442092.452 </t>
  </si>
  <si>
    <t> 13.02.1974 22:50 </t>
  </si>
  <si>
    <t> BBS 14 </t>
  </si>
  <si>
    <t>2442099.271 </t>
  </si>
  <si>
    <t> 20.02.1974 18:30 </t>
  </si>
  <si>
    <t>2442100.400 </t>
  </si>
  <si>
    <t> 21.02.1974 21:36 </t>
  </si>
  <si>
    <t>2442116.304 </t>
  </si>
  <si>
    <t> 09.03.1974 19:17 </t>
  </si>
  <si>
    <t>2442116.319 </t>
  </si>
  <si>
    <t> 09.03.1974 19:39 </t>
  </si>
  <si>
    <t> B.Kunzmann </t>
  </si>
  <si>
    <t>BAVM 28 </t>
  </si>
  <si>
    <t>2442362.806 </t>
  </si>
  <si>
    <t> 11.11.1974 07:20 </t>
  </si>
  <si>
    <t> 0.017 </t>
  </si>
  <si>
    <t> AVSJ 6.26 </t>
  </si>
  <si>
    <t>2442362.816 </t>
  </si>
  <si>
    <t> 11.11.1974 07:35 </t>
  </si>
  <si>
    <t>2442402.578 </t>
  </si>
  <si>
    <t> 21.12.1974 01:52 </t>
  </si>
  <si>
    <t> BBS 19 </t>
  </si>
  <si>
    <t>2442404.821 </t>
  </si>
  <si>
    <t> 23.12.1974 07:42 </t>
  </si>
  <si>
    <t> 0.002 </t>
  </si>
  <si>
    <t> G.Wedemayer </t>
  </si>
  <si>
    <t>2442404.829 </t>
  </si>
  <si>
    <t> 23.12.1974 07:53 </t>
  </si>
  <si>
    <t> 0.010 </t>
  </si>
  <si>
    <t> P.Atwood </t>
  </si>
  <si>
    <t>2442421.879 </t>
  </si>
  <si>
    <t> 09.01.1975 09:05 </t>
  </si>
  <si>
    <t> 0.020 </t>
  </si>
  <si>
    <t> AVSJ 7.31 </t>
  </si>
  <si>
    <t>2442426.419 </t>
  </si>
  <si>
    <t> 13.01.1975 22:03 </t>
  </si>
  <si>
    <t> BBS 20 </t>
  </si>
  <si>
    <t>2442426.422 </t>
  </si>
  <si>
    <t> 13.01.1975 22:07 </t>
  </si>
  <si>
    <t>2442428.696 </t>
  </si>
  <si>
    <t> 16.01.1975 04:42 </t>
  </si>
  <si>
    <t> C.Mahnkey </t>
  </si>
  <si>
    <t>2442429.815 </t>
  </si>
  <si>
    <t> 17.01.1975 07:33 </t>
  </si>
  <si>
    <t> 0.005 </t>
  </si>
  <si>
    <t>2442429.820 </t>
  </si>
  <si>
    <t> 17.01.1975 07:40 </t>
  </si>
  <si>
    <t> G.Samolyk </t>
  </si>
  <si>
    <t>2442429.821 </t>
  </si>
  <si>
    <t> 17.01.1975 07:42 </t>
  </si>
  <si>
    <t> 0.011 </t>
  </si>
  <si>
    <t>P </t>
  </si>
  <si>
    <t>2442429.829 </t>
  </si>
  <si>
    <t> 17.01.1975 07:53 </t>
  </si>
  <si>
    <t>2442444.599 </t>
  </si>
  <si>
    <t> 01.02.1975 02:22 </t>
  </si>
  <si>
    <t> S.Thompson </t>
  </si>
  <si>
    <t>2442445.737 </t>
  </si>
  <si>
    <t> 02.02.1975 05:41 </t>
  </si>
  <si>
    <t>2442451.406 </t>
  </si>
  <si>
    <t> 07.02.1975 21:44 </t>
  </si>
  <si>
    <t> 0.013 </t>
  </si>
  <si>
    <t>BAVM 29 </t>
  </si>
  <si>
    <t>2442453.673 </t>
  </si>
  <si>
    <t> 10.02.1975 04:09 </t>
  </si>
  <si>
    <t> 0.008 </t>
  </si>
  <si>
    <t>2442459.361 </t>
  </si>
  <si>
    <t> 15.02.1975 20:39 </t>
  </si>
  <si>
    <t>2442460.459 </t>
  </si>
  <si>
    <t> 16.02.1975 23:00 </t>
  </si>
  <si>
    <t> -0.022 </t>
  </si>
  <si>
    <t> BBS 21 </t>
  </si>
  <si>
    <t>2442467.300 </t>
  </si>
  <si>
    <t> 23.02.1975 19:12 </t>
  </si>
  <si>
    <t> 0.003 </t>
  </si>
  <si>
    <t>2442469.571 </t>
  </si>
  <si>
    <t> 26.02.1975 01:42 </t>
  </si>
  <si>
    <t>2442469.588 </t>
  </si>
  <si>
    <t> 26.02.1975 02:06 </t>
  </si>
  <si>
    <t>2442478.670 </t>
  </si>
  <si>
    <t> 07.03.1975 04:04 </t>
  </si>
  <si>
    <t> 0.014 </t>
  </si>
  <si>
    <t>2442478.680 </t>
  </si>
  <si>
    <t> 07.03.1975 04:19 </t>
  </si>
  <si>
    <t>2442486.623 </t>
  </si>
  <si>
    <t> 15.03.1975 02:57 </t>
  </si>
  <si>
    <t>2442738.798 </t>
  </si>
  <si>
    <t> 22.11.1975 07:09 </t>
  </si>
  <si>
    <t> 0.009 </t>
  </si>
  <si>
    <t>2442785.367 </t>
  </si>
  <si>
    <t> 07.01.1976 20:48 </t>
  </si>
  <si>
    <t> 0.004 </t>
  </si>
  <si>
    <t> BBS 26 </t>
  </si>
  <si>
    <t>2442802.432 </t>
  </si>
  <si>
    <t> 24.01.1976 22:22 </t>
  </si>
  <si>
    <t> V.Tuboly </t>
  </si>
  <si>
    <t> BBS 27 </t>
  </si>
  <si>
    <t>2442802.434 </t>
  </si>
  <si>
    <t> 24.01.1976 22:24 </t>
  </si>
  <si>
    <t>2442820.5936 </t>
  </si>
  <si>
    <t> 12.02.1976 02:14 </t>
  </si>
  <si>
    <t> 0.0166 </t>
  </si>
  <si>
    <t> Skillman &amp; Mallama </t>
  </si>
  <si>
    <t>IBVS 1249 </t>
  </si>
  <si>
    <t>2442826.277 </t>
  </si>
  <si>
    <t> 17.02.1976 18:38 </t>
  </si>
  <si>
    <t> G.Zajacz </t>
  </si>
  <si>
    <t>2442826.286 </t>
  </si>
  <si>
    <t> 17.02.1976 18:51 </t>
  </si>
  <si>
    <t> A.Fenyvesi </t>
  </si>
  <si>
    <t>2442835.348 </t>
  </si>
  <si>
    <t> 26.02.1976 20:21 </t>
  </si>
  <si>
    <t>2442835.368 </t>
  </si>
  <si>
    <t> 26.02.1976 20:49 </t>
  </si>
  <si>
    <t>2442837.625 </t>
  </si>
  <si>
    <t> 29.02.1976 03:00 </t>
  </si>
  <si>
    <t> AOEB 2 </t>
  </si>
  <si>
    <t>2442854.644 </t>
  </si>
  <si>
    <t> 17.03.1976 03:27 </t>
  </si>
  <si>
    <t> -0.011 </t>
  </si>
  <si>
    <t>2442854.645 </t>
  </si>
  <si>
    <t> 17.03.1976 03:28 </t>
  </si>
  <si>
    <t> -0.010 </t>
  </si>
  <si>
    <t> C.Hesseltine </t>
  </si>
  <si>
    <t>2442887.502 </t>
  </si>
  <si>
    <t> 19.04.1976 00:02 </t>
  </si>
  <si>
    <t> -0.096 </t>
  </si>
  <si>
    <t> C.P.Stephan </t>
  </si>
  <si>
    <t>IBVS 1350 </t>
  </si>
  <si>
    <t>2443098.914 </t>
  </si>
  <si>
    <t> 16.11.1976 09:56 </t>
  </si>
  <si>
    <t>2443161.377 </t>
  </si>
  <si>
    <t> 17.01.1977 21:02 </t>
  </si>
  <si>
    <t> E.Poretti </t>
  </si>
  <si>
    <t> BBS 32 </t>
  </si>
  <si>
    <t>2443162.514 </t>
  </si>
  <si>
    <t> 19.01.1977 00:20 </t>
  </si>
  <si>
    <t>2443186.361 </t>
  </si>
  <si>
    <t> 11.02.1977 20:39 </t>
  </si>
  <si>
    <t> Z.Hevesi </t>
  </si>
  <si>
    <t>2443202.272 </t>
  </si>
  <si>
    <t> 27.02.1977 18:31 </t>
  </si>
  <si>
    <t> BBS 33 </t>
  </si>
  <si>
    <t>2443203.396 </t>
  </si>
  <si>
    <t> 28.02.1977 21:30 </t>
  </si>
  <si>
    <t>2443219.312 </t>
  </si>
  <si>
    <t> 16.03.1977 19:29 </t>
  </si>
  <si>
    <t>2443430.577 </t>
  </si>
  <si>
    <t> 14.10.1977 01:50 </t>
  </si>
  <si>
    <t> -0.005 </t>
  </si>
  <si>
    <t> BBS 35 </t>
  </si>
  <si>
    <t>2443512.379 </t>
  </si>
  <si>
    <t> 03.01.1978 21:05 </t>
  </si>
  <si>
    <t> BBS 36 </t>
  </si>
  <si>
    <t>2443513.513 </t>
  </si>
  <si>
    <t> 05.01.1978 00:18 </t>
  </si>
  <si>
    <t> 0.007 </t>
  </si>
  <si>
    <t> C.Pampaloni </t>
  </si>
  <si>
    <t>2443556.677 </t>
  </si>
  <si>
    <t> 17.02.1978 04:14 </t>
  </si>
  <si>
    <t>2443572.591 </t>
  </si>
  <si>
    <t> 05.03.1978 02:11 </t>
  </si>
  <si>
    <t>2443587.358 </t>
  </si>
  <si>
    <t> 19.03.1978 20:35 </t>
  </si>
  <si>
    <t> BBS 37 </t>
  </si>
  <si>
    <t>2443595.296 </t>
  </si>
  <si>
    <t> 27.03.1978 19:06 </t>
  </si>
  <si>
    <t> 0.001 </t>
  </si>
  <si>
    <t>2443612.337 </t>
  </si>
  <si>
    <t> 13.04.1978 20:05 </t>
  </si>
  <si>
    <t>2443880.424 </t>
  </si>
  <si>
    <t> 06.01.1979 22:10 </t>
  </si>
  <si>
    <t> 0.006 </t>
  </si>
  <si>
    <t> BBS 41 </t>
  </si>
  <si>
    <t>2443888.370 </t>
  </si>
  <si>
    <t> 14.01.1979 20:52 </t>
  </si>
  <si>
    <t> 0.000 </t>
  </si>
  <si>
    <t> BBS 42 </t>
  </si>
  <si>
    <t>2443905.416 </t>
  </si>
  <si>
    <t> 31.01.1979 21:59 </t>
  </si>
  <si>
    <t>2443946.306 </t>
  </si>
  <si>
    <t> 13.03.1979 19:20 </t>
  </si>
  <si>
    <t> R.Germann </t>
  </si>
  <si>
    <t>2443971.294 </t>
  </si>
  <si>
    <t> 07.04.1979 19:03 </t>
  </si>
  <si>
    <t> -0.000 </t>
  </si>
  <si>
    <t> BBS 43 </t>
  </si>
  <si>
    <t>2444255.2833 </t>
  </si>
  <si>
    <t> 16.01.1980 18:47 </t>
  </si>
  <si>
    <t> 0.0016 </t>
  </si>
  <si>
    <t> Radhakrishn.&amp;Sarma </t>
  </si>
  <si>
    <t> BSI 12.185 </t>
  </si>
  <si>
    <t>2444281.403 </t>
  </si>
  <si>
    <t> 11.02.1980 21:40 </t>
  </si>
  <si>
    <t> -0.006 </t>
  </si>
  <si>
    <t> BBS 47 </t>
  </si>
  <si>
    <t>2444289.361 </t>
  </si>
  <si>
    <t> 19.02.1980 20:39 </t>
  </si>
  <si>
    <t> C.Stephan </t>
  </si>
  <si>
    <t>VSB 55 </t>
  </si>
  <si>
    <t>2444289.365 </t>
  </si>
  <si>
    <t> 19.02.1980 20:45 </t>
  </si>
  <si>
    <t> P.Frank </t>
  </si>
  <si>
    <t>BAVM 32 </t>
  </si>
  <si>
    <t>2444575.628 </t>
  </si>
  <si>
    <t> 02.12.1980 03:04 </t>
  </si>
  <si>
    <t>2444576.758 </t>
  </si>
  <si>
    <t> 03.12.1980 06:11 </t>
  </si>
  <si>
    <t>2444593.804 </t>
  </si>
  <si>
    <t> 20.12.1980 07:17 </t>
  </si>
  <si>
    <t>2444606.2980 </t>
  </si>
  <si>
    <t> 01.01.1981 19:09 </t>
  </si>
  <si>
    <t> 0.0078 </t>
  </si>
  <si>
    <t> Radhakrishn.et al. </t>
  </si>
  <si>
    <t>2444607.4321 </t>
  </si>
  <si>
    <t> 02.01.1981 22:22 </t>
  </si>
  <si>
    <t> 0.0059 </t>
  </si>
  <si>
    <t>2444607.443 </t>
  </si>
  <si>
    <t> 02.01.1981 22:37 </t>
  </si>
  <si>
    <t> BBS 52 </t>
  </si>
  <si>
    <t>2444617.641 </t>
  </si>
  <si>
    <t> 13.01.1981 03:23 </t>
  </si>
  <si>
    <t> -0.009 </t>
  </si>
  <si>
    <t> H.Carney </t>
  </si>
  <si>
    <t>2444634.672 </t>
  </si>
  <si>
    <t> 30.01.1981 04:07 </t>
  </si>
  <si>
    <t> -0.017 </t>
  </si>
  <si>
    <t> G.Hanson </t>
  </si>
  <si>
    <t>2444634.701 </t>
  </si>
  <si>
    <t> 30.01.1981 04:49 </t>
  </si>
  <si>
    <t>2444639.2392 </t>
  </si>
  <si>
    <t> 03.02.1981 17:44 </t>
  </si>
  <si>
    <t> 0.0064 </t>
  </si>
  <si>
    <t> Yulan &amp; Qingyao </t>
  </si>
  <si>
    <t>IBVS 2202 </t>
  </si>
  <si>
    <t>2444647.1932 </t>
  </si>
  <si>
    <t> 11.02.1981 16:38 </t>
  </si>
  <si>
    <t> 0.0088 </t>
  </si>
  <si>
    <t>2444648.3283 </t>
  </si>
  <si>
    <t> 12.02.1981 19:52 </t>
  </si>
  <si>
    <t> 0.0079 </t>
  </si>
  <si>
    <t>2444649.461 </t>
  </si>
  <si>
    <t> 13.02.1981 23:03 </t>
  </si>
  <si>
    <t> G.Boistel </t>
  </si>
  <si>
    <t> BBS 53 </t>
  </si>
  <si>
    <t>2444664.2298 </t>
  </si>
  <si>
    <t> 28.02.1981 17:30 </t>
  </si>
  <si>
    <t> 0.0061 </t>
  </si>
  <si>
    <t>2444672.1842 </t>
  </si>
  <si>
    <t> 08.03.1981 16:25 </t>
  </si>
  <si>
    <t> 0.0089 </t>
  </si>
  <si>
    <t>2444983.434 </t>
  </si>
  <si>
    <t> 13.01.1982 22:24 </t>
  </si>
  <si>
    <t>BAVM 36 </t>
  </si>
  <si>
    <t>2444998.1982 </t>
  </si>
  <si>
    <t> 28.01.1982 16:45 </t>
  </si>
  <si>
    <t> 0.0053 </t>
  </si>
  <si>
    <t>2444999.3289 </t>
  </si>
  <si>
    <t> 29.01.1982 19:53 </t>
  </si>
  <si>
    <t> 0.0000 </t>
  </si>
  <si>
    <t>2445015.2383 </t>
  </si>
  <si>
    <t> 14.02.1982 17:43 </t>
  </si>
  <si>
    <t>2445018.6451 </t>
  </si>
  <si>
    <t> 18.02.1982 03:28 </t>
  </si>
  <si>
    <t> 0.0051 </t>
  </si>
  <si>
    <t> D.R.Skillman </t>
  </si>
  <si>
    <t> AVSJ 11.60 </t>
  </si>
  <si>
    <t>2445033.426 </t>
  </si>
  <si>
    <t> 04.03.1982 22:13 </t>
  </si>
  <si>
    <t> M.D.Taylor </t>
  </si>
  <si>
    <t> VSSC 60.19 </t>
  </si>
  <si>
    <t>2445060.658 </t>
  </si>
  <si>
    <t> 01.04.1982 03:47 </t>
  </si>
  <si>
    <t> -0.012 </t>
  </si>
  <si>
    <t>2445383.268 </t>
  </si>
  <si>
    <t> 17.02.1983 18:25 </t>
  </si>
  <si>
    <t> P.Ringe </t>
  </si>
  <si>
    <t>2445391.2364 </t>
  </si>
  <si>
    <t> 25.02.1983 17:40 </t>
  </si>
  <si>
    <t> 0.0048 </t>
  </si>
  <si>
    <t> M.T.Edalati et al. </t>
  </si>
  <si>
    <t>IBVS 2427 </t>
  </si>
  <si>
    <t>2445400.320 </t>
  </si>
  <si>
    <t> 06.03.1983 19:40 </t>
  </si>
  <si>
    <t> BBS 66 </t>
  </si>
  <si>
    <t>2445671.810 </t>
  </si>
  <si>
    <t> 03.12.1983 07:26 </t>
  </si>
  <si>
    <t> -0.001 </t>
  </si>
  <si>
    <t>2445743.362 </t>
  </si>
  <si>
    <t> 12.02.1984 20:41 </t>
  </si>
  <si>
    <t> -0.014 </t>
  </si>
  <si>
    <t> O.Schall </t>
  </si>
  <si>
    <t>BAVM 46 </t>
  </si>
  <si>
    <t>2445743.3755 </t>
  </si>
  <si>
    <t> 12.02.1984 21:00 </t>
  </si>
  <si>
    <t> -0.0006 </t>
  </si>
  <si>
    <t> D.Alteweier </t>
  </si>
  <si>
    <t>BAVM 56 </t>
  </si>
  <si>
    <t>2445743.378 </t>
  </si>
  <si>
    <t> 12.02.1984 21:04 </t>
  </si>
  <si>
    <t>BAVM 38 </t>
  </si>
  <si>
    <t>2445743.384 </t>
  </si>
  <si>
    <t> 12.02.1984 21:12 </t>
  </si>
  <si>
    <t> R.Primke </t>
  </si>
  <si>
    <t>BAVM 43 </t>
  </si>
  <si>
    <t>2445745.650 </t>
  </si>
  <si>
    <t> 15.02.1984 03:36 </t>
  </si>
  <si>
    <t> D.Williams </t>
  </si>
  <si>
    <t>2445762.686 </t>
  </si>
  <si>
    <t> 03.03.1984 04:27 </t>
  </si>
  <si>
    <t>2445768.359 </t>
  </si>
  <si>
    <t> 08.03.1984 20:36 </t>
  </si>
  <si>
    <t> -0.008 </t>
  </si>
  <si>
    <t>BAVM 39 </t>
  </si>
  <si>
    <t>2445768.383 </t>
  </si>
  <si>
    <t> 08.03.1984 21:11 </t>
  </si>
  <si>
    <t>2446056.893 </t>
  </si>
  <si>
    <t> 22.12.1984 09:25 </t>
  </si>
  <si>
    <t>2446064.846 </t>
  </si>
  <si>
    <t> 30.12.1984 08:18 </t>
  </si>
  <si>
    <t> -0.004 </t>
  </si>
  <si>
    <t>2446080.762 </t>
  </si>
  <si>
    <t> 15.01.1985 06:17 </t>
  </si>
  <si>
    <t>2446102.339 </t>
  </si>
  <si>
    <t> 05.02.1985 20:08 </t>
  </si>
  <si>
    <t>2446114.820 </t>
  </si>
  <si>
    <t> 18.02.1985 07:40 </t>
  </si>
  <si>
    <t>2446129.599 </t>
  </si>
  <si>
    <t> 05.03.1985 02:22 </t>
  </si>
  <si>
    <t>2446472.647 </t>
  </si>
  <si>
    <t> 11.02.1986 03:31 </t>
  </si>
  <si>
    <t>2446503.325 </t>
  </si>
  <si>
    <t> 13.03.1986 19:48 </t>
  </si>
  <si>
    <t> -0.002 </t>
  </si>
  <si>
    <t> A.Paschke </t>
  </si>
  <si>
    <t> BBS 80 </t>
  </si>
  <si>
    <t>2446521.493 </t>
  </si>
  <si>
    <t> 31.03.1986 23:49 </t>
  </si>
  <si>
    <t> J.Schmidt </t>
  </si>
  <si>
    <t>BAVM 52 </t>
  </si>
  <si>
    <t>2446536.247 </t>
  </si>
  <si>
    <t> 15.04.1986 17:55 </t>
  </si>
  <si>
    <t> P.Louis </t>
  </si>
  <si>
    <t> BBS 82 </t>
  </si>
  <si>
    <t>2446821.384 </t>
  </si>
  <si>
    <t> 25.01.1987 21:12 </t>
  </si>
  <si>
    <t> B.Koch </t>
  </si>
  <si>
    <t>2446829.355 </t>
  </si>
  <si>
    <t> 02.02.1987 20:31 </t>
  </si>
  <si>
    <t>2446832.760 </t>
  </si>
  <si>
    <t> 06.02.1987 06:14 </t>
  </si>
  <si>
    <t>2446835.039 </t>
  </si>
  <si>
    <t> 08.02.1987 12:56 </t>
  </si>
  <si>
    <t> K.Hirosawa </t>
  </si>
  <si>
    <t>2447174.687 </t>
  </si>
  <si>
    <t> 14.01.1988 04:29 </t>
  </si>
  <si>
    <t>2447183.747 </t>
  </si>
  <si>
    <t> 23.01.1988 05:55 </t>
  </si>
  <si>
    <t> R.Hill </t>
  </si>
  <si>
    <t>2447200.802 </t>
  </si>
  <si>
    <t> 09.02.1988 07:14 </t>
  </si>
  <si>
    <t>2447205.336 </t>
  </si>
  <si>
    <t> 13.02.1988 20:03 </t>
  </si>
  <si>
    <t>BAVM 50 </t>
  </si>
  <si>
    <t>2447205.348 </t>
  </si>
  <si>
    <t> 13.02.1988 20:21 </t>
  </si>
  <si>
    <t> W.Renz </t>
  </si>
  <si>
    <t>2447230.345 </t>
  </si>
  <si>
    <t> 09.03.1988 20:16 </t>
  </si>
  <si>
    <t> BBS 88 </t>
  </si>
  <si>
    <t>2447233.733 </t>
  </si>
  <si>
    <t> 13.03.1988 05:35 </t>
  </si>
  <si>
    <t>2447566.597 </t>
  </si>
  <si>
    <t> 09.02.1989 02:19 </t>
  </si>
  <si>
    <t>2447573.370 </t>
  </si>
  <si>
    <t> 15.02.1989 20:52 </t>
  </si>
  <si>
    <t> -0.021 </t>
  </si>
  <si>
    <t> G.Pointer </t>
  </si>
  <si>
    <t> VSSC 73 </t>
  </si>
  <si>
    <t>2447581.339 </t>
  </si>
  <si>
    <t> 23.02.1989 20:08 </t>
  </si>
  <si>
    <t> J.Vandenbroere </t>
  </si>
  <si>
    <t> BBS 91 </t>
  </si>
  <si>
    <t>2447583.607 </t>
  </si>
  <si>
    <t> 26.02.1989 02:34 </t>
  </si>
  <si>
    <t>2447918.7210 </t>
  </si>
  <si>
    <t> 27.01.1990 05:18 </t>
  </si>
  <si>
    <t> 0.0009 </t>
  </si>
  <si>
    <t> Mullis &amp; Faulkner </t>
  </si>
  <si>
    <t>IBVS 3593 </t>
  </si>
  <si>
    <t>2447951.662 </t>
  </si>
  <si>
    <t> 01.03.1990 03:53 </t>
  </si>
  <si>
    <t> P.Collins </t>
  </si>
  <si>
    <t>2448027.783 </t>
  </si>
  <si>
    <t> 16.05.1990 06:47 </t>
  </si>
  <si>
    <t> S.Dominguez </t>
  </si>
  <si>
    <t>2448275.391 </t>
  </si>
  <si>
    <t> 18.01.1991 21:23 </t>
  </si>
  <si>
    <t> J.Zahajsky </t>
  </si>
  <si>
    <t> BRNO 31 </t>
  </si>
  <si>
    <t>2448275.395 </t>
  </si>
  <si>
    <t> 18.01.1991 21:28 </t>
  </si>
  <si>
    <t> -0.013 </t>
  </si>
  <si>
    <t> F.Acerbi </t>
  </si>
  <si>
    <t> BBS 97 </t>
  </si>
  <si>
    <t>2448310.634 </t>
  </si>
  <si>
    <t> 23.02.1991 03:12 </t>
  </si>
  <si>
    <t>2448335.611 </t>
  </si>
  <si>
    <t> 20.03.1991 02:39 </t>
  </si>
  <si>
    <t>2448618.477 </t>
  </si>
  <si>
    <t> 27.12.1991 23:26 </t>
  </si>
  <si>
    <t> M.Dahm </t>
  </si>
  <si>
    <t>BAVM 60 </t>
  </si>
  <si>
    <t>2448653.676 </t>
  </si>
  <si>
    <t> 01.02.1992 04:13 </t>
  </si>
  <si>
    <t>2448653.698 </t>
  </si>
  <si>
    <t> 01.02.1992 04:45 </t>
  </si>
  <si>
    <t>2449002.426 </t>
  </si>
  <si>
    <t> 14.01.1993 22:13 </t>
  </si>
  <si>
    <t>BAVM 62 </t>
  </si>
  <si>
    <t>2449012.648 </t>
  </si>
  <si>
    <t> 25.01.1993 03:33 </t>
  </si>
  <si>
    <t>2449020.596 </t>
  </si>
  <si>
    <t> 02.02.1993 02:18 </t>
  </si>
  <si>
    <t>2449020.602 </t>
  </si>
  <si>
    <t> 02.02.1993 02:26 </t>
  </si>
  <si>
    <t>2449037.632 </t>
  </si>
  <si>
    <t> 19.02.1993 03:10 </t>
  </si>
  <si>
    <t>2449042.184 </t>
  </si>
  <si>
    <t> 23.02.1993 16:24 </t>
  </si>
  <si>
    <t> O.Gabzo </t>
  </si>
  <si>
    <t>2449060.3523 </t>
  </si>
  <si>
    <t> 13.03.1993 20:27 </t>
  </si>
  <si>
    <t> 0.0025 </t>
  </si>
  <si>
    <t> E.Blättler </t>
  </si>
  <si>
    <t> BBS 103 </t>
  </si>
  <si>
    <t>2449403.366 </t>
  </si>
  <si>
    <t> 19.02.1994 20:47 </t>
  </si>
  <si>
    <t> -0.041 </t>
  </si>
  <si>
    <t> A.Kratochvil </t>
  </si>
  <si>
    <t>2449403.372 </t>
  </si>
  <si>
    <t> 19.02.1994 20:55 </t>
  </si>
  <si>
    <t> -0.035 </t>
  </si>
  <si>
    <t> M.Rottenborn </t>
  </si>
  <si>
    <t>2449787.3213 </t>
  </si>
  <si>
    <t> 10.03.1995 19:42 </t>
  </si>
  <si>
    <t> -0.0364 </t>
  </si>
  <si>
    <t> BRNO 32 </t>
  </si>
  <si>
    <t>2450015.6841 </t>
  </si>
  <si>
    <t> 25.10.1995 04:25 </t>
  </si>
  <si>
    <t> 0.0005 </t>
  </si>
  <si>
    <t> BBS 110 </t>
  </si>
  <si>
    <t>2450025.899 </t>
  </si>
  <si>
    <t> 04.11.1995 09:34 </t>
  </si>
  <si>
    <t> R.Schmude </t>
  </si>
  <si>
    <t> AOEB 5 </t>
  </si>
  <si>
    <t>2450065.651 </t>
  </si>
  <si>
    <t> 14.12.1995 03:37 </t>
  </si>
  <si>
    <t>2450107.687 </t>
  </si>
  <si>
    <t> 25.01.1996 04:29 </t>
  </si>
  <si>
    <t>2450125.892 </t>
  </si>
  <si>
    <t> 12.02.1996 09:24 </t>
  </si>
  <si>
    <t>2450165.638 </t>
  </si>
  <si>
    <t> 23.03.1996 03:18 </t>
  </si>
  <si>
    <t>2450376.915 </t>
  </si>
  <si>
    <t> 20.10.1996 09:57 </t>
  </si>
  <si>
    <t>2450432.5879 </t>
  </si>
  <si>
    <t> 15.12.1996 02:06 </t>
  </si>
  <si>
    <t> 0.0106 </t>
  </si>
  <si>
    <t> M.Netolicky </t>
  </si>
  <si>
    <t>2450437.129 </t>
  </si>
  <si>
    <t> 19.12.1996 15:05 </t>
  </si>
  <si>
    <t> H.Maehara </t>
  </si>
  <si>
    <t>2450446.198 </t>
  </si>
  <si>
    <t> 28.12.1996 16:45 </t>
  </si>
  <si>
    <t> N.Makiguchi </t>
  </si>
  <si>
    <t>2450464.379 </t>
  </si>
  <si>
    <t> 15.01.1997 21:05 </t>
  </si>
  <si>
    <t> D.Girrbach </t>
  </si>
  <si>
    <t>BAVM 101 </t>
  </si>
  <si>
    <t>2450466.665 </t>
  </si>
  <si>
    <t> 18.01.1997 03:57 </t>
  </si>
  <si>
    <t>2450474.631 </t>
  </si>
  <si>
    <t> 26.01.1997 03:08 </t>
  </si>
  <si>
    <t>2450481.414 </t>
  </si>
  <si>
    <t> 01.02.1997 21:56 </t>
  </si>
  <si>
    <t> BBS 114 </t>
  </si>
  <si>
    <t>2450485.971 </t>
  </si>
  <si>
    <t> 06.02.1997 11:18 </t>
  </si>
  <si>
    <t>C </t>
  </si>
  <si>
    <t> K.Nagai </t>
  </si>
  <si>
    <t>2450499.606 </t>
  </si>
  <si>
    <t> 20.02.1997 02:32 </t>
  </si>
  <si>
    <t>2450503.008 </t>
  </si>
  <si>
    <t> 23.02.1997 12:11 </t>
  </si>
  <si>
    <t>2450516.618 </t>
  </si>
  <si>
    <t> 09.03.1997 02:49 </t>
  </si>
  <si>
    <t> -0.020 </t>
  </si>
  <si>
    <t>2450541.614 </t>
  </si>
  <si>
    <t> 03.04.1997 02:44 </t>
  </si>
  <si>
    <t>2450840.383 </t>
  </si>
  <si>
    <t> 26.01.1998 21:11 </t>
  </si>
  <si>
    <t> R.Meyer </t>
  </si>
  <si>
    <t>BAVM 113 </t>
  </si>
  <si>
    <t>2450842.666 </t>
  </si>
  <si>
    <t> 29.01.1998 03:59 </t>
  </si>
  <si>
    <t>2450858.576 </t>
  </si>
  <si>
    <t> 14.02.1998 01:49 </t>
  </si>
  <si>
    <t>2450867.657 </t>
  </si>
  <si>
    <t> 23.02.1998 03:46 </t>
  </si>
  <si>
    <t>2450884.685 </t>
  </si>
  <si>
    <t> 12.03.1998 04:26 </t>
  </si>
  <si>
    <t>2450900.596 </t>
  </si>
  <si>
    <t> 28.03.1998 02:18 </t>
  </si>
  <si>
    <t>2451144.834 </t>
  </si>
  <si>
    <t> 27.11.1998 08:00 </t>
  </si>
  <si>
    <t>2451160.739 </t>
  </si>
  <si>
    <t> 13.12.1998 05:44 </t>
  </si>
  <si>
    <t>2451193.662 </t>
  </si>
  <si>
    <t> 15.01.1999 03:53 </t>
  </si>
  <si>
    <t>2451217.545 </t>
  </si>
  <si>
    <t> 08.02.1999 01:04 </t>
  </si>
  <si>
    <t> 0.026 </t>
  </si>
  <si>
    <t>2451218.667 </t>
  </si>
  <si>
    <t> 09.02.1999 04:00 </t>
  </si>
  <si>
    <t>2451229.9575 </t>
  </si>
  <si>
    <t> 20.02.1999 10:58 </t>
  </si>
  <si>
    <t> -0.0566 </t>
  </si>
  <si>
    <t>VSB 37 </t>
  </si>
  <si>
    <t>2451230.025 </t>
  </si>
  <si>
    <t> 20.02.1999 12:36 </t>
  </si>
  <si>
    <t>2451234.564 </t>
  </si>
  <si>
    <t> 25.02.1999 01:32 </t>
  </si>
  <si>
    <t>2451249.319 </t>
  </si>
  <si>
    <t> 11.03.1999 19:39 </t>
  </si>
  <si>
    <t>BAVM 122 </t>
  </si>
  <si>
    <t>2451544.689 </t>
  </si>
  <si>
    <t> 01.01.2000 04:32 </t>
  </si>
  <si>
    <t> AOEB 8 </t>
  </si>
  <si>
    <t>2451586.688 </t>
  </si>
  <si>
    <t> 12.02.2000 04:30 </t>
  </si>
  <si>
    <t>2451602.617 </t>
  </si>
  <si>
    <t> 28.02.2000 02:48 </t>
  </si>
  <si>
    <t>2451610.561 </t>
  </si>
  <si>
    <t> 07.03.2000 01:27 </t>
  </si>
  <si>
    <t>2451625.312 </t>
  </si>
  <si>
    <t> 21.03.2000 19:29 </t>
  </si>
  <si>
    <t>BAVM 131 </t>
  </si>
  <si>
    <t>2451625.325 </t>
  </si>
  <si>
    <t> 21.03.2000 19:48 </t>
  </si>
  <si>
    <t> A.Abe </t>
  </si>
  <si>
    <t>2451644.632 </t>
  </si>
  <si>
    <t> 10.04.2000 03:10 </t>
  </si>
  <si>
    <t>2451902.497 </t>
  </si>
  <si>
    <t> 23.12.2000 23:55 </t>
  </si>
  <si>
    <t>BAVM 143 </t>
  </si>
  <si>
    <t>2451928.629 </t>
  </si>
  <si>
    <t> 19.01.2001 03:05 </t>
  </si>
  <si>
    <t>2451937.711 </t>
  </si>
  <si>
    <t> 28.01.2001 05:03 </t>
  </si>
  <si>
    <t>2451951.342 </t>
  </si>
  <si>
    <t> 10.02.2001 20:12 </t>
  </si>
  <si>
    <t>2451961.579 </t>
  </si>
  <si>
    <t> 21.02.2001 01:53 </t>
  </si>
  <si>
    <t>2451978.606 </t>
  </si>
  <si>
    <t> 10.03.2001 02:32 </t>
  </si>
  <si>
    <t>2452230.812 </t>
  </si>
  <si>
    <t> 17.11.2001 07:29 </t>
  </si>
  <si>
    <t>2452278.502 </t>
  </si>
  <si>
    <t> 04.01.2002 00:02 </t>
  </si>
  <si>
    <t>BAVM 154 </t>
  </si>
  <si>
    <t>2452310.292 </t>
  </si>
  <si>
    <t> 04.02.2002 19:00 </t>
  </si>
  <si>
    <t> BBS 128 </t>
  </si>
  <si>
    <t>2452312.590 </t>
  </si>
  <si>
    <t> 07.02.2002 02:09 </t>
  </si>
  <si>
    <t>2452325.079 </t>
  </si>
  <si>
    <t> 19.02.2002 13:53 </t>
  </si>
  <si>
    <t> Sekino </t>
  </si>
  <si>
    <t>VSB 40 </t>
  </si>
  <si>
    <t>2452344.376 </t>
  </si>
  <si>
    <t> 10.03.2002 21:01 </t>
  </si>
  <si>
    <t>2452354.612 </t>
  </si>
  <si>
    <t> 21.03.2002 02:41 </t>
  </si>
  <si>
    <t>2452615.886 </t>
  </si>
  <si>
    <t> 07.12.2002 09:15 </t>
  </si>
  <si>
    <t>2452639.747 </t>
  </si>
  <si>
    <t> 31.12.2002 05:55 </t>
  </si>
  <si>
    <t>2452663.606 </t>
  </si>
  <si>
    <t> 24.01.2003 02:32 </t>
  </si>
  <si>
    <t>2452684.028 </t>
  </si>
  <si>
    <t> 13.02.2003 12:40 </t>
  </si>
  <si>
    <t> K.Kanai </t>
  </si>
  <si>
    <t>VSB 42 </t>
  </si>
  <si>
    <t>2452695.3903 </t>
  </si>
  <si>
    <t> 24.02.2003 21:22 </t>
  </si>
  <si>
    <t> 0.0008 </t>
  </si>
  <si>
    <t> M.Zejda </t>
  </si>
  <si>
    <t>IBVS 5583 </t>
  </si>
  <si>
    <t>2452713.581 </t>
  </si>
  <si>
    <t> 15.03.2003 01:56 </t>
  </si>
  <si>
    <t>2453018.000 </t>
  </si>
  <si>
    <t> 13.01.2004 12:00 </t>
  </si>
  <si>
    <t>VSB 43 </t>
  </si>
  <si>
    <t>2453052.074 </t>
  </si>
  <si>
    <t> 16.02.2004 13:46 </t>
  </si>
  <si>
    <t>2453092.962 </t>
  </si>
  <si>
    <t> 28.03.2004 11:05 </t>
  </si>
  <si>
    <t>2453337.190 </t>
  </si>
  <si>
    <t> 27.11.2004 16:33 </t>
  </si>
  <si>
    <t>2453378.104 </t>
  </si>
  <si>
    <t> 07.01.2005 14:29 </t>
  </si>
  <si>
    <t> Ohshima </t>
  </si>
  <si>
    <t>VSB 44 </t>
  </si>
  <si>
    <t>2453430.355 </t>
  </si>
  <si>
    <t> 28.02.2005 20:31 </t>
  </si>
  <si>
    <t>BAVM 174 </t>
  </si>
  <si>
    <t>2453432.623 </t>
  </si>
  <si>
    <t> 03.03.2005 02:57 </t>
  </si>
  <si>
    <t>ns</t>
  </si>
  <si>
    <t> AOEB 12 </t>
  </si>
  <si>
    <t>2453443.962 </t>
  </si>
  <si>
    <t> 14.03.2005 11:05 </t>
  </si>
  <si>
    <t> -0.018 </t>
  </si>
  <si>
    <t>2453697.2986 </t>
  </si>
  <si>
    <t> 22.11.2005 19:09 </t>
  </si>
  <si>
    <t> 0.0013 </t>
  </si>
  <si>
    <t>2453738.1925 </t>
  </si>
  <si>
    <t> 02.01.2006 16:37 </t>
  </si>
  <si>
    <t> 0.0010 </t>
  </si>
  <si>
    <t> K.Nagai et al. </t>
  </si>
  <si>
    <t>VSB 45 </t>
  </si>
  <si>
    <t>2453792.730 </t>
  </si>
  <si>
    <t> 26.02.2006 05:31 </t>
  </si>
  <si>
    <t>2453814.303 </t>
  </si>
  <si>
    <t> 19.03.2006 19:16 </t>
  </si>
  <si>
    <t> H.Steinbach </t>
  </si>
  <si>
    <t>BAVM 179 </t>
  </si>
  <si>
    <t>2454048.292 </t>
  </si>
  <si>
    <t> 08.11.2006 19:00 </t>
  </si>
  <si>
    <t>2454064.195 </t>
  </si>
  <si>
    <t> 24.11.2006 16:40 </t>
  </si>
  <si>
    <t>2454073.309 </t>
  </si>
  <si>
    <t> 03.12.2006 19:24 </t>
  </si>
  <si>
    <t>2454089.189 </t>
  </si>
  <si>
    <t> 19.12.2006 16:32 </t>
  </si>
  <si>
    <t>2454097.160 </t>
  </si>
  <si>
    <t> 27.12.2006 15:50 </t>
  </si>
  <si>
    <t>2454114.187 </t>
  </si>
  <si>
    <t> 13.01.2007 16:29 </t>
  </si>
  <si>
    <t>VSB 46 </t>
  </si>
  <si>
    <t>2454440.218 </t>
  </si>
  <si>
    <t> 05.12.2007 17:13 </t>
  </si>
  <si>
    <t>2454461.7911 </t>
  </si>
  <si>
    <t> 27.12.2007 06:59 </t>
  </si>
  <si>
    <t> -0.0005 </t>
  </si>
  <si>
    <t> J.Bialozynski </t>
  </si>
  <si>
    <t>JAAVSO 36(2);171 </t>
  </si>
  <si>
    <t>2454465.198 </t>
  </si>
  <si>
    <t> 30.12.2007 16:45 </t>
  </si>
  <si>
    <t>2454500.4132 </t>
  </si>
  <si>
    <t> 03.02.2008 21:55 </t>
  </si>
  <si>
    <t>-I</t>
  </si>
  <si>
    <t>BAVM 201 </t>
  </si>
  <si>
    <t>2454504.3895 </t>
  </si>
  <si>
    <t> 07.02.2008 21:20 </t>
  </si>
  <si>
    <t>-971.5</t>
  </si>
  <si>
    <t> -0.0002 </t>
  </si>
  <si>
    <t>2454514.042 </t>
  </si>
  <si>
    <t> 17.02.2008 13:00 </t>
  </si>
  <si>
    <t>-963</t>
  </si>
  <si>
    <t>VSB 48 </t>
  </si>
  <si>
    <t>2454522.002 </t>
  </si>
  <si>
    <t> 25.02.2008 12:02 </t>
  </si>
  <si>
    <t>-956</t>
  </si>
  <si>
    <t>2454535.6289 </t>
  </si>
  <si>
    <t> 10.03.2008 03:05 </t>
  </si>
  <si>
    <t>-944</t>
  </si>
  <si>
    <t> 0.0006 </t>
  </si>
  <si>
    <t>o</t>
  </si>
  <si>
    <t>JAAVSO 36(2);186 </t>
  </si>
  <si>
    <t>2454791.215 </t>
  </si>
  <si>
    <t> 20.11.2008 17:09 </t>
  </si>
  <si>
    <t>-719</t>
  </si>
  <si>
    <t>2454791.2179 </t>
  </si>
  <si>
    <t> 20.11.2008 17:13 </t>
  </si>
  <si>
    <t> S.Kiyota </t>
  </si>
  <si>
    <t>2454807.120 </t>
  </si>
  <si>
    <t> 06.12.2008 14:52 </t>
  </si>
  <si>
    <t>-705</t>
  </si>
  <si>
    <t>2454816.215 </t>
  </si>
  <si>
    <t> 15.12.2008 17:09 </t>
  </si>
  <si>
    <t>-697</t>
  </si>
  <si>
    <t>2454824.148 </t>
  </si>
  <si>
    <t> 23.12.2008 15:33 </t>
  </si>
  <si>
    <t>-690</t>
  </si>
  <si>
    <t>2454857.103 </t>
  </si>
  <si>
    <t> 25.01.2009 14:28 </t>
  </si>
  <si>
    <t>-661</t>
  </si>
  <si>
    <t>VSB 50 </t>
  </si>
  <si>
    <t>2455200.154 </t>
  </si>
  <si>
    <t> 03.01.2010 15:41 </t>
  </si>
  <si>
    <t>-359</t>
  </si>
  <si>
    <t>VSB 51 </t>
  </si>
  <si>
    <t>2455224.0134 </t>
  </si>
  <si>
    <t> 27.01.2010 12:19 </t>
  </si>
  <si>
    <t>-338</t>
  </si>
  <si>
    <t>Ic</t>
  </si>
  <si>
    <t>2455262.6374 </t>
  </si>
  <si>
    <t> 07.03.2010 03:17 </t>
  </si>
  <si>
    <t>-304</t>
  </si>
  <si>
    <t> 0.0012 </t>
  </si>
  <si>
    <t> JAAVSO 39;94 </t>
  </si>
  <si>
    <t>2455510.272 </t>
  </si>
  <si>
    <t> 09.11.2010 18:31 </t>
  </si>
  <si>
    <t>-86</t>
  </si>
  <si>
    <t>2455534.143 </t>
  </si>
  <si>
    <t> 03.12.2010 15:25 </t>
  </si>
  <si>
    <t>-65</t>
  </si>
  <si>
    <t>2455535.264 </t>
  </si>
  <si>
    <t> 04.12.2010 18:20 </t>
  </si>
  <si>
    <t>-64</t>
  </si>
  <si>
    <t>2455551.169 </t>
  </si>
  <si>
    <t> 20.12.2010 16:03 </t>
  </si>
  <si>
    <t>-50</t>
  </si>
  <si>
    <t>2455607.9670 </t>
  </si>
  <si>
    <t> 15.02.2011 11:12 </t>
  </si>
  <si>
    <t>0</t>
  </si>
  <si>
    <t> 0.0020 </t>
  </si>
  <si>
    <t>VSB 53 </t>
  </si>
  <si>
    <t>2455927.168 </t>
  </si>
  <si>
    <t> 31.12.2011 16:01 </t>
  </si>
  <si>
    <t>281</t>
  </si>
  <si>
    <t>2455960.115 </t>
  </si>
  <si>
    <t> 02.02.2012 14:45 </t>
  </si>
  <si>
    <t>310</t>
  </si>
  <si>
    <t>2455968.067 </t>
  </si>
  <si>
    <t> 10.02.2012 13:36 </t>
  </si>
  <si>
    <t>317</t>
  </si>
  <si>
    <t>2455970.3387 </t>
  </si>
  <si>
    <t> 12.02.2012 20:07 </t>
  </si>
  <si>
    <t>319</t>
  </si>
  <si>
    <t> 0.0057 </t>
  </si>
  <si>
    <t>BAVM 228 </t>
  </si>
  <si>
    <t>2455976.0167 </t>
  </si>
  <si>
    <t> 18.02.2012 12:24 </t>
  </si>
  <si>
    <t>324</t>
  </si>
  <si>
    <t> 0.0039 </t>
  </si>
  <si>
    <t>cG</t>
  </si>
  <si>
    <t> M.Endo </t>
  </si>
  <si>
    <t>2455976.017 </t>
  </si>
  <si>
    <t>2455976.0187 </t>
  </si>
  <si>
    <t> 18.02.2012 12:26 </t>
  </si>
  <si>
    <t> Tokai Uni. Astro. Club </t>
  </si>
  <si>
    <t>2456340.6575 </t>
  </si>
  <si>
    <t> 17.02.2013 03:46 </t>
  </si>
  <si>
    <t>645</t>
  </si>
  <si>
    <t> JAAVSO 41;328 </t>
  </si>
  <si>
    <t>2456344.0748 </t>
  </si>
  <si>
    <t> 20.02.2013 13:47 </t>
  </si>
  <si>
    <t>648</t>
  </si>
  <si>
    <t> 0.0143 </t>
  </si>
  <si>
    <t>VSB 56 </t>
  </si>
  <si>
    <t>2456649.0766 </t>
  </si>
  <si>
    <t> 22.12.2013 13:50 </t>
  </si>
  <si>
    <t>916.5</t>
  </si>
  <si>
    <t> 0.0135 </t>
  </si>
  <si>
    <t>2456658.1693 </t>
  </si>
  <si>
    <t> 31.12.2013 16:03 </t>
  </si>
  <si>
    <t>924.5</t>
  </si>
  <si>
    <t> 0.0186 </t>
  </si>
  <si>
    <t>2456662.140 </t>
  </si>
  <si>
    <t> 04.01.2014 15:21 </t>
  </si>
  <si>
    <t>928</t>
  </si>
  <si>
    <t>VSB 59 </t>
  </si>
  <si>
    <t>2456670.0828 </t>
  </si>
  <si>
    <t> 12.01.2014 13:59 </t>
  </si>
  <si>
    <t>935</t>
  </si>
  <si>
    <t> 0.0046 </t>
  </si>
  <si>
    <t>2456670.086 </t>
  </si>
  <si>
    <t> 12.01.2014 14:03 </t>
  </si>
  <si>
    <t>2456980.204 </t>
  </si>
  <si>
    <t> 18.11.2014 16:53 </t>
  </si>
  <si>
    <t>1208</t>
  </si>
  <si>
    <t>2456997.243 </t>
  </si>
  <si>
    <t> 05.12.2014 17:49 </t>
  </si>
  <si>
    <t>1223</t>
  </si>
  <si>
    <t>My time zone &gt;&gt;&gt;&gt;&gt;</t>
  </si>
  <si>
    <t>Start of linear fit (row #)</t>
  </si>
  <si>
    <t>Linear Ephemeris =</t>
  </si>
  <si>
    <t>Quad. Ephemeris =</t>
  </si>
  <si>
    <t>Add cycle</t>
  </si>
  <si>
    <t>JD today</t>
  </si>
  <si>
    <t>Old Cycle</t>
  </si>
  <si>
    <t>New Cycle</t>
  </si>
  <si>
    <t>BAD?</t>
  </si>
  <si>
    <t>IBVS 0390</t>
  </si>
  <si>
    <t>IBVS 0692</t>
  </si>
  <si>
    <r>
      <t>diff</t>
    </r>
    <r>
      <rPr>
        <b/>
        <vertAlign val="superscript"/>
        <sz val="10"/>
        <rFont val="Arial"/>
        <family val="2"/>
      </rPr>
      <t>2</t>
    </r>
  </si>
  <si>
    <r>
      <t>wt.diff</t>
    </r>
    <r>
      <rPr>
        <b/>
        <vertAlign val="superscript"/>
        <sz val="10"/>
        <rFont val="Arial"/>
        <family val="2"/>
      </rPr>
      <t>2</t>
    </r>
  </si>
  <si>
    <t>wt</t>
  </si>
  <si>
    <t>JAVSO..44..164</t>
  </si>
  <si>
    <t>JAVSO..45..121</t>
  </si>
  <si>
    <t>JAVSO..45..215</t>
  </si>
  <si>
    <t>VSB-64</t>
  </si>
  <si>
    <t>OEJV 0204</t>
  </si>
  <si>
    <t>JAVSO..46..184</t>
  </si>
  <si>
    <t>JAVSO..47..263</t>
  </si>
  <si>
    <t>JAVSO..48..256</t>
  </si>
  <si>
    <t>VSB 067</t>
  </si>
  <si>
    <t>JAVSO 49, 256</t>
  </si>
  <si>
    <t>JAVSO, 48, 256</t>
  </si>
  <si>
    <t>07/04/1887</t>
  </si>
  <si>
    <t>08/04/1887</t>
  </si>
  <si>
    <t>17/10/1887</t>
  </si>
  <si>
    <t>23/12/1887</t>
  </si>
  <si>
    <t>27/01/1888</t>
  </si>
  <si>
    <t>26/02/1890</t>
  </si>
  <si>
    <t>03/03/1890</t>
  </si>
  <si>
    <t>06/09/1891</t>
  </si>
  <si>
    <t>17/09/1891</t>
  </si>
  <si>
    <t>21/09/1892</t>
  </si>
  <si>
    <t>04/03/1893</t>
  </si>
  <si>
    <t>18/02/1896</t>
  </si>
  <si>
    <t>21/02/1895</t>
  </si>
  <si>
    <t>12/02/1898</t>
  </si>
  <si>
    <t>08/03/1898</t>
  </si>
  <si>
    <t>06/06/1898</t>
  </si>
  <si>
    <t>06/02/1899</t>
  </si>
  <si>
    <t>12/08/1899</t>
  </si>
  <si>
    <t>JAAVSO 51, 134</t>
  </si>
  <si>
    <t>JAAVSO52#1</t>
  </si>
  <si>
    <t xml:space="preserve">Mag </t>
  </si>
  <si>
    <t>Next ToM-P</t>
  </si>
  <si>
    <t>Next ToM-S</t>
  </si>
  <si>
    <t>5.70-6.31</t>
  </si>
  <si>
    <t>VSX</t>
  </si>
  <si>
    <t>JAAVSO, 52,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</si>
</sst>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_);\(&quot;$&quot;#,##0\)"/>
    <numFmt numFmtId="165" formatCode="0.E+00"/>
    <numFmt numFmtId="166" formatCode="0.0%"/>
    <numFmt numFmtId="167" formatCode="0.00000"/>
    <numFmt numFmtId="168" formatCode="0.0000"/>
    <numFmt numFmtId="169" formatCode="0.000E+00"/>
  </numFmts>
  <fonts count="55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0"/>
      <color indexed="8"/>
      <name val="Arial Unicode MS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sz val="10"/>
      <color indexed="12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8" borderId="0" applyNumberFormat="0" applyBorder="0" applyAlignment="0" applyProtection="0"/>
    <xf numFmtId="0" fontId="33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9" borderId="0" applyNumberFormat="0" applyBorder="0" applyAlignment="0" applyProtection="0"/>
    <xf numFmtId="0" fontId="35" fillId="3" borderId="0" applyNumberFormat="0" applyBorder="0" applyAlignment="0" applyProtection="0"/>
    <xf numFmtId="0" fontId="36" fillId="20" borderId="1" applyNumberFormat="0" applyAlignment="0" applyProtection="0"/>
    <xf numFmtId="0" fontId="37" fillId="21" borderId="2" applyNumberFormat="0" applyAlignment="0" applyProtection="0"/>
    <xf numFmtId="3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38" fillId="0" borderId="0" applyNumberFormat="0" applyFill="0" applyBorder="0" applyAlignment="0" applyProtection="0"/>
    <xf numFmtId="2" fontId="47" fillId="0" borderId="0" applyFont="0" applyFill="0" applyBorder="0" applyAlignment="0" applyProtection="0"/>
    <xf numFmtId="0" fontId="3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0" fillId="0" borderId="3" applyNumberFormat="0" applyFill="0" applyAlignment="0" applyProtection="0"/>
    <xf numFmtId="0" fontId="40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41" fillId="7" borderId="1" applyNumberFormat="0" applyAlignment="0" applyProtection="0"/>
    <xf numFmtId="0" fontId="42" fillId="0" borderId="4" applyNumberFormat="0" applyFill="0" applyAlignment="0" applyProtection="0"/>
    <xf numFmtId="0" fontId="43" fillId="22" borderId="0" applyNumberFormat="0" applyBorder="0" applyAlignment="0" applyProtection="0"/>
    <xf numFmtId="0" fontId="6" fillId="0" borderId="0"/>
    <xf numFmtId="0" fontId="10" fillId="23" borderId="5" applyNumberFormat="0" applyFont="0" applyAlignment="0" applyProtection="0"/>
    <xf numFmtId="0" fontId="44" fillId="20" borderId="6" applyNumberFormat="0" applyAlignment="0" applyProtection="0"/>
    <xf numFmtId="0" fontId="45" fillId="0" borderId="0" applyNumberFormat="0" applyFill="0" applyBorder="0" applyAlignment="0" applyProtection="0"/>
    <xf numFmtId="0" fontId="47" fillId="0" borderId="7" applyNumberFormat="0" applyFont="0" applyFill="0" applyAlignment="0" applyProtection="0"/>
    <xf numFmtId="0" fontId="46" fillId="0" borderId="0" applyNumberFormat="0" applyFill="0" applyBorder="0" applyAlignment="0" applyProtection="0"/>
  </cellStyleXfs>
  <cellXfs count="180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7" fillId="0" borderId="0" xfId="0" applyFont="1" applyAlignment="1"/>
    <xf numFmtId="0" fontId="7" fillId="0" borderId="9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14" xfId="0" applyBorder="1" applyAlignment="1"/>
    <xf numFmtId="0" fontId="0" fillId="0" borderId="0" xfId="0" applyAlignment="1">
      <alignment horizontal="left"/>
    </xf>
    <xf numFmtId="0" fontId="15" fillId="0" borderId="0" xfId="0" applyFont="1">
      <alignment vertical="top"/>
    </xf>
    <xf numFmtId="0" fontId="0" fillId="0" borderId="0" xfId="0">
      <alignment vertical="top"/>
    </xf>
    <xf numFmtId="0" fontId="7" fillId="0" borderId="0" xfId="0" applyFont="1">
      <alignment vertical="top"/>
    </xf>
    <xf numFmtId="0" fontId="17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7" xfId="0" applyFont="1" applyBorder="1">
      <alignment vertical="top"/>
    </xf>
    <xf numFmtId="0" fontId="18" fillId="0" borderId="18" xfId="0" applyFont="1" applyBorder="1">
      <alignment vertical="top"/>
    </xf>
    <xf numFmtId="0" fontId="9" fillId="0" borderId="10" xfId="0" applyFont="1" applyBorder="1">
      <alignment vertical="top"/>
    </xf>
    <xf numFmtId="165" fontId="9" fillId="0" borderId="10" xfId="0" applyNumberFormat="1" applyFont="1" applyBorder="1" applyAlignment="1">
      <alignment horizontal="center"/>
    </xf>
    <xf numFmtId="166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9" xfId="0" applyFont="1" applyBorder="1">
      <alignment vertical="top"/>
    </xf>
    <xf numFmtId="0" fontId="18" fillId="0" borderId="20" xfId="0" applyFont="1" applyBorder="1">
      <alignment vertical="top"/>
    </xf>
    <xf numFmtId="0" fontId="9" fillId="0" borderId="11" xfId="0" applyFont="1" applyBorder="1">
      <alignment vertical="top"/>
    </xf>
    <xf numFmtId="165" fontId="9" fillId="0" borderId="11" xfId="0" applyNumberFormat="1" applyFont="1" applyBorder="1" applyAlignment="1">
      <alignment horizontal="center"/>
    </xf>
    <xf numFmtId="0" fontId="7" fillId="0" borderId="21" xfId="0" applyFont="1" applyBorder="1">
      <alignment vertical="top"/>
    </xf>
    <xf numFmtId="0" fontId="18" fillId="0" borderId="22" xfId="0" applyFont="1" applyBorder="1">
      <alignment vertical="top"/>
    </xf>
    <xf numFmtId="0" fontId="9" fillId="0" borderId="12" xfId="0" applyFont="1" applyBorder="1">
      <alignment vertical="top"/>
    </xf>
    <xf numFmtId="165" fontId="9" fillId="0" borderId="12" xfId="0" applyNumberFormat="1" applyFont="1" applyBorder="1" applyAlignment="1">
      <alignment horizontal="center"/>
    </xf>
    <xf numFmtId="0" fontId="17" fillId="0" borderId="9" xfId="0" applyFont="1" applyBorder="1">
      <alignment vertical="top"/>
    </xf>
    <xf numFmtId="0" fontId="0" fillId="0" borderId="9" xfId="0" applyBorder="1">
      <alignment vertical="top"/>
    </xf>
    <xf numFmtId="0" fontId="18" fillId="0" borderId="0" xfId="0" applyFont="1">
      <alignment vertical="top"/>
    </xf>
    <xf numFmtId="165" fontId="9" fillId="0" borderId="0" xfId="0" applyNumberFormat="1" applyFont="1" applyAlignment="1">
      <alignment horizontal="center"/>
    </xf>
    <xf numFmtId="10" fontId="10" fillId="0" borderId="0" xfId="0" applyNumberFormat="1" applyFont="1">
      <alignment vertical="top"/>
    </xf>
    <xf numFmtId="0" fontId="11" fillId="0" borderId="0" xfId="0" applyFont="1">
      <alignment vertical="top"/>
    </xf>
    <xf numFmtId="166" fontId="11" fillId="0" borderId="0" xfId="0" applyNumberFormat="1" applyFont="1">
      <alignment vertical="top"/>
    </xf>
    <xf numFmtId="10" fontId="11" fillId="0" borderId="0" xfId="0" applyNumberFormat="1" applyFont="1">
      <alignment vertical="top"/>
    </xf>
    <xf numFmtId="0" fontId="9" fillId="0" borderId="0" xfId="0" applyFont="1">
      <alignment vertical="top"/>
    </xf>
    <xf numFmtId="0" fontId="19" fillId="0" borderId="0" xfId="0" applyFont="1" applyProtection="1">
      <alignment vertical="top"/>
      <protection locked="0"/>
    </xf>
    <xf numFmtId="0" fontId="19" fillId="0" borderId="0" xfId="0" applyFont="1" applyAlignment="1">
      <alignment horizontal="center"/>
    </xf>
    <xf numFmtId="0" fontId="20" fillId="0" borderId="0" xfId="0" applyFont="1">
      <alignment vertical="top"/>
    </xf>
    <xf numFmtId="0" fontId="21" fillId="0" borderId="0" xfId="0" applyFont="1" applyAlignment="1">
      <alignment horizontal="center"/>
    </xf>
    <xf numFmtId="0" fontId="10" fillId="0" borderId="0" xfId="0" applyFont="1">
      <alignment vertical="top"/>
    </xf>
    <xf numFmtId="0" fontId="13" fillId="0" borderId="9" xfId="0" applyFont="1" applyBorder="1" applyAlignment="1">
      <alignment horizontal="center"/>
    </xf>
    <xf numFmtId="0" fontId="19" fillId="24" borderId="5" xfId="0" applyFont="1" applyFill="1" applyBorder="1">
      <alignment vertical="top"/>
    </xf>
    <xf numFmtId="0" fontId="9" fillId="0" borderId="23" xfId="0" applyFont="1" applyBorder="1">
      <alignment vertical="top"/>
    </xf>
    <xf numFmtId="0" fontId="7" fillId="0" borderId="5" xfId="0" applyFont="1" applyBorder="1">
      <alignment vertical="top"/>
    </xf>
    <xf numFmtId="0" fontId="5" fillId="0" borderId="0" xfId="0" applyFont="1" applyAlignment="1">
      <alignment horizontal="center" vertical="center"/>
    </xf>
    <xf numFmtId="0" fontId="24" fillId="0" borderId="0" xfId="0" applyFont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19" xfId="0" applyBorder="1" applyAlignment="1">
      <alignment horizontal="center"/>
    </xf>
    <xf numFmtId="0" fontId="0" fillId="0" borderId="20" xfId="0" applyBorder="1">
      <alignment vertical="top"/>
    </xf>
    <xf numFmtId="0" fontId="25" fillId="0" borderId="0" xfId="38" applyAlignment="1" applyProtection="1">
      <alignment horizontal="left"/>
    </xf>
    <xf numFmtId="0" fontId="0" fillId="0" borderId="21" xfId="0" applyBorder="1" applyAlignment="1">
      <alignment horizontal="center"/>
    </xf>
    <xf numFmtId="0" fontId="0" fillId="0" borderId="22" xfId="0" applyBorder="1">
      <alignment vertical="top"/>
    </xf>
    <xf numFmtId="0" fontId="0" fillId="0" borderId="0" xfId="0" quotePrefix="1">
      <alignment vertical="top"/>
    </xf>
    <xf numFmtId="0" fontId="5" fillId="25" borderId="24" xfId="0" applyFont="1" applyFill="1" applyBorder="1" applyAlignment="1">
      <alignment horizontal="left" vertical="top" wrapText="1" indent="1"/>
    </xf>
    <xf numFmtId="0" fontId="5" fillId="25" borderId="24" xfId="0" applyFont="1" applyFill="1" applyBorder="1" applyAlignment="1">
      <alignment horizontal="center" vertical="top" wrapText="1"/>
    </xf>
    <xf numFmtId="0" fontId="5" fillId="25" borderId="24" xfId="0" applyFont="1" applyFill="1" applyBorder="1" applyAlignment="1">
      <alignment horizontal="right" vertical="top" wrapText="1"/>
    </xf>
    <xf numFmtId="0" fontId="25" fillId="25" borderId="24" xfId="38" applyFill="1" applyBorder="1" applyAlignment="1" applyProtection="1">
      <alignment horizontal="right" vertical="top" wrapText="1"/>
    </xf>
    <xf numFmtId="0" fontId="7" fillId="0" borderId="13" xfId="0" applyFont="1" applyBorder="1" applyAlignment="1"/>
    <xf numFmtId="0" fontId="0" fillId="0" borderId="25" xfId="0" applyBorder="1" applyAlignment="1"/>
    <xf numFmtId="0" fontId="0" fillId="0" borderId="0" xfId="0" quotePrefix="1" applyAlignment="1"/>
    <xf numFmtId="0" fontId="7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/>
    </xf>
    <xf numFmtId="0" fontId="19" fillId="0" borderId="9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14" fontId="10" fillId="0" borderId="0" xfId="0" applyNumberFormat="1" applyFont="1" applyAlignment="1"/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50" fillId="0" borderId="0" xfId="0" applyFont="1" applyAlignment="1">
      <alignment vertical="center" wrapText="1"/>
    </xf>
    <xf numFmtId="0" fontId="50" fillId="0" borderId="0" xfId="0" applyFont="1" applyAlignment="1">
      <alignment horizontal="center" vertical="center" wrapText="1"/>
    </xf>
    <xf numFmtId="0" fontId="50" fillId="0" borderId="0" xfId="0" applyFont="1" applyAlignment="1" applyProtection="1">
      <alignment horizontal="center" vertical="center" wrapText="1"/>
      <protection locked="0"/>
    </xf>
    <xf numFmtId="0" fontId="50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vertical="center"/>
    </xf>
    <xf numFmtId="0" fontId="9" fillId="0" borderId="26" xfId="0" applyFont="1" applyBorder="1" applyAlignment="1">
      <alignment vertical="center"/>
    </xf>
    <xf numFmtId="0" fontId="0" fillId="0" borderId="26" xfId="0" applyBorder="1" applyAlignment="1">
      <alignment horizontal="right" vertical="center"/>
    </xf>
    <xf numFmtId="0" fontId="0" fillId="0" borderId="18" xfId="0" applyBorder="1" applyAlignment="1">
      <alignment vertical="center"/>
    </xf>
    <xf numFmtId="0" fontId="10" fillId="0" borderId="0" xfId="0" applyFont="1" applyAlignment="1">
      <alignment vertical="center"/>
    </xf>
    <xf numFmtId="0" fontId="0" fillId="26" borderId="17" xfId="0" applyFill="1" applyBorder="1" applyAlignment="1">
      <alignment vertical="center"/>
    </xf>
    <xf numFmtId="0" fontId="10" fillId="26" borderId="18" xfId="0" applyFont="1" applyFill="1" applyBorder="1" applyAlignment="1">
      <alignment vertical="center"/>
    </xf>
    <xf numFmtId="0" fontId="28" fillId="0" borderId="10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26" borderId="19" xfId="0" applyFill="1" applyBorder="1" applyAlignment="1">
      <alignment vertical="center"/>
    </xf>
    <xf numFmtId="0" fontId="10" fillId="26" borderId="20" xfId="0" applyFont="1" applyFill="1" applyBorder="1" applyAlignment="1">
      <alignment vertical="center"/>
    </xf>
    <xf numFmtId="0" fontId="28" fillId="0" borderId="11" xfId="0" applyFont="1" applyBorder="1" applyAlignment="1">
      <alignment vertical="center"/>
    </xf>
    <xf numFmtId="11" fontId="0" fillId="0" borderId="0" xfId="0" applyNumberFormat="1" applyAlignment="1">
      <alignment vertical="center"/>
    </xf>
    <xf numFmtId="0" fontId="13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0" fillId="27" borderId="19" xfId="0" applyFill="1" applyBorder="1" applyAlignment="1">
      <alignment vertical="center"/>
    </xf>
    <xf numFmtId="0" fontId="10" fillId="28" borderId="20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27" borderId="19" xfId="0" applyFont="1" applyFill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26" borderId="21" xfId="0" applyFill="1" applyBorder="1" applyAlignment="1">
      <alignment vertical="center"/>
    </xf>
    <xf numFmtId="0" fontId="10" fillId="26" borderId="22" xfId="0" applyFont="1" applyFill="1" applyBorder="1" applyAlignment="1">
      <alignment vertical="center"/>
    </xf>
    <xf numFmtId="0" fontId="28" fillId="0" borderId="1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9" xfId="0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14" fillId="0" borderId="19" xfId="0" applyFont="1" applyBorder="1" applyAlignment="1">
      <alignment vertical="center"/>
    </xf>
    <xf numFmtId="2" fontId="9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1" fontId="9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9" fontId="9" fillId="0" borderId="0" xfId="0" applyNumberFormat="1" applyFont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31" fillId="28" borderId="9" xfId="0" applyFont="1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14" fontId="6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14" fontId="0" fillId="0" borderId="0" xfId="0" applyNumberFormat="1" applyAlignment="1">
      <alignment vertical="center"/>
    </xf>
    <xf numFmtId="0" fontId="28" fillId="0" borderId="0" xfId="42" applyFont="1" applyAlignment="1">
      <alignment vertical="center"/>
    </xf>
    <xf numFmtId="0" fontId="28" fillId="0" borderId="0" xfId="42" applyFont="1" applyAlignment="1">
      <alignment horizontal="left" vertical="center"/>
    </xf>
    <xf numFmtId="0" fontId="20" fillId="0" borderId="0" xfId="42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48" fillId="0" borderId="0" xfId="42" applyFont="1" applyAlignment="1">
      <alignment vertical="center"/>
    </xf>
    <xf numFmtId="0" fontId="48" fillId="0" borderId="0" xfId="42" applyFont="1" applyAlignment="1">
      <alignment horizontal="center" vertical="center"/>
    </xf>
    <xf numFmtId="0" fontId="48" fillId="0" borderId="0" xfId="42" applyFont="1" applyAlignment="1">
      <alignment horizontal="left" vertical="center"/>
    </xf>
    <xf numFmtId="168" fontId="5" fillId="0" borderId="0" xfId="0" applyNumberFormat="1" applyFont="1" applyAlignment="1">
      <alignment horizontal="left" vertical="center"/>
    </xf>
    <xf numFmtId="0" fontId="49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49" fillId="0" borderId="0" xfId="0" applyFont="1" applyAlignment="1">
      <alignment horizontal="left" vertical="center"/>
    </xf>
    <xf numFmtId="0" fontId="49" fillId="0" borderId="0" xfId="42" applyFont="1" applyAlignment="1">
      <alignment vertical="center"/>
    </xf>
    <xf numFmtId="0" fontId="49" fillId="0" borderId="0" xfId="42" applyFont="1" applyAlignment="1">
      <alignment horizontal="center" vertical="center"/>
    </xf>
    <xf numFmtId="0" fontId="49" fillId="0" borderId="0" xfId="42" applyFont="1" applyAlignment="1">
      <alignment horizontal="left" vertical="center"/>
    </xf>
    <xf numFmtId="0" fontId="0" fillId="0" borderId="0" xfId="0" applyAlignment="1">
      <alignment horizontal="left" vertical="center"/>
    </xf>
    <xf numFmtId="167" fontId="50" fillId="0" borderId="0" xfId="0" applyNumberFormat="1" applyFont="1" applyAlignment="1">
      <alignment horizontal="left" vertical="center" wrapText="1"/>
    </xf>
    <xf numFmtId="0" fontId="50" fillId="0" borderId="0" xfId="0" applyFont="1" applyAlignment="1">
      <alignment horizontal="left" vertical="center" wrapText="1"/>
    </xf>
    <xf numFmtId="0" fontId="50" fillId="0" borderId="0" xfId="0" applyFont="1" applyAlignment="1" applyProtection="1">
      <alignment horizontal="center" vertical="center"/>
      <protection locked="0"/>
    </xf>
    <xf numFmtId="0" fontId="51" fillId="0" borderId="0" xfId="0" applyFont="1" applyAlignment="1">
      <alignment horizontal="left"/>
    </xf>
    <xf numFmtId="0" fontId="0" fillId="0" borderId="27" xfId="0" applyBorder="1" applyAlignment="1">
      <alignment vertical="center"/>
    </xf>
    <xf numFmtId="0" fontId="52" fillId="0" borderId="30" xfId="0" applyFont="1" applyBorder="1" applyAlignment="1">
      <alignment horizontal="right" vertical="center"/>
    </xf>
    <xf numFmtId="0" fontId="52" fillId="0" borderId="32" xfId="0" applyFont="1" applyBorder="1" applyAlignment="1">
      <alignment horizontal="right" vertical="center"/>
    </xf>
    <xf numFmtId="0" fontId="0" fillId="29" borderId="28" xfId="0" applyFill="1" applyBorder="1" applyAlignment="1">
      <alignment horizontal="right" vertical="center"/>
    </xf>
    <xf numFmtId="0" fontId="53" fillId="0" borderId="31" xfId="0" applyFont="1" applyBorder="1" applyAlignment="1">
      <alignment horizontal="right" vertical="center"/>
    </xf>
    <xf numFmtId="0" fontId="54" fillId="0" borderId="31" xfId="0" applyFont="1" applyBorder="1" applyAlignment="1">
      <alignment horizontal="right" vertical="center"/>
    </xf>
    <xf numFmtId="22" fontId="53" fillId="0" borderId="31" xfId="0" applyNumberFormat="1" applyFont="1" applyBorder="1" applyAlignment="1">
      <alignment horizontal="right" vertical="center"/>
    </xf>
    <xf numFmtId="22" fontId="53" fillId="0" borderId="33" xfId="0" applyNumberFormat="1" applyFont="1" applyBorder="1" applyAlignment="1">
      <alignment horizontal="right" vertical="center"/>
    </xf>
    <xf numFmtId="0" fontId="6" fillId="29" borderId="29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0" fillId="0" borderId="0" xfId="0" applyFont="1" applyAlignment="1" applyProtection="1">
      <alignment horizontal="center"/>
      <protection locked="0"/>
    </xf>
    <xf numFmtId="167" fontId="50" fillId="0" borderId="0" xfId="0" applyNumberFormat="1" applyFont="1" applyAlignment="1" applyProtection="1">
      <alignment horizontal="left"/>
      <protection locked="0"/>
    </xf>
    <xf numFmtId="167" fontId="50" fillId="0" borderId="0" xfId="0" applyNumberFormat="1" applyFont="1" applyAlignment="1" applyProtection="1">
      <alignment horizontal="left"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 CMa - O-C Diagr.</a:t>
            </a:r>
          </a:p>
        </c:rich>
      </c:tx>
      <c:layout>
        <c:manualLayout>
          <c:xMode val="edge"/>
          <c:yMode val="edge"/>
          <c:x val="0.37691037346986972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70810207656487"/>
          <c:y val="0.1458966565349544"/>
          <c:w val="0.79966110434554094"/>
          <c:h val="0.6626139817629179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1'!$F$21:$F$974</c:f>
              <c:numCache>
                <c:formatCode>General</c:formatCode>
                <c:ptCount val="954"/>
                <c:pt idx="0">
                  <c:v>-29861</c:v>
                </c:pt>
                <c:pt idx="1">
                  <c:v>-29860</c:v>
                </c:pt>
                <c:pt idx="2">
                  <c:v>-29691</c:v>
                </c:pt>
                <c:pt idx="3">
                  <c:v>-29632</c:v>
                </c:pt>
                <c:pt idx="4">
                  <c:v>-29601</c:v>
                </c:pt>
                <c:pt idx="5">
                  <c:v>-28931</c:v>
                </c:pt>
                <c:pt idx="6">
                  <c:v>-28927</c:v>
                </c:pt>
                <c:pt idx="7">
                  <c:v>-28441</c:v>
                </c:pt>
                <c:pt idx="8">
                  <c:v>-28431</c:v>
                </c:pt>
                <c:pt idx="9">
                  <c:v>-28106</c:v>
                </c:pt>
                <c:pt idx="10">
                  <c:v>-27961</c:v>
                </c:pt>
                <c:pt idx="11">
                  <c:v>-27331</c:v>
                </c:pt>
                <c:pt idx="12">
                  <c:v>-27328</c:v>
                </c:pt>
                <c:pt idx="13">
                  <c:v>-26371</c:v>
                </c:pt>
                <c:pt idx="14">
                  <c:v>-26350</c:v>
                </c:pt>
                <c:pt idx="15">
                  <c:v>-26271</c:v>
                </c:pt>
                <c:pt idx="16">
                  <c:v>-26055</c:v>
                </c:pt>
                <c:pt idx="17">
                  <c:v>-25891</c:v>
                </c:pt>
                <c:pt idx="18">
                  <c:v>-25578</c:v>
                </c:pt>
                <c:pt idx="19">
                  <c:v>-25127</c:v>
                </c:pt>
                <c:pt idx="20">
                  <c:v>-25071</c:v>
                </c:pt>
                <c:pt idx="21">
                  <c:v>-24448</c:v>
                </c:pt>
                <c:pt idx="22">
                  <c:v>-23200</c:v>
                </c:pt>
                <c:pt idx="23">
                  <c:v>-23193</c:v>
                </c:pt>
                <c:pt idx="24">
                  <c:v>-22877</c:v>
                </c:pt>
                <c:pt idx="25">
                  <c:v>-22827</c:v>
                </c:pt>
                <c:pt idx="26">
                  <c:v>-22516</c:v>
                </c:pt>
                <c:pt idx="27">
                  <c:v>-22496</c:v>
                </c:pt>
                <c:pt idx="28">
                  <c:v>-22495</c:v>
                </c:pt>
                <c:pt idx="29">
                  <c:v>-22251</c:v>
                </c:pt>
                <c:pt idx="30">
                  <c:v>-21884</c:v>
                </c:pt>
                <c:pt idx="31">
                  <c:v>-21539</c:v>
                </c:pt>
                <c:pt idx="32">
                  <c:v>-21515</c:v>
                </c:pt>
                <c:pt idx="33">
                  <c:v>-21324</c:v>
                </c:pt>
                <c:pt idx="34">
                  <c:v>-21287</c:v>
                </c:pt>
                <c:pt idx="35">
                  <c:v>-21201</c:v>
                </c:pt>
                <c:pt idx="36">
                  <c:v>-21194</c:v>
                </c:pt>
                <c:pt idx="37">
                  <c:v>-21186</c:v>
                </c:pt>
                <c:pt idx="38">
                  <c:v>-20979</c:v>
                </c:pt>
                <c:pt idx="39">
                  <c:v>-20950</c:v>
                </c:pt>
                <c:pt idx="40">
                  <c:v>-20928</c:v>
                </c:pt>
                <c:pt idx="41">
                  <c:v>-20913</c:v>
                </c:pt>
                <c:pt idx="42">
                  <c:v>-20281</c:v>
                </c:pt>
                <c:pt idx="43">
                  <c:v>-20257</c:v>
                </c:pt>
                <c:pt idx="44">
                  <c:v>-19936</c:v>
                </c:pt>
                <c:pt idx="45">
                  <c:v>-19921</c:v>
                </c:pt>
                <c:pt idx="46">
                  <c:v>-19899</c:v>
                </c:pt>
                <c:pt idx="47">
                  <c:v>-19596</c:v>
                </c:pt>
                <c:pt idx="48">
                  <c:v>-19595</c:v>
                </c:pt>
                <c:pt idx="49">
                  <c:v>-19295</c:v>
                </c:pt>
                <c:pt idx="50">
                  <c:v>-19288</c:v>
                </c:pt>
                <c:pt idx="51">
                  <c:v>-18972</c:v>
                </c:pt>
                <c:pt idx="52">
                  <c:v>-18964</c:v>
                </c:pt>
                <c:pt idx="53">
                  <c:v>-18948</c:v>
                </c:pt>
                <c:pt idx="54">
                  <c:v>-18655</c:v>
                </c:pt>
                <c:pt idx="55">
                  <c:v>-18641</c:v>
                </c:pt>
                <c:pt idx="56">
                  <c:v>-18626</c:v>
                </c:pt>
                <c:pt idx="57">
                  <c:v>-18352</c:v>
                </c:pt>
                <c:pt idx="58">
                  <c:v>-18324</c:v>
                </c:pt>
                <c:pt idx="59">
                  <c:v>-18309</c:v>
                </c:pt>
                <c:pt idx="60">
                  <c:v>-18022</c:v>
                </c:pt>
                <c:pt idx="61">
                  <c:v>-17979</c:v>
                </c:pt>
                <c:pt idx="62">
                  <c:v>-17706</c:v>
                </c:pt>
                <c:pt idx="63">
                  <c:v>-17397</c:v>
                </c:pt>
                <c:pt idx="64">
                  <c:v>-16935</c:v>
                </c:pt>
                <c:pt idx="65">
                  <c:v>-16720</c:v>
                </c:pt>
                <c:pt idx="66">
                  <c:v>-16108</c:v>
                </c:pt>
                <c:pt idx="67">
                  <c:v>-16087.5</c:v>
                </c:pt>
                <c:pt idx="68">
                  <c:v>-15440</c:v>
                </c:pt>
                <c:pt idx="69">
                  <c:v>-15433</c:v>
                </c:pt>
                <c:pt idx="70">
                  <c:v>-13830</c:v>
                </c:pt>
                <c:pt idx="71">
                  <c:v>-13815</c:v>
                </c:pt>
                <c:pt idx="72">
                  <c:v>-13778</c:v>
                </c:pt>
                <c:pt idx="73">
                  <c:v>-13564</c:v>
                </c:pt>
                <c:pt idx="74">
                  <c:v>-13563</c:v>
                </c:pt>
                <c:pt idx="75">
                  <c:v>-13528</c:v>
                </c:pt>
                <c:pt idx="76">
                  <c:v>-13499</c:v>
                </c:pt>
                <c:pt idx="77">
                  <c:v>-13498</c:v>
                </c:pt>
                <c:pt idx="78">
                  <c:v>-13492</c:v>
                </c:pt>
                <c:pt idx="79">
                  <c:v>-13484</c:v>
                </c:pt>
                <c:pt idx="80">
                  <c:v>-13476</c:v>
                </c:pt>
                <c:pt idx="81">
                  <c:v>-13194</c:v>
                </c:pt>
                <c:pt idx="82">
                  <c:v>-13188</c:v>
                </c:pt>
                <c:pt idx="83">
                  <c:v>-13187</c:v>
                </c:pt>
                <c:pt idx="84">
                  <c:v>-12878</c:v>
                </c:pt>
                <c:pt idx="85">
                  <c:v>-12584</c:v>
                </c:pt>
                <c:pt idx="86">
                  <c:v>-12548</c:v>
                </c:pt>
                <c:pt idx="87">
                  <c:v>-10629</c:v>
                </c:pt>
                <c:pt idx="88">
                  <c:v>-9939</c:v>
                </c:pt>
                <c:pt idx="89">
                  <c:v>-9615</c:v>
                </c:pt>
                <c:pt idx="90">
                  <c:v>-9615</c:v>
                </c:pt>
                <c:pt idx="91">
                  <c:v>-9330</c:v>
                </c:pt>
                <c:pt idx="92">
                  <c:v>-8659</c:v>
                </c:pt>
                <c:pt idx="93">
                  <c:v>-8658</c:v>
                </c:pt>
                <c:pt idx="94">
                  <c:v>-8658</c:v>
                </c:pt>
                <c:pt idx="95">
                  <c:v>-8634</c:v>
                </c:pt>
                <c:pt idx="96">
                  <c:v>-7724</c:v>
                </c:pt>
                <c:pt idx="97">
                  <c:v>-7717.5</c:v>
                </c:pt>
                <c:pt idx="98">
                  <c:v>-7707</c:v>
                </c:pt>
                <c:pt idx="99">
                  <c:v>-7705</c:v>
                </c:pt>
                <c:pt idx="100">
                  <c:v>-6454</c:v>
                </c:pt>
                <c:pt idx="101">
                  <c:v>-6453</c:v>
                </c:pt>
                <c:pt idx="102">
                  <c:v>-6432</c:v>
                </c:pt>
                <c:pt idx="103">
                  <c:v>-6084</c:v>
                </c:pt>
                <c:pt idx="104">
                  <c:v>-5804</c:v>
                </c:pt>
                <c:pt idx="105">
                  <c:v>-5760</c:v>
                </c:pt>
                <c:pt idx="106">
                  <c:v>-5458</c:v>
                </c:pt>
                <c:pt idx="107">
                  <c:v>-5458</c:v>
                </c:pt>
                <c:pt idx="108">
                  <c:v>-5444</c:v>
                </c:pt>
                <c:pt idx="109">
                  <c:v>-5436</c:v>
                </c:pt>
                <c:pt idx="110">
                  <c:v>-5198</c:v>
                </c:pt>
                <c:pt idx="111">
                  <c:v>-5185</c:v>
                </c:pt>
                <c:pt idx="112">
                  <c:v>-5185</c:v>
                </c:pt>
                <c:pt idx="113">
                  <c:v>-5185</c:v>
                </c:pt>
                <c:pt idx="114">
                  <c:v>-5185</c:v>
                </c:pt>
                <c:pt idx="115">
                  <c:v>-5184</c:v>
                </c:pt>
                <c:pt idx="116">
                  <c:v>-5179</c:v>
                </c:pt>
                <c:pt idx="117">
                  <c:v>-5179</c:v>
                </c:pt>
                <c:pt idx="118">
                  <c:v>-5179</c:v>
                </c:pt>
                <c:pt idx="119">
                  <c:v>-5149</c:v>
                </c:pt>
                <c:pt idx="120">
                  <c:v>-4817</c:v>
                </c:pt>
                <c:pt idx="121">
                  <c:v>-4816</c:v>
                </c:pt>
                <c:pt idx="122">
                  <c:v>-4804</c:v>
                </c:pt>
                <c:pt idx="123">
                  <c:v>-4533</c:v>
                </c:pt>
                <c:pt idx="124">
                  <c:v>-4512</c:v>
                </c:pt>
                <c:pt idx="125">
                  <c:v>-4507</c:v>
                </c:pt>
                <c:pt idx="126">
                  <c:v>-4507</c:v>
                </c:pt>
                <c:pt idx="127">
                  <c:v>-4191</c:v>
                </c:pt>
                <c:pt idx="128">
                  <c:v>-4191</c:v>
                </c:pt>
                <c:pt idx="129">
                  <c:v>-4187</c:v>
                </c:pt>
                <c:pt idx="130">
                  <c:v>-4185</c:v>
                </c:pt>
                <c:pt idx="131">
                  <c:v>-3950</c:v>
                </c:pt>
                <c:pt idx="132">
                  <c:v>-3932</c:v>
                </c:pt>
                <c:pt idx="133">
                  <c:v>-3896</c:v>
                </c:pt>
                <c:pt idx="134">
                  <c:v>-3890</c:v>
                </c:pt>
                <c:pt idx="135">
                  <c:v>-3888</c:v>
                </c:pt>
                <c:pt idx="136">
                  <c:v>-3886</c:v>
                </c:pt>
                <c:pt idx="137">
                  <c:v>-3867</c:v>
                </c:pt>
                <c:pt idx="138">
                  <c:v>-3867</c:v>
                </c:pt>
                <c:pt idx="139">
                  <c:v>-3860</c:v>
                </c:pt>
                <c:pt idx="140">
                  <c:v>-3859</c:v>
                </c:pt>
                <c:pt idx="141">
                  <c:v>-3853</c:v>
                </c:pt>
                <c:pt idx="142">
                  <c:v>-3853</c:v>
                </c:pt>
                <c:pt idx="143">
                  <c:v>-3853</c:v>
                </c:pt>
                <c:pt idx="144">
                  <c:v>-3838</c:v>
                </c:pt>
                <c:pt idx="145">
                  <c:v>-3833</c:v>
                </c:pt>
                <c:pt idx="146">
                  <c:v>-3816</c:v>
                </c:pt>
                <c:pt idx="147">
                  <c:v>-3577</c:v>
                </c:pt>
                <c:pt idx="148">
                  <c:v>-3522</c:v>
                </c:pt>
                <c:pt idx="149">
                  <c:v>-3500</c:v>
                </c:pt>
                <c:pt idx="150">
                  <c:v>-3263</c:v>
                </c:pt>
                <c:pt idx="151">
                  <c:v>-3257</c:v>
                </c:pt>
                <c:pt idx="152">
                  <c:v>-3257</c:v>
                </c:pt>
                <c:pt idx="153">
                  <c:v>-3250</c:v>
                </c:pt>
                <c:pt idx="154">
                  <c:v>-3250</c:v>
                </c:pt>
                <c:pt idx="155">
                  <c:v>-3242</c:v>
                </c:pt>
                <c:pt idx="156">
                  <c:v>-3234</c:v>
                </c:pt>
                <c:pt idx="157">
                  <c:v>-3220</c:v>
                </c:pt>
                <c:pt idx="158">
                  <c:v>-3176</c:v>
                </c:pt>
                <c:pt idx="159">
                  <c:v>-3169</c:v>
                </c:pt>
                <c:pt idx="160">
                  <c:v>-2947</c:v>
                </c:pt>
                <c:pt idx="161">
                  <c:v>-2939</c:v>
                </c:pt>
                <c:pt idx="162">
                  <c:v>-2927</c:v>
                </c:pt>
                <c:pt idx="163">
                  <c:v>-2921</c:v>
                </c:pt>
                <c:pt idx="164">
                  <c:v>-2921</c:v>
                </c:pt>
                <c:pt idx="165">
                  <c:v>-2919</c:v>
                </c:pt>
                <c:pt idx="166">
                  <c:v>-2919</c:v>
                </c:pt>
                <c:pt idx="167">
                  <c:v>-2917</c:v>
                </c:pt>
                <c:pt idx="168">
                  <c:v>-2917</c:v>
                </c:pt>
                <c:pt idx="169">
                  <c:v>-2914</c:v>
                </c:pt>
                <c:pt idx="170">
                  <c:v>-2914</c:v>
                </c:pt>
                <c:pt idx="171">
                  <c:v>-2911</c:v>
                </c:pt>
                <c:pt idx="172">
                  <c:v>-2911</c:v>
                </c:pt>
                <c:pt idx="173">
                  <c:v>-2900</c:v>
                </c:pt>
                <c:pt idx="174">
                  <c:v>-2899</c:v>
                </c:pt>
                <c:pt idx="175">
                  <c:v>-2294</c:v>
                </c:pt>
                <c:pt idx="176">
                  <c:v>-2273</c:v>
                </c:pt>
                <c:pt idx="177">
                  <c:v>-2273</c:v>
                </c:pt>
                <c:pt idx="178">
                  <c:v>-2264</c:v>
                </c:pt>
                <c:pt idx="179">
                  <c:v>-2264</c:v>
                </c:pt>
                <c:pt idx="180">
                  <c:v>-2257</c:v>
                </c:pt>
                <c:pt idx="181">
                  <c:v>-2234</c:v>
                </c:pt>
                <c:pt idx="182">
                  <c:v>-2227</c:v>
                </c:pt>
                <c:pt idx="183">
                  <c:v>-2222</c:v>
                </c:pt>
                <c:pt idx="184">
                  <c:v>-2046.5</c:v>
                </c:pt>
                <c:pt idx="185">
                  <c:v>-2027</c:v>
                </c:pt>
                <c:pt idx="186">
                  <c:v>-1983.5</c:v>
                </c:pt>
                <c:pt idx="187">
                  <c:v>-1963</c:v>
                </c:pt>
                <c:pt idx="188">
                  <c:v>-1934</c:v>
                </c:pt>
                <c:pt idx="189">
                  <c:v>-1928</c:v>
                </c:pt>
                <c:pt idx="190">
                  <c:v>-1927</c:v>
                </c:pt>
                <c:pt idx="191">
                  <c:v>-1913</c:v>
                </c:pt>
                <c:pt idx="192">
                  <c:v>-1913</c:v>
                </c:pt>
                <c:pt idx="193">
                  <c:v>-1696</c:v>
                </c:pt>
                <c:pt idx="194">
                  <c:v>-1696</c:v>
                </c:pt>
                <c:pt idx="195">
                  <c:v>-1661</c:v>
                </c:pt>
                <c:pt idx="196">
                  <c:v>-1659</c:v>
                </c:pt>
                <c:pt idx="197">
                  <c:v>-1659</c:v>
                </c:pt>
                <c:pt idx="198">
                  <c:v>-1659</c:v>
                </c:pt>
                <c:pt idx="199">
                  <c:v>-1644</c:v>
                </c:pt>
                <c:pt idx="200">
                  <c:v>-1640</c:v>
                </c:pt>
                <c:pt idx="201">
                  <c:v>-1640</c:v>
                </c:pt>
                <c:pt idx="202">
                  <c:v>-1638</c:v>
                </c:pt>
                <c:pt idx="203">
                  <c:v>-1638</c:v>
                </c:pt>
                <c:pt idx="204">
                  <c:v>-1637</c:v>
                </c:pt>
                <c:pt idx="205">
                  <c:v>-1637</c:v>
                </c:pt>
                <c:pt idx="206">
                  <c:v>-1637</c:v>
                </c:pt>
                <c:pt idx="207">
                  <c:v>-1637</c:v>
                </c:pt>
                <c:pt idx="208">
                  <c:v>-1624</c:v>
                </c:pt>
                <c:pt idx="209">
                  <c:v>-1624</c:v>
                </c:pt>
                <c:pt idx="210">
                  <c:v>-1623</c:v>
                </c:pt>
                <c:pt idx="211">
                  <c:v>-1623</c:v>
                </c:pt>
                <c:pt idx="212">
                  <c:v>-1618</c:v>
                </c:pt>
                <c:pt idx="213">
                  <c:v>-1616</c:v>
                </c:pt>
                <c:pt idx="214">
                  <c:v>-1616</c:v>
                </c:pt>
                <c:pt idx="215">
                  <c:v>-1615.5</c:v>
                </c:pt>
                <c:pt idx="216">
                  <c:v>-1611</c:v>
                </c:pt>
                <c:pt idx="217">
                  <c:v>-1610</c:v>
                </c:pt>
                <c:pt idx="218">
                  <c:v>-1604</c:v>
                </c:pt>
                <c:pt idx="219">
                  <c:v>-1602</c:v>
                </c:pt>
                <c:pt idx="220">
                  <c:v>-1602</c:v>
                </c:pt>
                <c:pt idx="221">
                  <c:v>-1602</c:v>
                </c:pt>
                <c:pt idx="222">
                  <c:v>-1601</c:v>
                </c:pt>
                <c:pt idx="223">
                  <c:v>-1594</c:v>
                </c:pt>
                <c:pt idx="224">
                  <c:v>-1594</c:v>
                </c:pt>
                <c:pt idx="225">
                  <c:v>-1587</c:v>
                </c:pt>
                <c:pt idx="226">
                  <c:v>-1587</c:v>
                </c:pt>
                <c:pt idx="227">
                  <c:v>-1586</c:v>
                </c:pt>
                <c:pt idx="228">
                  <c:v>-1365</c:v>
                </c:pt>
                <c:pt idx="229">
                  <c:v>-1365</c:v>
                </c:pt>
                <c:pt idx="230">
                  <c:v>-1347.5</c:v>
                </c:pt>
                <c:pt idx="231">
                  <c:v>-1324</c:v>
                </c:pt>
                <c:pt idx="232">
                  <c:v>-1324</c:v>
                </c:pt>
                <c:pt idx="233">
                  <c:v>-1309</c:v>
                </c:pt>
                <c:pt idx="234">
                  <c:v>-1309</c:v>
                </c:pt>
                <c:pt idx="235">
                  <c:v>-1293</c:v>
                </c:pt>
                <c:pt idx="236">
                  <c:v>-1288</c:v>
                </c:pt>
                <c:pt idx="237">
                  <c:v>-1288</c:v>
                </c:pt>
                <c:pt idx="238">
                  <c:v>-1280</c:v>
                </c:pt>
                <c:pt idx="239">
                  <c:v>-1280</c:v>
                </c:pt>
                <c:pt idx="240">
                  <c:v>-1278</c:v>
                </c:pt>
                <c:pt idx="241">
                  <c:v>-1278</c:v>
                </c:pt>
                <c:pt idx="242">
                  <c:v>-1274.5</c:v>
                </c:pt>
                <c:pt idx="243">
                  <c:v>-1263</c:v>
                </c:pt>
                <c:pt idx="244">
                  <c:v>-1263</c:v>
                </c:pt>
                <c:pt idx="245">
                  <c:v>-1234</c:v>
                </c:pt>
                <c:pt idx="246">
                  <c:v>-1234</c:v>
                </c:pt>
                <c:pt idx="247">
                  <c:v>-1048</c:v>
                </c:pt>
                <c:pt idx="248">
                  <c:v>-1048</c:v>
                </c:pt>
                <c:pt idx="249">
                  <c:v>-1026</c:v>
                </c:pt>
                <c:pt idx="250">
                  <c:v>-993</c:v>
                </c:pt>
                <c:pt idx="251">
                  <c:v>-992</c:v>
                </c:pt>
                <c:pt idx="252">
                  <c:v>-971</c:v>
                </c:pt>
                <c:pt idx="253">
                  <c:v>-957</c:v>
                </c:pt>
                <c:pt idx="254">
                  <c:v>-956</c:v>
                </c:pt>
                <c:pt idx="255">
                  <c:v>-942</c:v>
                </c:pt>
                <c:pt idx="256">
                  <c:v>-756</c:v>
                </c:pt>
                <c:pt idx="257">
                  <c:v>-684</c:v>
                </c:pt>
                <c:pt idx="258">
                  <c:v>-683</c:v>
                </c:pt>
                <c:pt idx="259">
                  <c:v>-645</c:v>
                </c:pt>
                <c:pt idx="260">
                  <c:v>-645</c:v>
                </c:pt>
                <c:pt idx="261">
                  <c:v>-631</c:v>
                </c:pt>
                <c:pt idx="262">
                  <c:v>-618</c:v>
                </c:pt>
                <c:pt idx="263">
                  <c:v>-618</c:v>
                </c:pt>
                <c:pt idx="264">
                  <c:v>-611</c:v>
                </c:pt>
                <c:pt idx="265">
                  <c:v>-596</c:v>
                </c:pt>
                <c:pt idx="266">
                  <c:v>-360</c:v>
                </c:pt>
                <c:pt idx="267">
                  <c:v>-353</c:v>
                </c:pt>
                <c:pt idx="268">
                  <c:v>-351</c:v>
                </c:pt>
                <c:pt idx="269">
                  <c:v>-338</c:v>
                </c:pt>
                <c:pt idx="270">
                  <c:v>-302</c:v>
                </c:pt>
                <c:pt idx="271">
                  <c:v>-280</c:v>
                </c:pt>
                <c:pt idx="272">
                  <c:v>-30</c:v>
                </c:pt>
                <c:pt idx="273">
                  <c:v>-7</c:v>
                </c:pt>
                <c:pt idx="274">
                  <c:v>-3.5</c:v>
                </c:pt>
                <c:pt idx="275">
                  <c:v>0</c:v>
                </c:pt>
                <c:pt idx="276">
                  <c:v>0</c:v>
                </c:pt>
                <c:pt idx="277">
                  <c:v>252</c:v>
                </c:pt>
                <c:pt idx="278">
                  <c:v>253</c:v>
                </c:pt>
                <c:pt idx="279">
                  <c:v>253</c:v>
                </c:pt>
                <c:pt idx="280">
                  <c:v>268</c:v>
                </c:pt>
                <c:pt idx="281">
                  <c:v>268</c:v>
                </c:pt>
                <c:pt idx="282">
                  <c:v>279</c:v>
                </c:pt>
                <c:pt idx="283">
                  <c:v>280</c:v>
                </c:pt>
                <c:pt idx="284">
                  <c:v>280</c:v>
                </c:pt>
                <c:pt idx="285">
                  <c:v>289</c:v>
                </c:pt>
                <c:pt idx="286">
                  <c:v>289</c:v>
                </c:pt>
                <c:pt idx="287">
                  <c:v>304</c:v>
                </c:pt>
                <c:pt idx="288">
                  <c:v>304</c:v>
                </c:pt>
                <c:pt idx="289">
                  <c:v>304</c:v>
                </c:pt>
                <c:pt idx="290">
                  <c:v>308</c:v>
                </c:pt>
                <c:pt idx="291">
                  <c:v>315</c:v>
                </c:pt>
                <c:pt idx="292">
                  <c:v>316</c:v>
                </c:pt>
                <c:pt idx="293">
                  <c:v>317</c:v>
                </c:pt>
                <c:pt idx="294">
                  <c:v>330</c:v>
                </c:pt>
                <c:pt idx="295">
                  <c:v>337</c:v>
                </c:pt>
                <c:pt idx="296">
                  <c:v>525</c:v>
                </c:pt>
                <c:pt idx="297">
                  <c:v>560</c:v>
                </c:pt>
                <c:pt idx="298">
                  <c:v>560</c:v>
                </c:pt>
                <c:pt idx="299">
                  <c:v>563.5</c:v>
                </c:pt>
                <c:pt idx="300">
                  <c:v>565.5</c:v>
                </c:pt>
                <c:pt idx="301">
                  <c:v>611</c:v>
                </c:pt>
                <c:pt idx="302">
                  <c:v>611</c:v>
                </c:pt>
                <c:pt idx="303">
                  <c:v>624</c:v>
                </c:pt>
                <c:pt idx="304">
                  <c:v>625</c:v>
                </c:pt>
                <c:pt idx="305">
                  <c:v>627</c:v>
                </c:pt>
                <c:pt idx="306">
                  <c:v>639</c:v>
                </c:pt>
                <c:pt idx="307">
                  <c:v>642</c:v>
                </c:pt>
                <c:pt idx="308">
                  <c:v>650.5</c:v>
                </c:pt>
                <c:pt idx="309">
                  <c:v>655</c:v>
                </c:pt>
                <c:pt idx="310">
                  <c:v>679</c:v>
                </c:pt>
                <c:pt idx="311">
                  <c:v>679</c:v>
                </c:pt>
                <c:pt idx="312">
                  <c:v>936</c:v>
                </c:pt>
                <c:pt idx="313">
                  <c:v>939.5</c:v>
                </c:pt>
                <c:pt idx="314">
                  <c:v>963</c:v>
                </c:pt>
                <c:pt idx="315">
                  <c:v>965.5</c:v>
                </c:pt>
                <c:pt idx="316">
                  <c:v>970</c:v>
                </c:pt>
                <c:pt idx="317">
                  <c:v>978</c:v>
                </c:pt>
                <c:pt idx="318">
                  <c:v>1217</c:v>
                </c:pt>
                <c:pt idx="319">
                  <c:v>1217</c:v>
                </c:pt>
                <c:pt idx="320">
                  <c:v>1280</c:v>
                </c:pt>
                <c:pt idx="321">
                  <c:v>1280</c:v>
                </c:pt>
                <c:pt idx="322">
                  <c:v>1280</c:v>
                </c:pt>
                <c:pt idx="323">
                  <c:v>1280</c:v>
                </c:pt>
                <c:pt idx="324">
                  <c:v>1282</c:v>
                </c:pt>
                <c:pt idx="325">
                  <c:v>1297</c:v>
                </c:pt>
                <c:pt idx="326">
                  <c:v>1297</c:v>
                </c:pt>
                <c:pt idx="327">
                  <c:v>1302</c:v>
                </c:pt>
                <c:pt idx="328">
                  <c:v>1302</c:v>
                </c:pt>
                <c:pt idx="329">
                  <c:v>1556</c:v>
                </c:pt>
                <c:pt idx="330">
                  <c:v>1556</c:v>
                </c:pt>
                <c:pt idx="331">
                  <c:v>1563</c:v>
                </c:pt>
                <c:pt idx="332">
                  <c:v>1563</c:v>
                </c:pt>
                <c:pt idx="333">
                  <c:v>1577</c:v>
                </c:pt>
                <c:pt idx="334">
                  <c:v>1577</c:v>
                </c:pt>
                <c:pt idx="335">
                  <c:v>1596</c:v>
                </c:pt>
                <c:pt idx="336">
                  <c:v>1607</c:v>
                </c:pt>
                <c:pt idx="337">
                  <c:v>1620</c:v>
                </c:pt>
                <c:pt idx="338">
                  <c:v>1620</c:v>
                </c:pt>
                <c:pt idx="339">
                  <c:v>1887.5</c:v>
                </c:pt>
                <c:pt idx="340">
                  <c:v>1922</c:v>
                </c:pt>
                <c:pt idx="341">
                  <c:v>1922</c:v>
                </c:pt>
                <c:pt idx="342">
                  <c:v>1949</c:v>
                </c:pt>
                <c:pt idx="343">
                  <c:v>1949</c:v>
                </c:pt>
                <c:pt idx="344">
                  <c:v>1965</c:v>
                </c:pt>
                <c:pt idx="345">
                  <c:v>1978</c:v>
                </c:pt>
                <c:pt idx="346">
                  <c:v>2178</c:v>
                </c:pt>
                <c:pt idx="347">
                  <c:v>2184.5</c:v>
                </c:pt>
                <c:pt idx="348">
                  <c:v>2229</c:v>
                </c:pt>
                <c:pt idx="349">
                  <c:v>2236</c:v>
                </c:pt>
                <c:pt idx="350">
                  <c:v>2239</c:v>
                </c:pt>
                <c:pt idx="351">
                  <c:v>2239</c:v>
                </c:pt>
                <c:pt idx="352">
                  <c:v>2241</c:v>
                </c:pt>
                <c:pt idx="353">
                  <c:v>2526.5</c:v>
                </c:pt>
                <c:pt idx="354">
                  <c:v>2540</c:v>
                </c:pt>
                <c:pt idx="355">
                  <c:v>2540</c:v>
                </c:pt>
                <c:pt idx="356">
                  <c:v>2548</c:v>
                </c:pt>
                <c:pt idx="357">
                  <c:v>2548</c:v>
                </c:pt>
                <c:pt idx="358">
                  <c:v>2563</c:v>
                </c:pt>
                <c:pt idx="359">
                  <c:v>2567</c:v>
                </c:pt>
                <c:pt idx="360">
                  <c:v>2567</c:v>
                </c:pt>
                <c:pt idx="361">
                  <c:v>2567</c:v>
                </c:pt>
                <c:pt idx="362">
                  <c:v>2589</c:v>
                </c:pt>
                <c:pt idx="363">
                  <c:v>2592</c:v>
                </c:pt>
                <c:pt idx="364">
                  <c:v>2592</c:v>
                </c:pt>
                <c:pt idx="365">
                  <c:v>2767</c:v>
                </c:pt>
                <c:pt idx="366">
                  <c:v>2863.5</c:v>
                </c:pt>
                <c:pt idx="367">
                  <c:v>2885</c:v>
                </c:pt>
                <c:pt idx="368">
                  <c:v>2885</c:v>
                </c:pt>
                <c:pt idx="369">
                  <c:v>2891</c:v>
                </c:pt>
                <c:pt idx="370">
                  <c:v>2898</c:v>
                </c:pt>
                <c:pt idx="371">
                  <c:v>2900</c:v>
                </c:pt>
                <c:pt idx="372">
                  <c:v>3128</c:v>
                </c:pt>
                <c:pt idx="373">
                  <c:v>3195</c:v>
                </c:pt>
                <c:pt idx="374">
                  <c:v>3224</c:v>
                </c:pt>
                <c:pt idx="375">
                  <c:v>3233.5</c:v>
                </c:pt>
                <c:pt idx="376">
                  <c:v>3291</c:v>
                </c:pt>
                <c:pt idx="377">
                  <c:v>3410</c:v>
                </c:pt>
                <c:pt idx="378">
                  <c:v>3509</c:v>
                </c:pt>
                <c:pt idx="379">
                  <c:v>3509</c:v>
                </c:pt>
                <c:pt idx="380">
                  <c:v>3540</c:v>
                </c:pt>
                <c:pt idx="381">
                  <c:v>3562</c:v>
                </c:pt>
                <c:pt idx="382">
                  <c:v>3562</c:v>
                </c:pt>
                <c:pt idx="383">
                  <c:v>3784</c:v>
                </c:pt>
                <c:pt idx="384">
                  <c:v>3811</c:v>
                </c:pt>
                <c:pt idx="385">
                  <c:v>3842</c:v>
                </c:pt>
                <c:pt idx="386">
                  <c:v>3842</c:v>
                </c:pt>
                <c:pt idx="387">
                  <c:v>4149</c:v>
                </c:pt>
                <c:pt idx="388">
                  <c:v>4158</c:v>
                </c:pt>
                <c:pt idx="389">
                  <c:v>4158</c:v>
                </c:pt>
                <c:pt idx="390">
                  <c:v>4165</c:v>
                </c:pt>
                <c:pt idx="391">
                  <c:v>4165</c:v>
                </c:pt>
                <c:pt idx="392">
                  <c:v>4180</c:v>
                </c:pt>
                <c:pt idx="393">
                  <c:v>4180</c:v>
                </c:pt>
                <c:pt idx="394">
                  <c:v>4184</c:v>
                </c:pt>
                <c:pt idx="395">
                  <c:v>4200</c:v>
                </c:pt>
                <c:pt idx="396">
                  <c:v>4446.5</c:v>
                </c:pt>
                <c:pt idx="397">
                  <c:v>4502</c:v>
                </c:pt>
                <c:pt idx="398">
                  <c:v>4502</c:v>
                </c:pt>
                <c:pt idx="399">
                  <c:v>4840</c:v>
                </c:pt>
                <c:pt idx="400">
                  <c:v>5041</c:v>
                </c:pt>
                <c:pt idx="401">
                  <c:v>5050</c:v>
                </c:pt>
                <c:pt idx="402">
                  <c:v>5085</c:v>
                </c:pt>
                <c:pt idx="403">
                  <c:v>5122</c:v>
                </c:pt>
                <c:pt idx="404">
                  <c:v>5138</c:v>
                </c:pt>
                <c:pt idx="405">
                  <c:v>5138</c:v>
                </c:pt>
                <c:pt idx="406">
                  <c:v>5173</c:v>
                </c:pt>
                <c:pt idx="407">
                  <c:v>5173</c:v>
                </c:pt>
                <c:pt idx="408">
                  <c:v>5359</c:v>
                </c:pt>
                <c:pt idx="409">
                  <c:v>5359</c:v>
                </c:pt>
                <c:pt idx="410">
                  <c:v>5408</c:v>
                </c:pt>
                <c:pt idx="411">
                  <c:v>5412</c:v>
                </c:pt>
                <c:pt idx="412">
                  <c:v>5420</c:v>
                </c:pt>
                <c:pt idx="413">
                  <c:v>5436</c:v>
                </c:pt>
                <c:pt idx="414">
                  <c:v>5438</c:v>
                </c:pt>
                <c:pt idx="415">
                  <c:v>5438</c:v>
                </c:pt>
                <c:pt idx="416">
                  <c:v>5445</c:v>
                </c:pt>
                <c:pt idx="417">
                  <c:v>5445</c:v>
                </c:pt>
                <c:pt idx="418">
                  <c:v>5451</c:v>
                </c:pt>
                <c:pt idx="419">
                  <c:v>5455</c:v>
                </c:pt>
                <c:pt idx="420">
                  <c:v>5467</c:v>
                </c:pt>
                <c:pt idx="421">
                  <c:v>5467</c:v>
                </c:pt>
                <c:pt idx="422">
                  <c:v>5470</c:v>
                </c:pt>
                <c:pt idx="423">
                  <c:v>5482</c:v>
                </c:pt>
                <c:pt idx="424">
                  <c:v>5504</c:v>
                </c:pt>
                <c:pt idx="425">
                  <c:v>5504</c:v>
                </c:pt>
                <c:pt idx="426">
                  <c:v>5767</c:v>
                </c:pt>
                <c:pt idx="427">
                  <c:v>5769</c:v>
                </c:pt>
                <c:pt idx="428">
                  <c:v>5769</c:v>
                </c:pt>
                <c:pt idx="429">
                  <c:v>5783</c:v>
                </c:pt>
                <c:pt idx="430">
                  <c:v>5783</c:v>
                </c:pt>
                <c:pt idx="431">
                  <c:v>5789</c:v>
                </c:pt>
                <c:pt idx="432">
                  <c:v>5791</c:v>
                </c:pt>
                <c:pt idx="433">
                  <c:v>5791</c:v>
                </c:pt>
                <c:pt idx="434">
                  <c:v>5806</c:v>
                </c:pt>
                <c:pt idx="435">
                  <c:v>5806</c:v>
                </c:pt>
                <c:pt idx="436">
                  <c:v>5820</c:v>
                </c:pt>
                <c:pt idx="437">
                  <c:v>5820</c:v>
                </c:pt>
                <c:pt idx="438">
                  <c:v>6035</c:v>
                </c:pt>
                <c:pt idx="439">
                  <c:v>6035</c:v>
                </c:pt>
                <c:pt idx="440">
                  <c:v>6049</c:v>
                </c:pt>
                <c:pt idx="441">
                  <c:v>6049</c:v>
                </c:pt>
                <c:pt idx="442">
                  <c:v>6078</c:v>
                </c:pt>
                <c:pt idx="443">
                  <c:v>6078</c:v>
                </c:pt>
                <c:pt idx="444">
                  <c:v>6099</c:v>
                </c:pt>
                <c:pt idx="445">
                  <c:v>6099</c:v>
                </c:pt>
                <c:pt idx="446">
                  <c:v>6100</c:v>
                </c:pt>
                <c:pt idx="447">
                  <c:v>6100</c:v>
                </c:pt>
                <c:pt idx="448">
                  <c:v>6110</c:v>
                </c:pt>
                <c:pt idx="449">
                  <c:v>6110</c:v>
                </c:pt>
                <c:pt idx="450">
                  <c:v>6114</c:v>
                </c:pt>
                <c:pt idx="451">
                  <c:v>6114</c:v>
                </c:pt>
                <c:pt idx="452">
                  <c:v>6127</c:v>
                </c:pt>
                <c:pt idx="453">
                  <c:v>6387</c:v>
                </c:pt>
                <c:pt idx="454">
                  <c:v>6387</c:v>
                </c:pt>
                <c:pt idx="455">
                  <c:v>6424</c:v>
                </c:pt>
                <c:pt idx="456">
                  <c:v>6424</c:v>
                </c:pt>
                <c:pt idx="457">
                  <c:v>6438</c:v>
                </c:pt>
                <c:pt idx="458">
                  <c:v>6438</c:v>
                </c:pt>
                <c:pt idx="459">
                  <c:v>6445</c:v>
                </c:pt>
                <c:pt idx="460">
                  <c:v>6445</c:v>
                </c:pt>
                <c:pt idx="461">
                  <c:v>6458</c:v>
                </c:pt>
                <c:pt idx="462">
                  <c:v>6458</c:v>
                </c:pt>
                <c:pt idx="463">
                  <c:v>6475</c:v>
                </c:pt>
                <c:pt idx="464">
                  <c:v>6702</c:v>
                </c:pt>
                <c:pt idx="465">
                  <c:v>6725</c:v>
                </c:pt>
                <c:pt idx="466">
                  <c:v>6725</c:v>
                </c:pt>
                <c:pt idx="467">
                  <c:v>6733</c:v>
                </c:pt>
                <c:pt idx="468">
                  <c:v>6745</c:v>
                </c:pt>
                <c:pt idx="469">
                  <c:v>6754</c:v>
                </c:pt>
                <c:pt idx="470">
                  <c:v>6769</c:v>
                </c:pt>
                <c:pt idx="471">
                  <c:v>6991</c:v>
                </c:pt>
                <c:pt idx="472">
                  <c:v>7033</c:v>
                </c:pt>
                <c:pt idx="473">
                  <c:v>7061</c:v>
                </c:pt>
                <c:pt idx="474">
                  <c:v>7063</c:v>
                </c:pt>
                <c:pt idx="475">
                  <c:v>7074</c:v>
                </c:pt>
                <c:pt idx="476">
                  <c:v>7091</c:v>
                </c:pt>
                <c:pt idx="477">
                  <c:v>7100</c:v>
                </c:pt>
                <c:pt idx="478">
                  <c:v>7100</c:v>
                </c:pt>
                <c:pt idx="479">
                  <c:v>7330</c:v>
                </c:pt>
                <c:pt idx="480">
                  <c:v>7351</c:v>
                </c:pt>
                <c:pt idx="481">
                  <c:v>7372</c:v>
                </c:pt>
                <c:pt idx="482">
                  <c:v>7390</c:v>
                </c:pt>
                <c:pt idx="483">
                  <c:v>7400</c:v>
                </c:pt>
                <c:pt idx="484">
                  <c:v>7416</c:v>
                </c:pt>
                <c:pt idx="485">
                  <c:v>7684</c:v>
                </c:pt>
                <c:pt idx="486">
                  <c:v>7714</c:v>
                </c:pt>
                <c:pt idx="487">
                  <c:v>7750</c:v>
                </c:pt>
                <c:pt idx="488">
                  <c:v>7965</c:v>
                </c:pt>
                <c:pt idx="489">
                  <c:v>8001</c:v>
                </c:pt>
                <c:pt idx="490">
                  <c:v>8047</c:v>
                </c:pt>
                <c:pt idx="491">
                  <c:v>8049</c:v>
                </c:pt>
                <c:pt idx="492">
                  <c:v>8059</c:v>
                </c:pt>
                <c:pt idx="493">
                  <c:v>8282</c:v>
                </c:pt>
                <c:pt idx="494">
                  <c:v>8318</c:v>
                </c:pt>
                <c:pt idx="495">
                  <c:v>8366</c:v>
                </c:pt>
                <c:pt idx="496">
                  <c:v>8385</c:v>
                </c:pt>
                <c:pt idx="497">
                  <c:v>8385</c:v>
                </c:pt>
                <c:pt idx="498">
                  <c:v>8591</c:v>
                </c:pt>
                <c:pt idx="499">
                  <c:v>8605</c:v>
                </c:pt>
                <c:pt idx="500">
                  <c:v>8613</c:v>
                </c:pt>
                <c:pt idx="501">
                  <c:v>8627</c:v>
                </c:pt>
                <c:pt idx="502">
                  <c:v>8634</c:v>
                </c:pt>
                <c:pt idx="503">
                  <c:v>8649</c:v>
                </c:pt>
                <c:pt idx="504">
                  <c:v>8936</c:v>
                </c:pt>
                <c:pt idx="505">
                  <c:v>8955</c:v>
                </c:pt>
                <c:pt idx="506">
                  <c:v>8958</c:v>
                </c:pt>
                <c:pt idx="507">
                  <c:v>8989</c:v>
                </c:pt>
                <c:pt idx="508">
                  <c:v>8989</c:v>
                </c:pt>
                <c:pt idx="509">
                  <c:v>8991</c:v>
                </c:pt>
                <c:pt idx="510">
                  <c:v>8992.5</c:v>
                </c:pt>
                <c:pt idx="511">
                  <c:v>9001</c:v>
                </c:pt>
                <c:pt idx="512">
                  <c:v>9008</c:v>
                </c:pt>
                <c:pt idx="513">
                  <c:v>9020</c:v>
                </c:pt>
                <c:pt idx="514">
                  <c:v>9245</c:v>
                </c:pt>
                <c:pt idx="515">
                  <c:v>9245</c:v>
                </c:pt>
                <c:pt idx="516">
                  <c:v>9259</c:v>
                </c:pt>
                <c:pt idx="517">
                  <c:v>9267</c:v>
                </c:pt>
                <c:pt idx="518">
                  <c:v>9274</c:v>
                </c:pt>
                <c:pt idx="519">
                  <c:v>9303</c:v>
                </c:pt>
                <c:pt idx="520">
                  <c:v>9307</c:v>
                </c:pt>
                <c:pt idx="521">
                  <c:v>9314</c:v>
                </c:pt>
                <c:pt idx="522">
                  <c:v>9605</c:v>
                </c:pt>
                <c:pt idx="523">
                  <c:v>9626</c:v>
                </c:pt>
                <c:pt idx="524">
                  <c:v>9660</c:v>
                </c:pt>
                <c:pt idx="525">
                  <c:v>9878</c:v>
                </c:pt>
                <c:pt idx="526">
                  <c:v>9899</c:v>
                </c:pt>
                <c:pt idx="527">
                  <c:v>9900</c:v>
                </c:pt>
                <c:pt idx="528">
                  <c:v>9914</c:v>
                </c:pt>
                <c:pt idx="529">
                  <c:v>9964</c:v>
                </c:pt>
                <c:pt idx="530">
                  <c:v>10245</c:v>
                </c:pt>
                <c:pt idx="531">
                  <c:v>10263</c:v>
                </c:pt>
                <c:pt idx="532">
                  <c:v>10274</c:v>
                </c:pt>
                <c:pt idx="533">
                  <c:v>10281</c:v>
                </c:pt>
                <c:pt idx="534">
                  <c:v>10283</c:v>
                </c:pt>
                <c:pt idx="535">
                  <c:v>10288</c:v>
                </c:pt>
                <c:pt idx="536">
                  <c:v>10288</c:v>
                </c:pt>
                <c:pt idx="537">
                  <c:v>10288</c:v>
                </c:pt>
                <c:pt idx="538">
                  <c:v>10609</c:v>
                </c:pt>
                <c:pt idx="539">
                  <c:v>10609</c:v>
                </c:pt>
                <c:pt idx="540">
                  <c:v>10612</c:v>
                </c:pt>
                <c:pt idx="541">
                  <c:v>10880.5</c:v>
                </c:pt>
                <c:pt idx="542">
                  <c:v>10888.5</c:v>
                </c:pt>
                <c:pt idx="543">
                  <c:v>10892</c:v>
                </c:pt>
                <c:pt idx="544">
                  <c:v>10899</c:v>
                </c:pt>
                <c:pt idx="545">
                  <c:v>10899</c:v>
                </c:pt>
                <c:pt idx="546">
                  <c:v>11172</c:v>
                </c:pt>
                <c:pt idx="547">
                  <c:v>11187</c:v>
                </c:pt>
                <c:pt idx="548">
                  <c:v>11216</c:v>
                </c:pt>
                <c:pt idx="549">
                  <c:v>11230</c:v>
                </c:pt>
                <c:pt idx="550">
                  <c:v>11237</c:v>
                </c:pt>
                <c:pt idx="551">
                  <c:v>11481</c:v>
                </c:pt>
                <c:pt idx="552">
                  <c:v>11602</c:v>
                </c:pt>
                <c:pt idx="553">
                  <c:v>11609</c:v>
                </c:pt>
                <c:pt idx="554">
                  <c:v>11609</c:v>
                </c:pt>
                <c:pt idx="555">
                  <c:v>11817</c:v>
                </c:pt>
                <c:pt idx="556">
                  <c:v>11817</c:v>
                </c:pt>
                <c:pt idx="557">
                  <c:v>11841</c:v>
                </c:pt>
                <c:pt idx="558">
                  <c:v>11882</c:v>
                </c:pt>
                <c:pt idx="559">
                  <c:v>11882</c:v>
                </c:pt>
                <c:pt idx="560">
                  <c:v>11884</c:v>
                </c:pt>
                <c:pt idx="561">
                  <c:v>11892</c:v>
                </c:pt>
                <c:pt idx="562">
                  <c:v>12220</c:v>
                </c:pt>
                <c:pt idx="563">
                  <c:v>12220</c:v>
                </c:pt>
                <c:pt idx="564">
                  <c:v>12500</c:v>
                </c:pt>
                <c:pt idx="565">
                  <c:v>12500</c:v>
                </c:pt>
                <c:pt idx="566">
                  <c:v>12524</c:v>
                </c:pt>
                <c:pt idx="567">
                  <c:v>12558</c:v>
                </c:pt>
                <c:pt idx="568">
                  <c:v>12889</c:v>
                </c:pt>
                <c:pt idx="569">
                  <c:v>12889</c:v>
                </c:pt>
                <c:pt idx="570">
                  <c:v>13154</c:v>
                </c:pt>
                <c:pt idx="571">
                  <c:v>13169</c:v>
                </c:pt>
                <c:pt idx="572">
                  <c:v>13773</c:v>
                </c:pt>
                <c:pt idx="573">
                  <c:v>14147</c:v>
                </c:pt>
              </c:numCache>
            </c:numRef>
          </c:xVal>
          <c:yVal>
            <c:numRef>
              <c:f>'Active 1'!$H$21:$H$974</c:f>
              <c:numCache>
                <c:formatCode>General</c:formatCode>
                <c:ptCount val="954"/>
                <c:pt idx="0">
                  <c:v>-4.7729499992783531E-2</c:v>
                </c:pt>
                <c:pt idx="1">
                  <c:v>-4.9669999996694969E-2</c:v>
                </c:pt>
                <c:pt idx="2">
                  <c:v>-3.7614499999108375E-2</c:v>
                </c:pt>
                <c:pt idx="3">
                  <c:v>-3.8103999997474602E-2</c:v>
                </c:pt>
                <c:pt idx="4">
                  <c:v>-3.9259499995750957E-2</c:v>
                </c:pt>
                <c:pt idx="5">
                  <c:v>-2.9394499999398249E-2</c:v>
                </c:pt>
                <c:pt idx="6">
                  <c:v>-4.4156499992823228E-2</c:v>
                </c:pt>
                <c:pt idx="7">
                  <c:v>-3.7239499994029757E-2</c:v>
                </c:pt>
                <c:pt idx="8">
                  <c:v>-4.5644499998161336E-2</c:v>
                </c:pt>
                <c:pt idx="9">
                  <c:v>-3.930699999727949E-2</c:v>
                </c:pt>
                <c:pt idx="10">
                  <c:v>-2.5679499995021615E-2</c:v>
                </c:pt>
                <c:pt idx="11">
                  <c:v>-1.519449999796052E-2</c:v>
                </c:pt>
                <c:pt idx="12">
                  <c:v>-8.0159999961324502E-3</c:v>
                </c:pt>
                <c:pt idx="13">
                  <c:v>-2.007449999837263E-2</c:v>
                </c:pt>
                <c:pt idx="14">
                  <c:v>-1.7824999997174018E-2</c:v>
                </c:pt>
                <c:pt idx="15">
                  <c:v>-1.2124499997298699E-2</c:v>
                </c:pt>
                <c:pt idx="16">
                  <c:v>-8.2724999974743696E-3</c:v>
                </c:pt>
                <c:pt idx="17">
                  <c:v>-7.5144999973417725E-3</c:v>
                </c:pt>
                <c:pt idx="18">
                  <c:v>-4.8909999968600459E-3</c:v>
                </c:pt>
                <c:pt idx="19">
                  <c:v>9.9435000029188814E-3</c:v>
                </c:pt>
                <c:pt idx="20">
                  <c:v>1.0275500002535409E-2</c:v>
                </c:pt>
                <c:pt idx="21">
                  <c:v>5.3440000046975911E-3</c:v>
                </c:pt>
                <c:pt idx="22">
                  <c:v>-1.3999999973748345E-3</c:v>
                </c:pt>
                <c:pt idx="23">
                  <c:v>4.201650000322843E-2</c:v>
                </c:pt>
                <c:pt idx="24">
                  <c:v>5.1818500003719237E-2</c:v>
                </c:pt>
                <c:pt idx="25">
                  <c:v>2.5793500004510861E-2</c:v>
                </c:pt>
                <c:pt idx="26">
                  <c:v>3.0298000005132053E-2</c:v>
                </c:pt>
                <c:pt idx="27">
                  <c:v>2.2488000002340414E-2</c:v>
                </c:pt>
                <c:pt idx="28">
                  <c:v>3.0547500002285233E-2</c:v>
                </c:pt>
                <c:pt idx="29">
                  <c:v>2.1065500004624482E-2</c:v>
                </c:pt>
                <c:pt idx="30">
                  <c:v>2.7902000005269656E-2</c:v>
                </c:pt>
                <c:pt idx="31">
                  <c:v>3.7429500003781868E-2</c:v>
                </c:pt>
                <c:pt idx="32">
                  <c:v>3.2857500002137385E-2</c:v>
                </c:pt>
                <c:pt idx="33">
                  <c:v>2.2222000003239373E-2</c:v>
                </c:pt>
                <c:pt idx="34">
                  <c:v>4.3423500002973014E-2</c:v>
                </c:pt>
                <c:pt idx="35">
                  <c:v>2.7540500002942281E-2</c:v>
                </c:pt>
                <c:pt idx="36">
                  <c:v>2.9957000002468703E-2</c:v>
                </c:pt>
                <c:pt idx="37">
                  <c:v>3.7433000004966743E-2</c:v>
                </c:pt>
                <c:pt idx="38">
                  <c:v>4.8749500001576962E-2</c:v>
                </c:pt>
                <c:pt idx="39">
                  <c:v>4.6475000006466871E-2</c:v>
                </c:pt>
                <c:pt idx="40">
                  <c:v>5.0784000002749963E-2</c:v>
                </c:pt>
                <c:pt idx="41">
                  <c:v>3.7676500000088708E-2</c:v>
                </c:pt>
                <c:pt idx="42">
                  <c:v>4.2280500005290378E-2</c:v>
                </c:pt>
                <c:pt idx="43">
                  <c:v>3.1708500002423534E-2</c:v>
                </c:pt>
                <c:pt idx="44">
                  <c:v>5.7808000005024951E-2</c:v>
                </c:pt>
                <c:pt idx="45">
                  <c:v>3.9700500004983041E-2</c:v>
                </c:pt>
                <c:pt idx="46">
                  <c:v>4.1009500004292931E-2</c:v>
                </c:pt>
                <c:pt idx="47">
                  <c:v>3.1038000004627975E-2</c:v>
                </c:pt>
                <c:pt idx="48">
                  <c:v>3.0097500002739253E-2</c:v>
                </c:pt>
                <c:pt idx="49">
                  <c:v>2.094750000469503E-2</c:v>
                </c:pt>
                <c:pt idx="50">
                  <c:v>2.5364000004628906E-2</c:v>
                </c:pt>
                <c:pt idx="51">
                  <c:v>4.0166000002500368E-2</c:v>
                </c:pt>
                <c:pt idx="52">
                  <c:v>3.2642000005580485E-2</c:v>
                </c:pt>
                <c:pt idx="53">
                  <c:v>2.9594000003271503E-2</c:v>
                </c:pt>
                <c:pt idx="54">
                  <c:v>3.0027500000869622E-2</c:v>
                </c:pt>
                <c:pt idx="55">
                  <c:v>7.8605000016978011E-3</c:v>
                </c:pt>
                <c:pt idx="56">
                  <c:v>6.7530000051192474E-3</c:v>
                </c:pt>
                <c:pt idx="57">
                  <c:v>2.9056000003038207E-2</c:v>
                </c:pt>
                <c:pt idx="58">
                  <c:v>4.0722000001551351E-2</c:v>
                </c:pt>
                <c:pt idx="59">
                  <c:v>1.9614500004536239E-2</c:v>
                </c:pt>
                <c:pt idx="60">
                  <c:v>3.6691000001155771E-2</c:v>
                </c:pt>
                <c:pt idx="61">
                  <c:v>3.4249500004079891E-2</c:v>
                </c:pt>
                <c:pt idx="62">
                  <c:v>1.5493000002607005E-2</c:v>
                </c:pt>
                <c:pt idx="63">
                  <c:v>1.1878500004968373E-2</c:v>
                </c:pt>
                <c:pt idx="64">
                  <c:v>2.6367500002379529E-2</c:v>
                </c:pt>
                <c:pt idx="65">
                  <c:v>1.5160000002651941E-2</c:v>
                </c:pt>
                <c:pt idx="68">
                  <c:v>-4.6799999945505988E-3</c:v>
                </c:pt>
                <c:pt idx="69">
                  <c:v>2.2736500002793036E-2</c:v>
                </c:pt>
                <c:pt idx="70">
                  <c:v>1.5115000001969747E-2</c:v>
                </c:pt>
                <c:pt idx="71">
                  <c:v>1.4007500005391194E-2</c:v>
                </c:pt>
                <c:pt idx="72">
                  <c:v>1.3209000004280824E-2</c:v>
                </c:pt>
                <c:pt idx="73">
                  <c:v>5.9420000034151599E-3</c:v>
                </c:pt>
                <c:pt idx="74">
                  <c:v>2.7001500006008428E-2</c:v>
                </c:pt>
                <c:pt idx="75">
                  <c:v>1.2084000001777895E-2</c:v>
                </c:pt>
                <c:pt idx="76">
                  <c:v>2.6809500002855202E-2</c:v>
                </c:pt>
                <c:pt idx="77">
                  <c:v>1.9869000003382098E-2</c:v>
                </c:pt>
                <c:pt idx="78">
                  <c:v>1.5226000003167428E-2</c:v>
                </c:pt>
                <c:pt idx="79">
                  <c:v>1.1701999999786494E-2</c:v>
                </c:pt>
                <c:pt idx="80">
                  <c:v>5.1780000030703377E-3</c:v>
                </c:pt>
                <c:pt idx="81">
                  <c:v>1.3957000006485032E-2</c:v>
                </c:pt>
                <c:pt idx="82">
                  <c:v>1.2314000003243564E-2</c:v>
                </c:pt>
                <c:pt idx="83">
                  <c:v>1.3373500001762295E-2</c:v>
                </c:pt>
                <c:pt idx="84">
                  <c:v>8.7590000002819579E-3</c:v>
                </c:pt>
                <c:pt idx="85">
                  <c:v>2.2520000020449515E-3</c:v>
                </c:pt>
                <c:pt idx="86">
                  <c:v>5.393999999796506E-3</c:v>
                </c:pt>
                <c:pt idx="163">
                  <c:v>3.200500003003981E-3</c:v>
                </c:pt>
                <c:pt idx="169">
                  <c:v>3.6170000021229498E-3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58-4092-BA08-215132436DB4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1'!$D$21:$D$974</c:f>
                <c:numCache>
                  <c:formatCode>General</c:formatCode>
                  <c:ptCount val="95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1E-3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1.6999999999999999E-3</c:v>
                  </c:pt>
                  <c:pt idx="127">
                    <c:v>0</c:v>
                  </c:pt>
                  <c:pt idx="128">
                    <c:v>1.5E-3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6">
                    <c:v>0</c:v>
                  </c:pt>
                  <c:pt idx="138">
                    <c:v>1.1999999999999999E-3</c:v>
                  </c:pt>
                  <c:pt idx="147">
                    <c:v>0</c:v>
                  </c:pt>
                  <c:pt idx="151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1.1999999999999999E-3</c:v>
                  </c:pt>
                  <c:pt idx="166">
                    <c:v>0</c:v>
                  </c:pt>
                  <c:pt idx="167">
                    <c:v>2.7000000000000001E-3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8">
                    <c:v>7.6000000000000004E-4</c:v>
                  </c:pt>
                  <c:pt idx="179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5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6">
                    <c:v>0</c:v>
                  </c:pt>
                  <c:pt idx="197">
                    <c:v>2.2000000000000001E-3</c:v>
                  </c:pt>
                  <c:pt idx="198">
                    <c:v>0</c:v>
                  </c:pt>
                  <c:pt idx="199">
                    <c:v>0</c:v>
                  </c:pt>
                  <c:pt idx="202">
                    <c:v>2E-3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1.6000000000000001E-3</c:v>
                  </c:pt>
                  <c:pt idx="210">
                    <c:v>0</c:v>
                  </c:pt>
                  <c:pt idx="211">
                    <c:v>1.1999999999999999E-3</c:v>
                  </c:pt>
                  <c:pt idx="212">
                    <c:v>0</c:v>
                  </c:pt>
                  <c:pt idx="213">
                    <c:v>8.9999999999999998E-4</c:v>
                  </c:pt>
                  <c:pt idx="214">
                    <c:v>0</c:v>
                  </c:pt>
                  <c:pt idx="216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2.5000000000000001E-4</c:v>
                  </c:pt>
                  <c:pt idx="222">
                    <c:v>2.5000000000000001E-3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1.1999999999999999E-3</c:v>
                  </c:pt>
                  <c:pt idx="226">
                    <c:v>0</c:v>
                  </c:pt>
                  <c:pt idx="227">
                    <c:v>3.7000000000000002E-3</c:v>
                  </c:pt>
                  <c:pt idx="228">
                    <c:v>0</c:v>
                  </c:pt>
                  <c:pt idx="229">
                    <c:v>1.9000000000000001E-4</c:v>
                  </c:pt>
                  <c:pt idx="235">
                    <c:v>1E-3</c:v>
                  </c:pt>
                  <c:pt idx="240">
                    <c:v>0</c:v>
                  </c:pt>
                  <c:pt idx="241">
                    <c:v>3.3999999999999998E-3</c:v>
                  </c:pt>
                  <c:pt idx="245">
                    <c:v>0.01</c:v>
                  </c:pt>
                  <c:pt idx="246">
                    <c:v>6.4999999999999997E-4</c:v>
                  </c:pt>
                  <c:pt idx="248">
                    <c:v>1.2999999999999999E-3</c:v>
                  </c:pt>
                  <c:pt idx="249">
                    <c:v>2.0999999999999999E-3</c:v>
                  </c:pt>
                  <c:pt idx="259">
                    <c:v>1.4E-3</c:v>
                  </c:pt>
                  <c:pt idx="272">
                    <c:v>0</c:v>
                  </c:pt>
                  <c:pt idx="275">
                    <c:v>0</c:v>
                  </c:pt>
                  <c:pt idx="279">
                    <c:v>1.1000000000000001E-3</c:v>
                  </c:pt>
                  <c:pt idx="280">
                    <c:v>1.5E-3</c:v>
                  </c:pt>
                  <c:pt idx="282">
                    <c:v>0</c:v>
                  </c:pt>
                  <c:pt idx="283">
                    <c:v>0</c:v>
                  </c:pt>
                  <c:pt idx="286">
                    <c:v>1.2999999999999999E-3</c:v>
                  </c:pt>
                  <c:pt idx="289">
                    <c:v>1.8E-3</c:v>
                  </c:pt>
                  <c:pt idx="290">
                    <c:v>4.0000000000000002E-4</c:v>
                  </c:pt>
                  <c:pt idx="291">
                    <c:v>0</c:v>
                  </c:pt>
                  <c:pt idx="292">
                    <c:v>0</c:v>
                  </c:pt>
                  <c:pt idx="294">
                    <c:v>0</c:v>
                  </c:pt>
                  <c:pt idx="295">
                    <c:v>0</c:v>
                  </c:pt>
                  <c:pt idx="303">
                    <c:v>0</c:v>
                  </c:pt>
                  <c:pt idx="304">
                    <c:v>0</c:v>
                  </c:pt>
                  <c:pt idx="306">
                    <c:v>0</c:v>
                  </c:pt>
                  <c:pt idx="311">
                    <c:v>1.2999999999999999E-3</c:v>
                  </c:pt>
                  <c:pt idx="318">
                    <c:v>1.5E-3</c:v>
                  </c:pt>
                  <c:pt idx="321">
                    <c:v>0</c:v>
                  </c:pt>
                  <c:pt idx="326">
                    <c:v>1.4E-3</c:v>
                  </c:pt>
                  <c:pt idx="330">
                    <c:v>2E-3</c:v>
                  </c:pt>
                  <c:pt idx="332">
                    <c:v>1.1999999999999999E-3</c:v>
                  </c:pt>
                  <c:pt idx="333">
                    <c:v>1.1000000000000001E-3</c:v>
                  </c:pt>
                  <c:pt idx="338">
                    <c:v>9.2000000000000003E-4</c:v>
                  </c:pt>
                  <c:pt idx="341">
                    <c:v>8.1999999999999998E-4</c:v>
                  </c:pt>
                  <c:pt idx="342">
                    <c:v>0</c:v>
                  </c:pt>
                  <c:pt idx="350">
                    <c:v>4.0999999999999999E-4</c:v>
                  </c:pt>
                  <c:pt idx="352">
                    <c:v>0</c:v>
                  </c:pt>
                  <c:pt idx="355">
                    <c:v>1.5E-3</c:v>
                  </c:pt>
                  <c:pt idx="357">
                    <c:v>1.8E-3</c:v>
                  </c:pt>
                  <c:pt idx="359">
                    <c:v>0</c:v>
                  </c:pt>
                  <c:pt idx="364">
                    <c:v>5.4000000000000001E-4</c:v>
                  </c:pt>
                  <c:pt idx="367">
                    <c:v>2.2000000000000001E-3</c:v>
                  </c:pt>
                  <c:pt idx="369">
                    <c:v>0</c:v>
                  </c:pt>
                  <c:pt idx="382">
                    <c:v>1.4E-3</c:v>
                  </c:pt>
                  <c:pt idx="383">
                    <c:v>5.0000000000000001E-3</c:v>
                  </c:pt>
                  <c:pt idx="389">
                    <c:v>1.6999999999999999E-3</c:v>
                  </c:pt>
                  <c:pt idx="393">
                    <c:v>1.2999999999999999E-3</c:v>
                  </c:pt>
                  <c:pt idx="395">
                    <c:v>2.0000000000000001E-4</c:v>
                  </c:pt>
                  <c:pt idx="396">
                    <c:v>5.0000000000000001E-3</c:v>
                  </c:pt>
                  <c:pt idx="399">
                    <c:v>0</c:v>
                  </c:pt>
                  <c:pt idx="400">
                    <c:v>2.5000000000000001E-3</c:v>
                  </c:pt>
                  <c:pt idx="405">
                    <c:v>1.4E-3</c:v>
                  </c:pt>
                  <c:pt idx="406">
                    <c:v>9.1E-4</c:v>
                  </c:pt>
                  <c:pt idx="409">
                    <c:v>2E-3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0</c:v>
                  </c:pt>
                  <c:pt idx="414">
                    <c:v>9.3999999999999997E-4</c:v>
                  </c:pt>
                  <c:pt idx="417">
                    <c:v>3.8000000000000002E-4</c:v>
                  </c:pt>
                  <c:pt idx="418">
                    <c:v>0.01</c:v>
                  </c:pt>
                  <c:pt idx="419">
                    <c:v>0</c:v>
                  </c:pt>
                  <c:pt idx="421">
                    <c:v>9.7000000000000005E-4</c:v>
                  </c:pt>
                  <c:pt idx="422">
                    <c:v>0</c:v>
                  </c:pt>
                  <c:pt idx="425">
                    <c:v>2.0000000000000001E-4</c:v>
                  </c:pt>
                  <c:pt idx="428">
                    <c:v>5.2999999999999998E-4</c:v>
                  </c:pt>
                  <c:pt idx="429">
                    <c:v>7.6999999999999996E-4</c:v>
                  </c:pt>
                  <c:pt idx="431">
                    <c:v>6.0000000000000001E-3</c:v>
                  </c:pt>
                  <c:pt idx="432">
                    <c:v>1.2999999999999999E-3</c:v>
                  </c:pt>
                  <c:pt idx="435">
                    <c:v>3.8999999999999999E-4</c:v>
                  </c:pt>
                  <c:pt idx="437">
                    <c:v>9.1E-4</c:v>
                  </c:pt>
                  <c:pt idx="438">
                    <c:v>1.2999999999999999E-3</c:v>
                  </c:pt>
                  <c:pt idx="440">
                    <c:v>1.6999999999999999E-3</c:v>
                  </c:pt>
                  <c:pt idx="443">
                    <c:v>1.4E-3</c:v>
                  </c:pt>
                  <c:pt idx="445">
                    <c:v>1.2999999999999999E-4</c:v>
                  </c:pt>
                  <c:pt idx="446">
                    <c:v>3.8000000000000002E-4</c:v>
                  </c:pt>
                  <c:pt idx="448">
                    <c:v>0</c:v>
                  </c:pt>
                  <c:pt idx="449">
                    <c:v>0</c:v>
                  </c:pt>
                  <c:pt idx="450">
                    <c:v>3.8000000000000002E-4</c:v>
                  </c:pt>
                  <c:pt idx="452">
                    <c:v>0</c:v>
                  </c:pt>
                  <c:pt idx="453">
                    <c:v>0</c:v>
                  </c:pt>
                  <c:pt idx="454">
                    <c:v>1.1999999999999999E-3</c:v>
                  </c:pt>
                  <c:pt idx="455">
                    <c:v>1.5E-3</c:v>
                  </c:pt>
                  <c:pt idx="456">
                    <c:v>0</c:v>
                  </c:pt>
                  <c:pt idx="457">
                    <c:v>8.8000000000000003E-4</c:v>
                  </c:pt>
                  <c:pt idx="458">
                    <c:v>0</c:v>
                  </c:pt>
                  <c:pt idx="459">
                    <c:v>0</c:v>
                  </c:pt>
                  <c:pt idx="460">
                    <c:v>1.5E-3</c:v>
                  </c:pt>
                  <c:pt idx="461">
                    <c:v>0</c:v>
                  </c:pt>
                  <c:pt idx="462">
                    <c:v>0</c:v>
                  </c:pt>
                  <c:pt idx="463">
                    <c:v>0</c:v>
                  </c:pt>
                  <c:pt idx="464">
                    <c:v>0</c:v>
                  </c:pt>
                  <c:pt idx="465">
                    <c:v>0</c:v>
                  </c:pt>
                  <c:pt idx="466">
                    <c:v>9.7999999999999997E-4</c:v>
                  </c:pt>
                  <c:pt idx="467">
                    <c:v>0</c:v>
                  </c:pt>
                  <c:pt idx="468">
                    <c:v>0</c:v>
                  </c:pt>
                  <c:pt idx="469">
                    <c:v>0</c:v>
                  </c:pt>
                  <c:pt idx="470">
                    <c:v>0</c:v>
                  </c:pt>
                  <c:pt idx="471">
                    <c:v>0</c:v>
                  </c:pt>
                  <c:pt idx="472">
                    <c:v>0</c:v>
                  </c:pt>
                  <c:pt idx="473">
                    <c:v>0</c:v>
                  </c:pt>
                  <c:pt idx="474">
                    <c:v>0</c:v>
                  </c:pt>
                  <c:pt idx="475">
                    <c:v>0</c:v>
                  </c:pt>
                  <c:pt idx="476">
                    <c:v>0</c:v>
                  </c:pt>
                  <c:pt idx="477">
                    <c:v>1.1999999999999999E-3</c:v>
                  </c:pt>
                  <c:pt idx="478">
                    <c:v>0</c:v>
                  </c:pt>
                  <c:pt idx="479">
                    <c:v>0</c:v>
                  </c:pt>
                  <c:pt idx="480">
                    <c:v>0</c:v>
                  </c:pt>
                  <c:pt idx="481">
                    <c:v>0</c:v>
                  </c:pt>
                  <c:pt idx="482">
                    <c:v>0</c:v>
                  </c:pt>
                  <c:pt idx="483">
                    <c:v>3.5000000000000001E-3</c:v>
                  </c:pt>
                  <c:pt idx="484">
                    <c:v>0</c:v>
                  </c:pt>
                  <c:pt idx="485">
                    <c:v>0</c:v>
                  </c:pt>
                  <c:pt idx="486">
                    <c:v>0</c:v>
                  </c:pt>
                  <c:pt idx="487">
                    <c:v>0</c:v>
                  </c:pt>
                  <c:pt idx="488">
                    <c:v>0</c:v>
                  </c:pt>
                  <c:pt idx="489">
                    <c:v>0</c:v>
                  </c:pt>
                  <c:pt idx="490">
                    <c:v>0</c:v>
                  </c:pt>
                  <c:pt idx="491">
                    <c:v>0</c:v>
                  </c:pt>
                  <c:pt idx="492">
                    <c:v>0</c:v>
                  </c:pt>
                  <c:pt idx="493">
                    <c:v>0</c:v>
                  </c:pt>
                  <c:pt idx="494">
                    <c:v>0</c:v>
                  </c:pt>
                  <c:pt idx="495">
                    <c:v>0</c:v>
                  </c:pt>
                  <c:pt idx="496">
                    <c:v>0</c:v>
                  </c:pt>
                  <c:pt idx="497">
                    <c:v>6.2E-4</c:v>
                  </c:pt>
                  <c:pt idx="498">
                    <c:v>0</c:v>
                  </c:pt>
                  <c:pt idx="499">
                    <c:v>0</c:v>
                  </c:pt>
                  <c:pt idx="500">
                    <c:v>0</c:v>
                  </c:pt>
                  <c:pt idx="501">
                    <c:v>0</c:v>
                  </c:pt>
                  <c:pt idx="502">
                    <c:v>0</c:v>
                  </c:pt>
                  <c:pt idx="503">
                    <c:v>0</c:v>
                  </c:pt>
                  <c:pt idx="504">
                    <c:v>0</c:v>
                  </c:pt>
                  <c:pt idx="505">
                    <c:v>6.9999999999999999E-4</c:v>
                  </c:pt>
                  <c:pt idx="506">
                    <c:v>0</c:v>
                  </c:pt>
                  <c:pt idx="507">
                    <c:v>4.0000000000000002E-4</c:v>
                  </c:pt>
                  <c:pt idx="508">
                    <c:v>1.4E-3</c:v>
                  </c:pt>
                  <c:pt idx="509">
                    <c:v>1.1999999999999999E-3</c:v>
                  </c:pt>
                  <c:pt idx="510">
                    <c:v>8.9999999999999998E-4</c:v>
                  </c:pt>
                  <c:pt idx="511">
                    <c:v>0</c:v>
                  </c:pt>
                  <c:pt idx="512">
                    <c:v>0</c:v>
                  </c:pt>
                  <c:pt idx="513">
                    <c:v>6.9999999999999999E-4</c:v>
                  </c:pt>
                  <c:pt idx="514">
                    <c:v>0</c:v>
                  </c:pt>
                  <c:pt idx="515">
                    <c:v>0</c:v>
                  </c:pt>
                  <c:pt idx="516">
                    <c:v>0</c:v>
                  </c:pt>
                  <c:pt idx="517">
                    <c:v>0</c:v>
                  </c:pt>
                  <c:pt idx="518">
                    <c:v>0</c:v>
                  </c:pt>
                  <c:pt idx="519">
                    <c:v>0</c:v>
                  </c:pt>
                  <c:pt idx="520">
                    <c:v>1.1999999999999999E-3</c:v>
                  </c:pt>
                  <c:pt idx="521">
                    <c:v>8.4999999999999995E-4</c:v>
                  </c:pt>
                  <c:pt idx="522">
                    <c:v>0</c:v>
                  </c:pt>
                  <c:pt idx="523">
                    <c:v>0</c:v>
                  </c:pt>
                  <c:pt idx="524">
                    <c:v>2.0000000000000001E-4</c:v>
                  </c:pt>
                  <c:pt idx="525">
                    <c:v>0</c:v>
                  </c:pt>
                  <c:pt idx="526">
                    <c:v>0</c:v>
                  </c:pt>
                  <c:pt idx="527">
                    <c:v>0</c:v>
                  </c:pt>
                  <c:pt idx="528">
                    <c:v>0</c:v>
                  </c:pt>
                  <c:pt idx="529">
                    <c:v>0</c:v>
                  </c:pt>
                  <c:pt idx="530">
                    <c:v>0</c:v>
                  </c:pt>
                  <c:pt idx="531">
                    <c:v>9.5E-4</c:v>
                  </c:pt>
                  <c:pt idx="532">
                    <c:v>0</c:v>
                  </c:pt>
                  <c:pt idx="533">
                    <c:v>0</c:v>
                  </c:pt>
                  <c:pt idx="534">
                    <c:v>8.0000000000000004E-4</c:v>
                  </c:pt>
                  <c:pt idx="535">
                    <c:v>0</c:v>
                  </c:pt>
                  <c:pt idx="536">
                    <c:v>0</c:v>
                  </c:pt>
                  <c:pt idx="537">
                    <c:v>0</c:v>
                  </c:pt>
                  <c:pt idx="538">
                    <c:v>1E-4</c:v>
                  </c:pt>
                  <c:pt idx="539">
                    <c:v>2.0000000000000001E-4</c:v>
                  </c:pt>
                  <c:pt idx="540">
                    <c:v>0</c:v>
                  </c:pt>
                  <c:pt idx="541">
                    <c:v>0</c:v>
                  </c:pt>
                  <c:pt idx="542">
                    <c:v>0</c:v>
                  </c:pt>
                  <c:pt idx="543">
                    <c:v>0</c:v>
                  </c:pt>
                  <c:pt idx="544">
                    <c:v>0</c:v>
                  </c:pt>
                  <c:pt idx="545">
                    <c:v>0</c:v>
                  </c:pt>
                  <c:pt idx="546">
                    <c:v>0</c:v>
                  </c:pt>
                  <c:pt idx="547">
                    <c:v>0</c:v>
                  </c:pt>
                  <c:pt idx="548">
                    <c:v>0</c:v>
                  </c:pt>
                  <c:pt idx="549">
                    <c:v>0</c:v>
                  </c:pt>
                  <c:pt idx="550">
                    <c:v>0</c:v>
                  </c:pt>
                  <c:pt idx="551">
                    <c:v>0</c:v>
                  </c:pt>
                  <c:pt idx="552">
                    <c:v>3.0000000000000001E-3</c:v>
                  </c:pt>
                  <c:pt idx="553">
                    <c:v>1E-4</c:v>
                  </c:pt>
                  <c:pt idx="554">
                    <c:v>1E-4</c:v>
                  </c:pt>
                  <c:pt idx="555">
                    <c:v>1.1E-4</c:v>
                  </c:pt>
                  <c:pt idx="556">
                    <c:v>1E-4</c:v>
                  </c:pt>
                  <c:pt idx="557">
                    <c:v>0</c:v>
                  </c:pt>
                  <c:pt idx="558">
                    <c:v>1.3999999999999999E-4</c:v>
                  </c:pt>
                  <c:pt idx="559">
                    <c:v>1E-4</c:v>
                  </c:pt>
                  <c:pt idx="560">
                    <c:v>0</c:v>
                  </c:pt>
                  <c:pt idx="561">
                    <c:v>0</c:v>
                  </c:pt>
                  <c:pt idx="562">
                    <c:v>2.0000000000000001E-4</c:v>
                  </c:pt>
                  <c:pt idx="563">
                    <c:v>2.3000000000000001E-4</c:v>
                  </c:pt>
                  <c:pt idx="564">
                    <c:v>2.5000000000000001E-4</c:v>
                  </c:pt>
                  <c:pt idx="565">
                    <c:v>2.0000000000000001E-4</c:v>
                  </c:pt>
                  <c:pt idx="566">
                    <c:v>0</c:v>
                  </c:pt>
                  <c:pt idx="567">
                    <c:v>1E-4</c:v>
                  </c:pt>
                  <c:pt idx="568">
                    <c:v>2.0000000000000001E-4</c:v>
                  </c:pt>
                  <c:pt idx="569">
                    <c:v>2.0000000000000001E-4</c:v>
                  </c:pt>
                  <c:pt idx="570">
                    <c:v>2.9999999999999997E-4</c:v>
                  </c:pt>
                  <c:pt idx="571">
                    <c:v>4.0000000000000002E-4</c:v>
                  </c:pt>
                  <c:pt idx="572">
                    <c:v>5.0000000000000001E-4</c:v>
                  </c:pt>
                  <c:pt idx="573">
                    <c:v>2.0000000000000001E-4</c:v>
                  </c:pt>
                </c:numCache>
              </c:numRef>
            </c:plus>
            <c:minus>
              <c:numRef>
                <c:f>'Active 1'!$D$21:$D$974</c:f>
                <c:numCache>
                  <c:formatCode>General</c:formatCode>
                  <c:ptCount val="95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1E-3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1.6999999999999999E-3</c:v>
                  </c:pt>
                  <c:pt idx="127">
                    <c:v>0</c:v>
                  </c:pt>
                  <c:pt idx="128">
                    <c:v>1.5E-3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6">
                    <c:v>0</c:v>
                  </c:pt>
                  <c:pt idx="138">
                    <c:v>1.1999999999999999E-3</c:v>
                  </c:pt>
                  <c:pt idx="147">
                    <c:v>0</c:v>
                  </c:pt>
                  <c:pt idx="151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1.1999999999999999E-3</c:v>
                  </c:pt>
                  <c:pt idx="166">
                    <c:v>0</c:v>
                  </c:pt>
                  <c:pt idx="167">
                    <c:v>2.7000000000000001E-3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8">
                    <c:v>7.6000000000000004E-4</c:v>
                  </c:pt>
                  <c:pt idx="179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5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6">
                    <c:v>0</c:v>
                  </c:pt>
                  <c:pt idx="197">
                    <c:v>2.2000000000000001E-3</c:v>
                  </c:pt>
                  <c:pt idx="198">
                    <c:v>0</c:v>
                  </c:pt>
                  <c:pt idx="199">
                    <c:v>0</c:v>
                  </c:pt>
                  <c:pt idx="202">
                    <c:v>2E-3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1.6000000000000001E-3</c:v>
                  </c:pt>
                  <c:pt idx="210">
                    <c:v>0</c:v>
                  </c:pt>
                  <c:pt idx="211">
                    <c:v>1.1999999999999999E-3</c:v>
                  </c:pt>
                  <c:pt idx="212">
                    <c:v>0</c:v>
                  </c:pt>
                  <c:pt idx="213">
                    <c:v>8.9999999999999998E-4</c:v>
                  </c:pt>
                  <c:pt idx="214">
                    <c:v>0</c:v>
                  </c:pt>
                  <c:pt idx="216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2.5000000000000001E-4</c:v>
                  </c:pt>
                  <c:pt idx="222">
                    <c:v>2.5000000000000001E-3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1.1999999999999999E-3</c:v>
                  </c:pt>
                  <c:pt idx="226">
                    <c:v>0</c:v>
                  </c:pt>
                  <c:pt idx="227">
                    <c:v>3.7000000000000002E-3</c:v>
                  </c:pt>
                  <c:pt idx="228">
                    <c:v>0</c:v>
                  </c:pt>
                  <c:pt idx="229">
                    <c:v>1.9000000000000001E-4</c:v>
                  </c:pt>
                  <c:pt idx="235">
                    <c:v>1E-3</c:v>
                  </c:pt>
                  <c:pt idx="240">
                    <c:v>0</c:v>
                  </c:pt>
                  <c:pt idx="241">
                    <c:v>3.3999999999999998E-3</c:v>
                  </c:pt>
                  <c:pt idx="245">
                    <c:v>0.01</c:v>
                  </c:pt>
                  <c:pt idx="246">
                    <c:v>6.4999999999999997E-4</c:v>
                  </c:pt>
                  <c:pt idx="248">
                    <c:v>1.2999999999999999E-3</c:v>
                  </c:pt>
                  <c:pt idx="249">
                    <c:v>2.0999999999999999E-3</c:v>
                  </c:pt>
                  <c:pt idx="259">
                    <c:v>1.4E-3</c:v>
                  </c:pt>
                  <c:pt idx="272">
                    <c:v>0</c:v>
                  </c:pt>
                  <c:pt idx="275">
                    <c:v>0</c:v>
                  </c:pt>
                  <c:pt idx="279">
                    <c:v>1.1000000000000001E-3</c:v>
                  </c:pt>
                  <c:pt idx="280">
                    <c:v>1.5E-3</c:v>
                  </c:pt>
                  <c:pt idx="282">
                    <c:v>0</c:v>
                  </c:pt>
                  <c:pt idx="283">
                    <c:v>0</c:v>
                  </c:pt>
                  <c:pt idx="286">
                    <c:v>1.2999999999999999E-3</c:v>
                  </c:pt>
                  <c:pt idx="289">
                    <c:v>1.8E-3</c:v>
                  </c:pt>
                  <c:pt idx="290">
                    <c:v>4.0000000000000002E-4</c:v>
                  </c:pt>
                  <c:pt idx="291">
                    <c:v>0</c:v>
                  </c:pt>
                  <c:pt idx="292">
                    <c:v>0</c:v>
                  </c:pt>
                  <c:pt idx="294">
                    <c:v>0</c:v>
                  </c:pt>
                  <c:pt idx="295">
                    <c:v>0</c:v>
                  </c:pt>
                  <c:pt idx="303">
                    <c:v>0</c:v>
                  </c:pt>
                  <c:pt idx="304">
                    <c:v>0</c:v>
                  </c:pt>
                  <c:pt idx="306">
                    <c:v>0</c:v>
                  </c:pt>
                  <c:pt idx="311">
                    <c:v>1.2999999999999999E-3</c:v>
                  </c:pt>
                  <c:pt idx="318">
                    <c:v>1.5E-3</c:v>
                  </c:pt>
                  <c:pt idx="321">
                    <c:v>0</c:v>
                  </c:pt>
                  <c:pt idx="326">
                    <c:v>1.4E-3</c:v>
                  </c:pt>
                  <c:pt idx="330">
                    <c:v>2E-3</c:v>
                  </c:pt>
                  <c:pt idx="332">
                    <c:v>1.1999999999999999E-3</c:v>
                  </c:pt>
                  <c:pt idx="333">
                    <c:v>1.1000000000000001E-3</c:v>
                  </c:pt>
                  <c:pt idx="338">
                    <c:v>9.2000000000000003E-4</c:v>
                  </c:pt>
                  <c:pt idx="341">
                    <c:v>8.1999999999999998E-4</c:v>
                  </c:pt>
                  <c:pt idx="342">
                    <c:v>0</c:v>
                  </c:pt>
                  <c:pt idx="350">
                    <c:v>4.0999999999999999E-4</c:v>
                  </c:pt>
                  <c:pt idx="352">
                    <c:v>0</c:v>
                  </c:pt>
                  <c:pt idx="355">
                    <c:v>1.5E-3</c:v>
                  </c:pt>
                  <c:pt idx="357">
                    <c:v>1.8E-3</c:v>
                  </c:pt>
                  <c:pt idx="359">
                    <c:v>0</c:v>
                  </c:pt>
                  <c:pt idx="364">
                    <c:v>5.4000000000000001E-4</c:v>
                  </c:pt>
                  <c:pt idx="367">
                    <c:v>2.2000000000000001E-3</c:v>
                  </c:pt>
                  <c:pt idx="369">
                    <c:v>0</c:v>
                  </c:pt>
                  <c:pt idx="382">
                    <c:v>1.4E-3</c:v>
                  </c:pt>
                  <c:pt idx="383">
                    <c:v>5.0000000000000001E-3</c:v>
                  </c:pt>
                  <c:pt idx="389">
                    <c:v>1.6999999999999999E-3</c:v>
                  </c:pt>
                  <c:pt idx="393">
                    <c:v>1.2999999999999999E-3</c:v>
                  </c:pt>
                  <c:pt idx="395">
                    <c:v>2.0000000000000001E-4</c:v>
                  </c:pt>
                  <c:pt idx="396">
                    <c:v>5.0000000000000001E-3</c:v>
                  </c:pt>
                  <c:pt idx="399">
                    <c:v>0</c:v>
                  </c:pt>
                  <c:pt idx="400">
                    <c:v>2.5000000000000001E-3</c:v>
                  </c:pt>
                  <c:pt idx="405">
                    <c:v>1.4E-3</c:v>
                  </c:pt>
                  <c:pt idx="406">
                    <c:v>9.1E-4</c:v>
                  </c:pt>
                  <c:pt idx="409">
                    <c:v>2E-3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0</c:v>
                  </c:pt>
                  <c:pt idx="414">
                    <c:v>9.3999999999999997E-4</c:v>
                  </c:pt>
                  <c:pt idx="417">
                    <c:v>3.8000000000000002E-4</c:v>
                  </c:pt>
                  <c:pt idx="418">
                    <c:v>0.01</c:v>
                  </c:pt>
                  <c:pt idx="419">
                    <c:v>0</c:v>
                  </c:pt>
                  <c:pt idx="421">
                    <c:v>9.7000000000000005E-4</c:v>
                  </c:pt>
                  <c:pt idx="422">
                    <c:v>0</c:v>
                  </c:pt>
                  <c:pt idx="425">
                    <c:v>2.0000000000000001E-4</c:v>
                  </c:pt>
                  <c:pt idx="428">
                    <c:v>5.2999999999999998E-4</c:v>
                  </c:pt>
                  <c:pt idx="429">
                    <c:v>7.6999999999999996E-4</c:v>
                  </c:pt>
                  <c:pt idx="431">
                    <c:v>6.0000000000000001E-3</c:v>
                  </c:pt>
                  <c:pt idx="432">
                    <c:v>1.2999999999999999E-3</c:v>
                  </c:pt>
                  <c:pt idx="435">
                    <c:v>3.8999999999999999E-4</c:v>
                  </c:pt>
                  <c:pt idx="437">
                    <c:v>9.1E-4</c:v>
                  </c:pt>
                  <c:pt idx="438">
                    <c:v>1.2999999999999999E-3</c:v>
                  </c:pt>
                  <c:pt idx="440">
                    <c:v>1.6999999999999999E-3</c:v>
                  </c:pt>
                  <c:pt idx="443">
                    <c:v>1.4E-3</c:v>
                  </c:pt>
                  <c:pt idx="445">
                    <c:v>1.2999999999999999E-4</c:v>
                  </c:pt>
                  <c:pt idx="446">
                    <c:v>3.8000000000000002E-4</c:v>
                  </c:pt>
                  <c:pt idx="448">
                    <c:v>0</c:v>
                  </c:pt>
                  <c:pt idx="449">
                    <c:v>0</c:v>
                  </c:pt>
                  <c:pt idx="450">
                    <c:v>3.8000000000000002E-4</c:v>
                  </c:pt>
                  <c:pt idx="452">
                    <c:v>0</c:v>
                  </c:pt>
                  <c:pt idx="453">
                    <c:v>0</c:v>
                  </c:pt>
                  <c:pt idx="454">
                    <c:v>1.1999999999999999E-3</c:v>
                  </c:pt>
                  <c:pt idx="455">
                    <c:v>1.5E-3</c:v>
                  </c:pt>
                  <c:pt idx="456">
                    <c:v>0</c:v>
                  </c:pt>
                  <c:pt idx="457">
                    <c:v>8.8000000000000003E-4</c:v>
                  </c:pt>
                  <c:pt idx="458">
                    <c:v>0</c:v>
                  </c:pt>
                  <c:pt idx="459">
                    <c:v>0</c:v>
                  </c:pt>
                  <c:pt idx="460">
                    <c:v>1.5E-3</c:v>
                  </c:pt>
                  <c:pt idx="461">
                    <c:v>0</c:v>
                  </c:pt>
                  <c:pt idx="462">
                    <c:v>0</c:v>
                  </c:pt>
                  <c:pt idx="463">
                    <c:v>0</c:v>
                  </c:pt>
                  <c:pt idx="464">
                    <c:v>0</c:v>
                  </c:pt>
                  <c:pt idx="465">
                    <c:v>0</c:v>
                  </c:pt>
                  <c:pt idx="466">
                    <c:v>9.7999999999999997E-4</c:v>
                  </c:pt>
                  <c:pt idx="467">
                    <c:v>0</c:v>
                  </c:pt>
                  <c:pt idx="468">
                    <c:v>0</c:v>
                  </c:pt>
                  <c:pt idx="469">
                    <c:v>0</c:v>
                  </c:pt>
                  <c:pt idx="470">
                    <c:v>0</c:v>
                  </c:pt>
                  <c:pt idx="471">
                    <c:v>0</c:v>
                  </c:pt>
                  <c:pt idx="472">
                    <c:v>0</c:v>
                  </c:pt>
                  <c:pt idx="473">
                    <c:v>0</c:v>
                  </c:pt>
                  <c:pt idx="474">
                    <c:v>0</c:v>
                  </c:pt>
                  <c:pt idx="475">
                    <c:v>0</c:v>
                  </c:pt>
                  <c:pt idx="476">
                    <c:v>0</c:v>
                  </c:pt>
                  <c:pt idx="477">
                    <c:v>1.1999999999999999E-3</c:v>
                  </c:pt>
                  <c:pt idx="478">
                    <c:v>0</c:v>
                  </c:pt>
                  <c:pt idx="479">
                    <c:v>0</c:v>
                  </c:pt>
                  <c:pt idx="480">
                    <c:v>0</c:v>
                  </c:pt>
                  <c:pt idx="481">
                    <c:v>0</c:v>
                  </c:pt>
                  <c:pt idx="482">
                    <c:v>0</c:v>
                  </c:pt>
                  <c:pt idx="483">
                    <c:v>3.5000000000000001E-3</c:v>
                  </c:pt>
                  <c:pt idx="484">
                    <c:v>0</c:v>
                  </c:pt>
                  <c:pt idx="485">
                    <c:v>0</c:v>
                  </c:pt>
                  <c:pt idx="486">
                    <c:v>0</c:v>
                  </c:pt>
                  <c:pt idx="487">
                    <c:v>0</c:v>
                  </c:pt>
                  <c:pt idx="488">
                    <c:v>0</c:v>
                  </c:pt>
                  <c:pt idx="489">
                    <c:v>0</c:v>
                  </c:pt>
                  <c:pt idx="490">
                    <c:v>0</c:v>
                  </c:pt>
                  <c:pt idx="491">
                    <c:v>0</c:v>
                  </c:pt>
                  <c:pt idx="492">
                    <c:v>0</c:v>
                  </c:pt>
                  <c:pt idx="493">
                    <c:v>0</c:v>
                  </c:pt>
                  <c:pt idx="494">
                    <c:v>0</c:v>
                  </c:pt>
                  <c:pt idx="495">
                    <c:v>0</c:v>
                  </c:pt>
                  <c:pt idx="496">
                    <c:v>0</c:v>
                  </c:pt>
                  <c:pt idx="497">
                    <c:v>6.2E-4</c:v>
                  </c:pt>
                  <c:pt idx="498">
                    <c:v>0</c:v>
                  </c:pt>
                  <c:pt idx="499">
                    <c:v>0</c:v>
                  </c:pt>
                  <c:pt idx="500">
                    <c:v>0</c:v>
                  </c:pt>
                  <c:pt idx="501">
                    <c:v>0</c:v>
                  </c:pt>
                  <c:pt idx="502">
                    <c:v>0</c:v>
                  </c:pt>
                  <c:pt idx="503">
                    <c:v>0</c:v>
                  </c:pt>
                  <c:pt idx="504">
                    <c:v>0</c:v>
                  </c:pt>
                  <c:pt idx="505">
                    <c:v>6.9999999999999999E-4</c:v>
                  </c:pt>
                  <c:pt idx="506">
                    <c:v>0</c:v>
                  </c:pt>
                  <c:pt idx="507">
                    <c:v>4.0000000000000002E-4</c:v>
                  </c:pt>
                  <c:pt idx="508">
                    <c:v>1.4E-3</c:v>
                  </c:pt>
                  <c:pt idx="509">
                    <c:v>1.1999999999999999E-3</c:v>
                  </c:pt>
                  <c:pt idx="510">
                    <c:v>8.9999999999999998E-4</c:v>
                  </c:pt>
                  <c:pt idx="511">
                    <c:v>0</c:v>
                  </c:pt>
                  <c:pt idx="512">
                    <c:v>0</c:v>
                  </c:pt>
                  <c:pt idx="513">
                    <c:v>6.9999999999999999E-4</c:v>
                  </c:pt>
                  <c:pt idx="514">
                    <c:v>0</c:v>
                  </c:pt>
                  <c:pt idx="515">
                    <c:v>0</c:v>
                  </c:pt>
                  <c:pt idx="516">
                    <c:v>0</c:v>
                  </c:pt>
                  <c:pt idx="517">
                    <c:v>0</c:v>
                  </c:pt>
                  <c:pt idx="518">
                    <c:v>0</c:v>
                  </c:pt>
                  <c:pt idx="519">
                    <c:v>0</c:v>
                  </c:pt>
                  <c:pt idx="520">
                    <c:v>1.1999999999999999E-3</c:v>
                  </c:pt>
                  <c:pt idx="521">
                    <c:v>8.4999999999999995E-4</c:v>
                  </c:pt>
                  <c:pt idx="522">
                    <c:v>0</c:v>
                  </c:pt>
                  <c:pt idx="523">
                    <c:v>0</c:v>
                  </c:pt>
                  <c:pt idx="524">
                    <c:v>2.0000000000000001E-4</c:v>
                  </c:pt>
                  <c:pt idx="525">
                    <c:v>0</c:v>
                  </c:pt>
                  <c:pt idx="526">
                    <c:v>0</c:v>
                  </c:pt>
                  <c:pt idx="527">
                    <c:v>0</c:v>
                  </c:pt>
                  <c:pt idx="528">
                    <c:v>0</c:v>
                  </c:pt>
                  <c:pt idx="529">
                    <c:v>0</c:v>
                  </c:pt>
                  <c:pt idx="530">
                    <c:v>0</c:v>
                  </c:pt>
                  <c:pt idx="531">
                    <c:v>9.5E-4</c:v>
                  </c:pt>
                  <c:pt idx="532">
                    <c:v>0</c:v>
                  </c:pt>
                  <c:pt idx="533">
                    <c:v>0</c:v>
                  </c:pt>
                  <c:pt idx="534">
                    <c:v>8.0000000000000004E-4</c:v>
                  </c:pt>
                  <c:pt idx="535">
                    <c:v>0</c:v>
                  </c:pt>
                  <c:pt idx="536">
                    <c:v>0</c:v>
                  </c:pt>
                  <c:pt idx="537">
                    <c:v>0</c:v>
                  </c:pt>
                  <c:pt idx="538">
                    <c:v>1E-4</c:v>
                  </c:pt>
                  <c:pt idx="539">
                    <c:v>2.0000000000000001E-4</c:v>
                  </c:pt>
                  <c:pt idx="540">
                    <c:v>0</c:v>
                  </c:pt>
                  <c:pt idx="541">
                    <c:v>0</c:v>
                  </c:pt>
                  <c:pt idx="542">
                    <c:v>0</c:v>
                  </c:pt>
                  <c:pt idx="543">
                    <c:v>0</c:v>
                  </c:pt>
                  <c:pt idx="544">
                    <c:v>0</c:v>
                  </c:pt>
                  <c:pt idx="545">
                    <c:v>0</c:v>
                  </c:pt>
                  <c:pt idx="546">
                    <c:v>0</c:v>
                  </c:pt>
                  <c:pt idx="547">
                    <c:v>0</c:v>
                  </c:pt>
                  <c:pt idx="548">
                    <c:v>0</c:v>
                  </c:pt>
                  <c:pt idx="549">
                    <c:v>0</c:v>
                  </c:pt>
                  <c:pt idx="550">
                    <c:v>0</c:v>
                  </c:pt>
                  <c:pt idx="551">
                    <c:v>0</c:v>
                  </c:pt>
                  <c:pt idx="552">
                    <c:v>3.0000000000000001E-3</c:v>
                  </c:pt>
                  <c:pt idx="553">
                    <c:v>1E-4</c:v>
                  </c:pt>
                  <c:pt idx="554">
                    <c:v>1E-4</c:v>
                  </c:pt>
                  <c:pt idx="555">
                    <c:v>1.1E-4</c:v>
                  </c:pt>
                  <c:pt idx="556">
                    <c:v>1E-4</c:v>
                  </c:pt>
                  <c:pt idx="557">
                    <c:v>0</c:v>
                  </c:pt>
                  <c:pt idx="558">
                    <c:v>1.3999999999999999E-4</c:v>
                  </c:pt>
                  <c:pt idx="559">
                    <c:v>1E-4</c:v>
                  </c:pt>
                  <c:pt idx="560">
                    <c:v>0</c:v>
                  </c:pt>
                  <c:pt idx="561">
                    <c:v>0</c:v>
                  </c:pt>
                  <c:pt idx="562">
                    <c:v>2.0000000000000001E-4</c:v>
                  </c:pt>
                  <c:pt idx="563">
                    <c:v>2.3000000000000001E-4</c:v>
                  </c:pt>
                  <c:pt idx="564">
                    <c:v>2.5000000000000001E-4</c:v>
                  </c:pt>
                  <c:pt idx="565">
                    <c:v>2.0000000000000001E-4</c:v>
                  </c:pt>
                  <c:pt idx="566">
                    <c:v>0</c:v>
                  </c:pt>
                  <c:pt idx="567">
                    <c:v>1E-4</c:v>
                  </c:pt>
                  <c:pt idx="568">
                    <c:v>2.0000000000000001E-4</c:v>
                  </c:pt>
                  <c:pt idx="569">
                    <c:v>2.0000000000000001E-4</c:v>
                  </c:pt>
                  <c:pt idx="570">
                    <c:v>2.9999999999999997E-4</c:v>
                  </c:pt>
                  <c:pt idx="571">
                    <c:v>4.0000000000000002E-4</c:v>
                  </c:pt>
                  <c:pt idx="572">
                    <c:v>5.0000000000000001E-4</c:v>
                  </c:pt>
                  <c:pt idx="57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1'!$F$21:$F$974</c:f>
              <c:numCache>
                <c:formatCode>General</c:formatCode>
                <c:ptCount val="954"/>
                <c:pt idx="0">
                  <c:v>-29861</c:v>
                </c:pt>
                <c:pt idx="1">
                  <c:v>-29860</c:v>
                </c:pt>
                <c:pt idx="2">
                  <c:v>-29691</c:v>
                </c:pt>
                <c:pt idx="3">
                  <c:v>-29632</c:v>
                </c:pt>
                <c:pt idx="4">
                  <c:v>-29601</c:v>
                </c:pt>
                <c:pt idx="5">
                  <c:v>-28931</c:v>
                </c:pt>
                <c:pt idx="6">
                  <c:v>-28927</c:v>
                </c:pt>
                <c:pt idx="7">
                  <c:v>-28441</c:v>
                </c:pt>
                <c:pt idx="8">
                  <c:v>-28431</c:v>
                </c:pt>
                <c:pt idx="9">
                  <c:v>-28106</c:v>
                </c:pt>
                <c:pt idx="10">
                  <c:v>-27961</c:v>
                </c:pt>
                <c:pt idx="11">
                  <c:v>-27331</c:v>
                </c:pt>
                <c:pt idx="12">
                  <c:v>-27328</c:v>
                </c:pt>
                <c:pt idx="13">
                  <c:v>-26371</c:v>
                </c:pt>
                <c:pt idx="14">
                  <c:v>-26350</c:v>
                </c:pt>
                <c:pt idx="15">
                  <c:v>-26271</c:v>
                </c:pt>
                <c:pt idx="16">
                  <c:v>-26055</c:v>
                </c:pt>
                <c:pt idx="17">
                  <c:v>-25891</c:v>
                </c:pt>
                <c:pt idx="18">
                  <c:v>-25578</c:v>
                </c:pt>
                <c:pt idx="19">
                  <c:v>-25127</c:v>
                </c:pt>
                <c:pt idx="20">
                  <c:v>-25071</c:v>
                </c:pt>
                <c:pt idx="21">
                  <c:v>-24448</c:v>
                </c:pt>
                <c:pt idx="22">
                  <c:v>-23200</c:v>
                </c:pt>
                <c:pt idx="23">
                  <c:v>-23193</c:v>
                </c:pt>
                <c:pt idx="24">
                  <c:v>-22877</c:v>
                </c:pt>
                <c:pt idx="25">
                  <c:v>-22827</c:v>
                </c:pt>
                <c:pt idx="26">
                  <c:v>-22516</c:v>
                </c:pt>
                <c:pt idx="27">
                  <c:v>-22496</c:v>
                </c:pt>
                <c:pt idx="28">
                  <c:v>-22495</c:v>
                </c:pt>
                <c:pt idx="29">
                  <c:v>-22251</c:v>
                </c:pt>
                <c:pt idx="30">
                  <c:v>-21884</c:v>
                </c:pt>
                <c:pt idx="31">
                  <c:v>-21539</c:v>
                </c:pt>
                <c:pt idx="32">
                  <c:v>-21515</c:v>
                </c:pt>
                <c:pt idx="33">
                  <c:v>-21324</c:v>
                </c:pt>
                <c:pt idx="34">
                  <c:v>-21287</c:v>
                </c:pt>
                <c:pt idx="35">
                  <c:v>-21201</c:v>
                </c:pt>
                <c:pt idx="36">
                  <c:v>-21194</c:v>
                </c:pt>
                <c:pt idx="37">
                  <c:v>-21186</c:v>
                </c:pt>
                <c:pt idx="38">
                  <c:v>-20979</c:v>
                </c:pt>
                <c:pt idx="39">
                  <c:v>-20950</c:v>
                </c:pt>
                <c:pt idx="40">
                  <c:v>-20928</c:v>
                </c:pt>
                <c:pt idx="41">
                  <c:v>-20913</c:v>
                </c:pt>
                <c:pt idx="42">
                  <c:v>-20281</c:v>
                </c:pt>
                <c:pt idx="43">
                  <c:v>-20257</c:v>
                </c:pt>
                <c:pt idx="44">
                  <c:v>-19936</c:v>
                </c:pt>
                <c:pt idx="45">
                  <c:v>-19921</c:v>
                </c:pt>
                <c:pt idx="46">
                  <c:v>-19899</c:v>
                </c:pt>
                <c:pt idx="47">
                  <c:v>-19596</c:v>
                </c:pt>
                <c:pt idx="48">
                  <c:v>-19595</c:v>
                </c:pt>
                <c:pt idx="49">
                  <c:v>-19295</c:v>
                </c:pt>
                <c:pt idx="50">
                  <c:v>-19288</c:v>
                </c:pt>
                <c:pt idx="51">
                  <c:v>-18972</c:v>
                </c:pt>
                <c:pt idx="52">
                  <c:v>-18964</c:v>
                </c:pt>
                <c:pt idx="53">
                  <c:v>-18948</c:v>
                </c:pt>
                <c:pt idx="54">
                  <c:v>-18655</c:v>
                </c:pt>
                <c:pt idx="55">
                  <c:v>-18641</c:v>
                </c:pt>
                <c:pt idx="56">
                  <c:v>-18626</c:v>
                </c:pt>
                <c:pt idx="57">
                  <c:v>-18352</c:v>
                </c:pt>
                <c:pt idx="58">
                  <c:v>-18324</c:v>
                </c:pt>
                <c:pt idx="59">
                  <c:v>-18309</c:v>
                </c:pt>
                <c:pt idx="60">
                  <c:v>-18022</c:v>
                </c:pt>
                <c:pt idx="61">
                  <c:v>-17979</c:v>
                </c:pt>
                <c:pt idx="62">
                  <c:v>-17706</c:v>
                </c:pt>
                <c:pt idx="63">
                  <c:v>-17397</c:v>
                </c:pt>
                <c:pt idx="64">
                  <c:v>-16935</c:v>
                </c:pt>
                <c:pt idx="65">
                  <c:v>-16720</c:v>
                </c:pt>
                <c:pt idx="66">
                  <c:v>-16108</c:v>
                </c:pt>
                <c:pt idx="67">
                  <c:v>-16087.5</c:v>
                </c:pt>
                <c:pt idx="68">
                  <c:v>-15440</c:v>
                </c:pt>
                <c:pt idx="69">
                  <c:v>-15433</c:v>
                </c:pt>
                <c:pt idx="70">
                  <c:v>-13830</c:v>
                </c:pt>
                <c:pt idx="71">
                  <c:v>-13815</c:v>
                </c:pt>
                <c:pt idx="72">
                  <c:v>-13778</c:v>
                </c:pt>
                <c:pt idx="73">
                  <c:v>-13564</c:v>
                </c:pt>
                <c:pt idx="74">
                  <c:v>-13563</c:v>
                </c:pt>
                <c:pt idx="75">
                  <c:v>-13528</c:v>
                </c:pt>
                <c:pt idx="76">
                  <c:v>-13499</c:v>
                </c:pt>
                <c:pt idx="77">
                  <c:v>-13498</c:v>
                </c:pt>
                <c:pt idx="78">
                  <c:v>-13492</c:v>
                </c:pt>
                <c:pt idx="79">
                  <c:v>-13484</c:v>
                </c:pt>
                <c:pt idx="80">
                  <c:v>-13476</c:v>
                </c:pt>
                <c:pt idx="81">
                  <c:v>-13194</c:v>
                </c:pt>
                <c:pt idx="82">
                  <c:v>-13188</c:v>
                </c:pt>
                <c:pt idx="83">
                  <c:v>-13187</c:v>
                </c:pt>
                <c:pt idx="84">
                  <c:v>-12878</c:v>
                </c:pt>
                <c:pt idx="85">
                  <c:v>-12584</c:v>
                </c:pt>
                <c:pt idx="86">
                  <c:v>-12548</c:v>
                </c:pt>
                <c:pt idx="87">
                  <c:v>-10629</c:v>
                </c:pt>
                <c:pt idx="88">
                  <c:v>-9939</c:v>
                </c:pt>
                <c:pt idx="89">
                  <c:v>-9615</c:v>
                </c:pt>
                <c:pt idx="90">
                  <c:v>-9615</c:v>
                </c:pt>
                <c:pt idx="91">
                  <c:v>-9330</c:v>
                </c:pt>
                <c:pt idx="92">
                  <c:v>-8659</c:v>
                </c:pt>
                <c:pt idx="93">
                  <c:v>-8658</c:v>
                </c:pt>
                <c:pt idx="94">
                  <c:v>-8658</c:v>
                </c:pt>
                <c:pt idx="95">
                  <c:v>-8634</c:v>
                </c:pt>
                <c:pt idx="96">
                  <c:v>-7724</c:v>
                </c:pt>
                <c:pt idx="97">
                  <c:v>-7717.5</c:v>
                </c:pt>
                <c:pt idx="98">
                  <c:v>-7707</c:v>
                </c:pt>
                <c:pt idx="99">
                  <c:v>-7705</c:v>
                </c:pt>
                <c:pt idx="100">
                  <c:v>-6454</c:v>
                </c:pt>
                <c:pt idx="101">
                  <c:v>-6453</c:v>
                </c:pt>
                <c:pt idx="102">
                  <c:v>-6432</c:v>
                </c:pt>
                <c:pt idx="103">
                  <c:v>-6084</c:v>
                </c:pt>
                <c:pt idx="104">
                  <c:v>-5804</c:v>
                </c:pt>
                <c:pt idx="105">
                  <c:v>-5760</c:v>
                </c:pt>
                <c:pt idx="106">
                  <c:v>-5458</c:v>
                </c:pt>
                <c:pt idx="107">
                  <c:v>-5458</c:v>
                </c:pt>
                <c:pt idx="108">
                  <c:v>-5444</c:v>
                </c:pt>
                <c:pt idx="109">
                  <c:v>-5436</c:v>
                </c:pt>
                <c:pt idx="110">
                  <c:v>-5198</c:v>
                </c:pt>
                <c:pt idx="111">
                  <c:v>-5185</c:v>
                </c:pt>
                <c:pt idx="112">
                  <c:v>-5185</c:v>
                </c:pt>
                <c:pt idx="113">
                  <c:v>-5185</c:v>
                </c:pt>
                <c:pt idx="114">
                  <c:v>-5185</c:v>
                </c:pt>
                <c:pt idx="115">
                  <c:v>-5184</c:v>
                </c:pt>
                <c:pt idx="116">
                  <c:v>-5179</c:v>
                </c:pt>
                <c:pt idx="117">
                  <c:v>-5179</c:v>
                </c:pt>
                <c:pt idx="118">
                  <c:v>-5179</c:v>
                </c:pt>
                <c:pt idx="119">
                  <c:v>-5149</c:v>
                </c:pt>
                <c:pt idx="120">
                  <c:v>-4817</c:v>
                </c:pt>
                <c:pt idx="121">
                  <c:v>-4816</c:v>
                </c:pt>
                <c:pt idx="122">
                  <c:v>-4804</c:v>
                </c:pt>
                <c:pt idx="123">
                  <c:v>-4533</c:v>
                </c:pt>
                <c:pt idx="124">
                  <c:v>-4512</c:v>
                </c:pt>
                <c:pt idx="125">
                  <c:v>-4507</c:v>
                </c:pt>
                <c:pt idx="126">
                  <c:v>-4507</c:v>
                </c:pt>
                <c:pt idx="127">
                  <c:v>-4191</c:v>
                </c:pt>
                <c:pt idx="128">
                  <c:v>-4191</c:v>
                </c:pt>
                <c:pt idx="129">
                  <c:v>-4187</c:v>
                </c:pt>
                <c:pt idx="130">
                  <c:v>-4185</c:v>
                </c:pt>
                <c:pt idx="131">
                  <c:v>-3950</c:v>
                </c:pt>
                <c:pt idx="132">
                  <c:v>-3932</c:v>
                </c:pt>
                <c:pt idx="133">
                  <c:v>-3896</c:v>
                </c:pt>
                <c:pt idx="134">
                  <c:v>-3890</c:v>
                </c:pt>
                <c:pt idx="135">
                  <c:v>-3888</c:v>
                </c:pt>
                <c:pt idx="136">
                  <c:v>-3886</c:v>
                </c:pt>
                <c:pt idx="137">
                  <c:v>-3867</c:v>
                </c:pt>
                <c:pt idx="138">
                  <c:v>-3867</c:v>
                </c:pt>
                <c:pt idx="139">
                  <c:v>-3860</c:v>
                </c:pt>
                <c:pt idx="140">
                  <c:v>-3859</c:v>
                </c:pt>
                <c:pt idx="141">
                  <c:v>-3853</c:v>
                </c:pt>
                <c:pt idx="142">
                  <c:v>-3853</c:v>
                </c:pt>
                <c:pt idx="143">
                  <c:v>-3853</c:v>
                </c:pt>
                <c:pt idx="144">
                  <c:v>-3838</c:v>
                </c:pt>
                <c:pt idx="145">
                  <c:v>-3833</c:v>
                </c:pt>
                <c:pt idx="146">
                  <c:v>-3816</c:v>
                </c:pt>
                <c:pt idx="147">
                  <c:v>-3577</c:v>
                </c:pt>
                <c:pt idx="148">
                  <c:v>-3522</c:v>
                </c:pt>
                <c:pt idx="149">
                  <c:v>-3500</c:v>
                </c:pt>
                <c:pt idx="150">
                  <c:v>-3263</c:v>
                </c:pt>
                <c:pt idx="151">
                  <c:v>-3257</c:v>
                </c:pt>
                <c:pt idx="152">
                  <c:v>-3257</c:v>
                </c:pt>
                <c:pt idx="153">
                  <c:v>-3250</c:v>
                </c:pt>
                <c:pt idx="154">
                  <c:v>-3250</c:v>
                </c:pt>
                <c:pt idx="155">
                  <c:v>-3242</c:v>
                </c:pt>
                <c:pt idx="156">
                  <c:v>-3234</c:v>
                </c:pt>
                <c:pt idx="157">
                  <c:v>-3220</c:v>
                </c:pt>
                <c:pt idx="158">
                  <c:v>-3176</c:v>
                </c:pt>
                <c:pt idx="159">
                  <c:v>-3169</c:v>
                </c:pt>
                <c:pt idx="160">
                  <c:v>-2947</c:v>
                </c:pt>
                <c:pt idx="161">
                  <c:v>-2939</c:v>
                </c:pt>
                <c:pt idx="162">
                  <c:v>-2927</c:v>
                </c:pt>
                <c:pt idx="163">
                  <c:v>-2921</c:v>
                </c:pt>
                <c:pt idx="164">
                  <c:v>-2921</c:v>
                </c:pt>
                <c:pt idx="165">
                  <c:v>-2919</c:v>
                </c:pt>
                <c:pt idx="166">
                  <c:v>-2919</c:v>
                </c:pt>
                <c:pt idx="167">
                  <c:v>-2917</c:v>
                </c:pt>
                <c:pt idx="168">
                  <c:v>-2917</c:v>
                </c:pt>
                <c:pt idx="169">
                  <c:v>-2914</c:v>
                </c:pt>
                <c:pt idx="170">
                  <c:v>-2914</c:v>
                </c:pt>
                <c:pt idx="171">
                  <c:v>-2911</c:v>
                </c:pt>
                <c:pt idx="172">
                  <c:v>-2911</c:v>
                </c:pt>
                <c:pt idx="173">
                  <c:v>-2900</c:v>
                </c:pt>
                <c:pt idx="174">
                  <c:v>-2899</c:v>
                </c:pt>
                <c:pt idx="175">
                  <c:v>-2294</c:v>
                </c:pt>
                <c:pt idx="176">
                  <c:v>-2273</c:v>
                </c:pt>
                <c:pt idx="177">
                  <c:v>-2273</c:v>
                </c:pt>
                <c:pt idx="178">
                  <c:v>-2264</c:v>
                </c:pt>
                <c:pt idx="179">
                  <c:v>-2264</c:v>
                </c:pt>
                <c:pt idx="180">
                  <c:v>-2257</c:v>
                </c:pt>
                <c:pt idx="181">
                  <c:v>-2234</c:v>
                </c:pt>
                <c:pt idx="182">
                  <c:v>-2227</c:v>
                </c:pt>
                <c:pt idx="183">
                  <c:v>-2222</c:v>
                </c:pt>
                <c:pt idx="184">
                  <c:v>-2046.5</c:v>
                </c:pt>
                <c:pt idx="185">
                  <c:v>-2027</c:v>
                </c:pt>
                <c:pt idx="186">
                  <c:v>-1983.5</c:v>
                </c:pt>
                <c:pt idx="187">
                  <c:v>-1963</c:v>
                </c:pt>
                <c:pt idx="188">
                  <c:v>-1934</c:v>
                </c:pt>
                <c:pt idx="189">
                  <c:v>-1928</c:v>
                </c:pt>
                <c:pt idx="190">
                  <c:v>-1927</c:v>
                </c:pt>
                <c:pt idx="191">
                  <c:v>-1913</c:v>
                </c:pt>
                <c:pt idx="192">
                  <c:v>-1913</c:v>
                </c:pt>
                <c:pt idx="193">
                  <c:v>-1696</c:v>
                </c:pt>
                <c:pt idx="194">
                  <c:v>-1696</c:v>
                </c:pt>
                <c:pt idx="195">
                  <c:v>-1661</c:v>
                </c:pt>
                <c:pt idx="196">
                  <c:v>-1659</c:v>
                </c:pt>
                <c:pt idx="197">
                  <c:v>-1659</c:v>
                </c:pt>
                <c:pt idx="198">
                  <c:v>-1659</c:v>
                </c:pt>
                <c:pt idx="199">
                  <c:v>-1644</c:v>
                </c:pt>
                <c:pt idx="200">
                  <c:v>-1640</c:v>
                </c:pt>
                <c:pt idx="201">
                  <c:v>-1640</c:v>
                </c:pt>
                <c:pt idx="202">
                  <c:v>-1638</c:v>
                </c:pt>
                <c:pt idx="203">
                  <c:v>-1638</c:v>
                </c:pt>
                <c:pt idx="204">
                  <c:v>-1637</c:v>
                </c:pt>
                <c:pt idx="205">
                  <c:v>-1637</c:v>
                </c:pt>
                <c:pt idx="206">
                  <c:v>-1637</c:v>
                </c:pt>
                <c:pt idx="207">
                  <c:v>-1637</c:v>
                </c:pt>
                <c:pt idx="208">
                  <c:v>-1624</c:v>
                </c:pt>
                <c:pt idx="209">
                  <c:v>-1624</c:v>
                </c:pt>
                <c:pt idx="210">
                  <c:v>-1623</c:v>
                </c:pt>
                <c:pt idx="211">
                  <c:v>-1623</c:v>
                </c:pt>
                <c:pt idx="212">
                  <c:v>-1618</c:v>
                </c:pt>
                <c:pt idx="213">
                  <c:v>-1616</c:v>
                </c:pt>
                <c:pt idx="214">
                  <c:v>-1616</c:v>
                </c:pt>
                <c:pt idx="215">
                  <c:v>-1615.5</c:v>
                </c:pt>
                <c:pt idx="216">
                  <c:v>-1611</c:v>
                </c:pt>
                <c:pt idx="217">
                  <c:v>-1610</c:v>
                </c:pt>
                <c:pt idx="218">
                  <c:v>-1604</c:v>
                </c:pt>
                <c:pt idx="219">
                  <c:v>-1602</c:v>
                </c:pt>
                <c:pt idx="220">
                  <c:v>-1602</c:v>
                </c:pt>
                <c:pt idx="221">
                  <c:v>-1602</c:v>
                </c:pt>
                <c:pt idx="222">
                  <c:v>-1601</c:v>
                </c:pt>
                <c:pt idx="223">
                  <c:v>-1594</c:v>
                </c:pt>
                <c:pt idx="224">
                  <c:v>-1594</c:v>
                </c:pt>
                <c:pt idx="225">
                  <c:v>-1587</c:v>
                </c:pt>
                <c:pt idx="226">
                  <c:v>-1587</c:v>
                </c:pt>
                <c:pt idx="227">
                  <c:v>-1586</c:v>
                </c:pt>
                <c:pt idx="228">
                  <c:v>-1365</c:v>
                </c:pt>
                <c:pt idx="229">
                  <c:v>-1365</c:v>
                </c:pt>
                <c:pt idx="230">
                  <c:v>-1347.5</c:v>
                </c:pt>
                <c:pt idx="231">
                  <c:v>-1324</c:v>
                </c:pt>
                <c:pt idx="232">
                  <c:v>-1324</c:v>
                </c:pt>
                <c:pt idx="233">
                  <c:v>-1309</c:v>
                </c:pt>
                <c:pt idx="234">
                  <c:v>-1309</c:v>
                </c:pt>
                <c:pt idx="235">
                  <c:v>-1293</c:v>
                </c:pt>
                <c:pt idx="236">
                  <c:v>-1288</c:v>
                </c:pt>
                <c:pt idx="237">
                  <c:v>-1288</c:v>
                </c:pt>
                <c:pt idx="238">
                  <c:v>-1280</c:v>
                </c:pt>
                <c:pt idx="239">
                  <c:v>-1280</c:v>
                </c:pt>
                <c:pt idx="240">
                  <c:v>-1278</c:v>
                </c:pt>
                <c:pt idx="241">
                  <c:v>-1278</c:v>
                </c:pt>
                <c:pt idx="242">
                  <c:v>-1274.5</c:v>
                </c:pt>
                <c:pt idx="243">
                  <c:v>-1263</c:v>
                </c:pt>
                <c:pt idx="244">
                  <c:v>-1263</c:v>
                </c:pt>
                <c:pt idx="245">
                  <c:v>-1234</c:v>
                </c:pt>
                <c:pt idx="246">
                  <c:v>-1234</c:v>
                </c:pt>
                <c:pt idx="247">
                  <c:v>-1048</c:v>
                </c:pt>
                <c:pt idx="248">
                  <c:v>-1048</c:v>
                </c:pt>
                <c:pt idx="249">
                  <c:v>-1026</c:v>
                </c:pt>
                <c:pt idx="250">
                  <c:v>-993</c:v>
                </c:pt>
                <c:pt idx="251">
                  <c:v>-992</c:v>
                </c:pt>
                <c:pt idx="252">
                  <c:v>-971</c:v>
                </c:pt>
                <c:pt idx="253">
                  <c:v>-957</c:v>
                </c:pt>
                <c:pt idx="254">
                  <c:v>-956</c:v>
                </c:pt>
                <c:pt idx="255">
                  <c:v>-942</c:v>
                </c:pt>
                <c:pt idx="256">
                  <c:v>-756</c:v>
                </c:pt>
                <c:pt idx="257">
                  <c:v>-684</c:v>
                </c:pt>
                <c:pt idx="258">
                  <c:v>-683</c:v>
                </c:pt>
                <c:pt idx="259">
                  <c:v>-645</c:v>
                </c:pt>
                <c:pt idx="260">
                  <c:v>-645</c:v>
                </c:pt>
                <c:pt idx="261">
                  <c:v>-631</c:v>
                </c:pt>
                <c:pt idx="262">
                  <c:v>-618</c:v>
                </c:pt>
                <c:pt idx="263">
                  <c:v>-618</c:v>
                </c:pt>
                <c:pt idx="264">
                  <c:v>-611</c:v>
                </c:pt>
                <c:pt idx="265">
                  <c:v>-596</c:v>
                </c:pt>
                <c:pt idx="266">
                  <c:v>-360</c:v>
                </c:pt>
                <c:pt idx="267">
                  <c:v>-353</c:v>
                </c:pt>
                <c:pt idx="268">
                  <c:v>-351</c:v>
                </c:pt>
                <c:pt idx="269">
                  <c:v>-338</c:v>
                </c:pt>
                <c:pt idx="270">
                  <c:v>-302</c:v>
                </c:pt>
                <c:pt idx="271">
                  <c:v>-280</c:v>
                </c:pt>
                <c:pt idx="272">
                  <c:v>-30</c:v>
                </c:pt>
                <c:pt idx="273">
                  <c:v>-7</c:v>
                </c:pt>
                <c:pt idx="274">
                  <c:v>-3.5</c:v>
                </c:pt>
                <c:pt idx="275">
                  <c:v>0</c:v>
                </c:pt>
                <c:pt idx="276">
                  <c:v>0</c:v>
                </c:pt>
                <c:pt idx="277">
                  <c:v>252</c:v>
                </c:pt>
                <c:pt idx="278">
                  <c:v>253</c:v>
                </c:pt>
                <c:pt idx="279">
                  <c:v>253</c:v>
                </c:pt>
                <c:pt idx="280">
                  <c:v>268</c:v>
                </c:pt>
                <c:pt idx="281">
                  <c:v>268</c:v>
                </c:pt>
                <c:pt idx="282">
                  <c:v>279</c:v>
                </c:pt>
                <c:pt idx="283">
                  <c:v>280</c:v>
                </c:pt>
                <c:pt idx="284">
                  <c:v>280</c:v>
                </c:pt>
                <c:pt idx="285">
                  <c:v>289</c:v>
                </c:pt>
                <c:pt idx="286">
                  <c:v>289</c:v>
                </c:pt>
                <c:pt idx="287">
                  <c:v>304</c:v>
                </c:pt>
                <c:pt idx="288">
                  <c:v>304</c:v>
                </c:pt>
                <c:pt idx="289">
                  <c:v>304</c:v>
                </c:pt>
                <c:pt idx="290">
                  <c:v>308</c:v>
                </c:pt>
                <c:pt idx="291">
                  <c:v>315</c:v>
                </c:pt>
                <c:pt idx="292">
                  <c:v>316</c:v>
                </c:pt>
                <c:pt idx="293">
                  <c:v>317</c:v>
                </c:pt>
                <c:pt idx="294">
                  <c:v>330</c:v>
                </c:pt>
                <c:pt idx="295">
                  <c:v>337</c:v>
                </c:pt>
                <c:pt idx="296">
                  <c:v>525</c:v>
                </c:pt>
                <c:pt idx="297">
                  <c:v>560</c:v>
                </c:pt>
                <c:pt idx="298">
                  <c:v>560</c:v>
                </c:pt>
                <c:pt idx="299">
                  <c:v>563.5</c:v>
                </c:pt>
                <c:pt idx="300">
                  <c:v>565.5</c:v>
                </c:pt>
                <c:pt idx="301">
                  <c:v>611</c:v>
                </c:pt>
                <c:pt idx="302">
                  <c:v>611</c:v>
                </c:pt>
                <c:pt idx="303">
                  <c:v>624</c:v>
                </c:pt>
                <c:pt idx="304">
                  <c:v>625</c:v>
                </c:pt>
                <c:pt idx="305">
                  <c:v>627</c:v>
                </c:pt>
                <c:pt idx="306">
                  <c:v>639</c:v>
                </c:pt>
                <c:pt idx="307">
                  <c:v>642</c:v>
                </c:pt>
                <c:pt idx="308">
                  <c:v>650.5</c:v>
                </c:pt>
                <c:pt idx="309">
                  <c:v>655</c:v>
                </c:pt>
                <c:pt idx="310">
                  <c:v>679</c:v>
                </c:pt>
                <c:pt idx="311">
                  <c:v>679</c:v>
                </c:pt>
                <c:pt idx="312">
                  <c:v>936</c:v>
                </c:pt>
                <c:pt idx="313">
                  <c:v>939.5</c:v>
                </c:pt>
                <c:pt idx="314">
                  <c:v>963</c:v>
                </c:pt>
                <c:pt idx="315">
                  <c:v>965.5</c:v>
                </c:pt>
                <c:pt idx="316">
                  <c:v>970</c:v>
                </c:pt>
                <c:pt idx="317">
                  <c:v>978</c:v>
                </c:pt>
                <c:pt idx="318">
                  <c:v>1217</c:v>
                </c:pt>
                <c:pt idx="319">
                  <c:v>1217</c:v>
                </c:pt>
                <c:pt idx="320">
                  <c:v>1280</c:v>
                </c:pt>
                <c:pt idx="321">
                  <c:v>1280</c:v>
                </c:pt>
                <c:pt idx="322">
                  <c:v>1280</c:v>
                </c:pt>
                <c:pt idx="323">
                  <c:v>1280</c:v>
                </c:pt>
                <c:pt idx="324">
                  <c:v>1282</c:v>
                </c:pt>
                <c:pt idx="325">
                  <c:v>1297</c:v>
                </c:pt>
                <c:pt idx="326">
                  <c:v>1297</c:v>
                </c:pt>
                <c:pt idx="327">
                  <c:v>1302</c:v>
                </c:pt>
                <c:pt idx="328">
                  <c:v>1302</c:v>
                </c:pt>
                <c:pt idx="329">
                  <c:v>1556</c:v>
                </c:pt>
                <c:pt idx="330">
                  <c:v>1556</c:v>
                </c:pt>
                <c:pt idx="331">
                  <c:v>1563</c:v>
                </c:pt>
                <c:pt idx="332">
                  <c:v>1563</c:v>
                </c:pt>
                <c:pt idx="333">
                  <c:v>1577</c:v>
                </c:pt>
                <c:pt idx="334">
                  <c:v>1577</c:v>
                </c:pt>
                <c:pt idx="335">
                  <c:v>1596</c:v>
                </c:pt>
                <c:pt idx="336">
                  <c:v>1607</c:v>
                </c:pt>
                <c:pt idx="337">
                  <c:v>1620</c:v>
                </c:pt>
                <c:pt idx="338">
                  <c:v>1620</c:v>
                </c:pt>
                <c:pt idx="339">
                  <c:v>1887.5</c:v>
                </c:pt>
                <c:pt idx="340">
                  <c:v>1922</c:v>
                </c:pt>
                <c:pt idx="341">
                  <c:v>1922</c:v>
                </c:pt>
                <c:pt idx="342">
                  <c:v>1949</c:v>
                </c:pt>
                <c:pt idx="343">
                  <c:v>1949</c:v>
                </c:pt>
                <c:pt idx="344">
                  <c:v>1965</c:v>
                </c:pt>
                <c:pt idx="345">
                  <c:v>1978</c:v>
                </c:pt>
                <c:pt idx="346">
                  <c:v>2178</c:v>
                </c:pt>
                <c:pt idx="347">
                  <c:v>2184.5</c:v>
                </c:pt>
                <c:pt idx="348">
                  <c:v>2229</c:v>
                </c:pt>
                <c:pt idx="349">
                  <c:v>2236</c:v>
                </c:pt>
                <c:pt idx="350">
                  <c:v>2239</c:v>
                </c:pt>
                <c:pt idx="351">
                  <c:v>2239</c:v>
                </c:pt>
                <c:pt idx="352">
                  <c:v>2241</c:v>
                </c:pt>
                <c:pt idx="353">
                  <c:v>2526.5</c:v>
                </c:pt>
                <c:pt idx="354">
                  <c:v>2540</c:v>
                </c:pt>
                <c:pt idx="355">
                  <c:v>2540</c:v>
                </c:pt>
                <c:pt idx="356">
                  <c:v>2548</c:v>
                </c:pt>
                <c:pt idx="357">
                  <c:v>2548</c:v>
                </c:pt>
                <c:pt idx="358">
                  <c:v>2563</c:v>
                </c:pt>
                <c:pt idx="359">
                  <c:v>2567</c:v>
                </c:pt>
                <c:pt idx="360">
                  <c:v>2567</c:v>
                </c:pt>
                <c:pt idx="361">
                  <c:v>2567</c:v>
                </c:pt>
                <c:pt idx="362">
                  <c:v>2589</c:v>
                </c:pt>
                <c:pt idx="363">
                  <c:v>2592</c:v>
                </c:pt>
                <c:pt idx="364">
                  <c:v>2592</c:v>
                </c:pt>
                <c:pt idx="365">
                  <c:v>2767</c:v>
                </c:pt>
                <c:pt idx="366">
                  <c:v>2863.5</c:v>
                </c:pt>
                <c:pt idx="367">
                  <c:v>2885</c:v>
                </c:pt>
                <c:pt idx="368">
                  <c:v>2885</c:v>
                </c:pt>
                <c:pt idx="369">
                  <c:v>2891</c:v>
                </c:pt>
                <c:pt idx="370">
                  <c:v>2898</c:v>
                </c:pt>
                <c:pt idx="371">
                  <c:v>2900</c:v>
                </c:pt>
                <c:pt idx="372">
                  <c:v>3128</c:v>
                </c:pt>
                <c:pt idx="373">
                  <c:v>3195</c:v>
                </c:pt>
                <c:pt idx="374">
                  <c:v>3224</c:v>
                </c:pt>
                <c:pt idx="375">
                  <c:v>3233.5</c:v>
                </c:pt>
                <c:pt idx="376">
                  <c:v>3291</c:v>
                </c:pt>
                <c:pt idx="377">
                  <c:v>3410</c:v>
                </c:pt>
                <c:pt idx="378">
                  <c:v>3509</c:v>
                </c:pt>
                <c:pt idx="379">
                  <c:v>3509</c:v>
                </c:pt>
                <c:pt idx="380">
                  <c:v>3540</c:v>
                </c:pt>
                <c:pt idx="381">
                  <c:v>3562</c:v>
                </c:pt>
                <c:pt idx="382">
                  <c:v>3562</c:v>
                </c:pt>
                <c:pt idx="383">
                  <c:v>3784</c:v>
                </c:pt>
                <c:pt idx="384">
                  <c:v>3811</c:v>
                </c:pt>
                <c:pt idx="385">
                  <c:v>3842</c:v>
                </c:pt>
                <c:pt idx="386">
                  <c:v>3842</c:v>
                </c:pt>
                <c:pt idx="387">
                  <c:v>4149</c:v>
                </c:pt>
                <c:pt idx="388">
                  <c:v>4158</c:v>
                </c:pt>
                <c:pt idx="389">
                  <c:v>4158</c:v>
                </c:pt>
                <c:pt idx="390">
                  <c:v>4165</c:v>
                </c:pt>
                <c:pt idx="391">
                  <c:v>4165</c:v>
                </c:pt>
                <c:pt idx="392">
                  <c:v>4180</c:v>
                </c:pt>
                <c:pt idx="393">
                  <c:v>4180</c:v>
                </c:pt>
                <c:pt idx="394">
                  <c:v>4184</c:v>
                </c:pt>
                <c:pt idx="395">
                  <c:v>4200</c:v>
                </c:pt>
                <c:pt idx="396">
                  <c:v>4446.5</c:v>
                </c:pt>
                <c:pt idx="397">
                  <c:v>4502</c:v>
                </c:pt>
                <c:pt idx="398">
                  <c:v>4502</c:v>
                </c:pt>
                <c:pt idx="399">
                  <c:v>4840</c:v>
                </c:pt>
                <c:pt idx="400">
                  <c:v>5041</c:v>
                </c:pt>
                <c:pt idx="401">
                  <c:v>5050</c:v>
                </c:pt>
                <c:pt idx="402">
                  <c:v>5085</c:v>
                </c:pt>
                <c:pt idx="403">
                  <c:v>5122</c:v>
                </c:pt>
                <c:pt idx="404">
                  <c:v>5138</c:v>
                </c:pt>
                <c:pt idx="405">
                  <c:v>5138</c:v>
                </c:pt>
                <c:pt idx="406">
                  <c:v>5173</c:v>
                </c:pt>
                <c:pt idx="407">
                  <c:v>5173</c:v>
                </c:pt>
                <c:pt idx="408">
                  <c:v>5359</c:v>
                </c:pt>
                <c:pt idx="409">
                  <c:v>5359</c:v>
                </c:pt>
                <c:pt idx="410">
                  <c:v>5408</c:v>
                </c:pt>
                <c:pt idx="411">
                  <c:v>5412</c:v>
                </c:pt>
                <c:pt idx="412">
                  <c:v>5420</c:v>
                </c:pt>
                <c:pt idx="413">
                  <c:v>5436</c:v>
                </c:pt>
                <c:pt idx="414">
                  <c:v>5438</c:v>
                </c:pt>
                <c:pt idx="415">
                  <c:v>5438</c:v>
                </c:pt>
                <c:pt idx="416">
                  <c:v>5445</c:v>
                </c:pt>
                <c:pt idx="417">
                  <c:v>5445</c:v>
                </c:pt>
                <c:pt idx="418">
                  <c:v>5451</c:v>
                </c:pt>
                <c:pt idx="419">
                  <c:v>5455</c:v>
                </c:pt>
                <c:pt idx="420">
                  <c:v>5467</c:v>
                </c:pt>
                <c:pt idx="421">
                  <c:v>5467</c:v>
                </c:pt>
                <c:pt idx="422">
                  <c:v>5470</c:v>
                </c:pt>
                <c:pt idx="423">
                  <c:v>5482</c:v>
                </c:pt>
                <c:pt idx="424">
                  <c:v>5504</c:v>
                </c:pt>
                <c:pt idx="425">
                  <c:v>5504</c:v>
                </c:pt>
                <c:pt idx="426">
                  <c:v>5767</c:v>
                </c:pt>
                <c:pt idx="427">
                  <c:v>5769</c:v>
                </c:pt>
                <c:pt idx="428">
                  <c:v>5769</c:v>
                </c:pt>
                <c:pt idx="429">
                  <c:v>5783</c:v>
                </c:pt>
                <c:pt idx="430">
                  <c:v>5783</c:v>
                </c:pt>
                <c:pt idx="431">
                  <c:v>5789</c:v>
                </c:pt>
                <c:pt idx="432">
                  <c:v>5791</c:v>
                </c:pt>
                <c:pt idx="433">
                  <c:v>5791</c:v>
                </c:pt>
                <c:pt idx="434">
                  <c:v>5806</c:v>
                </c:pt>
                <c:pt idx="435">
                  <c:v>5806</c:v>
                </c:pt>
                <c:pt idx="436">
                  <c:v>5820</c:v>
                </c:pt>
                <c:pt idx="437">
                  <c:v>5820</c:v>
                </c:pt>
                <c:pt idx="438">
                  <c:v>6035</c:v>
                </c:pt>
                <c:pt idx="439">
                  <c:v>6035</c:v>
                </c:pt>
                <c:pt idx="440">
                  <c:v>6049</c:v>
                </c:pt>
                <c:pt idx="441">
                  <c:v>6049</c:v>
                </c:pt>
                <c:pt idx="442">
                  <c:v>6078</c:v>
                </c:pt>
                <c:pt idx="443">
                  <c:v>6078</c:v>
                </c:pt>
                <c:pt idx="444">
                  <c:v>6099</c:v>
                </c:pt>
                <c:pt idx="445">
                  <c:v>6099</c:v>
                </c:pt>
                <c:pt idx="446">
                  <c:v>6100</c:v>
                </c:pt>
                <c:pt idx="447">
                  <c:v>6100</c:v>
                </c:pt>
                <c:pt idx="448">
                  <c:v>6110</c:v>
                </c:pt>
                <c:pt idx="449">
                  <c:v>6110</c:v>
                </c:pt>
                <c:pt idx="450">
                  <c:v>6114</c:v>
                </c:pt>
                <c:pt idx="451">
                  <c:v>6114</c:v>
                </c:pt>
                <c:pt idx="452">
                  <c:v>6127</c:v>
                </c:pt>
                <c:pt idx="453">
                  <c:v>6387</c:v>
                </c:pt>
                <c:pt idx="454">
                  <c:v>6387</c:v>
                </c:pt>
                <c:pt idx="455">
                  <c:v>6424</c:v>
                </c:pt>
                <c:pt idx="456">
                  <c:v>6424</c:v>
                </c:pt>
                <c:pt idx="457">
                  <c:v>6438</c:v>
                </c:pt>
                <c:pt idx="458">
                  <c:v>6438</c:v>
                </c:pt>
                <c:pt idx="459">
                  <c:v>6445</c:v>
                </c:pt>
                <c:pt idx="460">
                  <c:v>6445</c:v>
                </c:pt>
                <c:pt idx="461">
                  <c:v>6458</c:v>
                </c:pt>
                <c:pt idx="462">
                  <c:v>6458</c:v>
                </c:pt>
                <c:pt idx="463">
                  <c:v>6475</c:v>
                </c:pt>
                <c:pt idx="464">
                  <c:v>6702</c:v>
                </c:pt>
                <c:pt idx="465">
                  <c:v>6725</c:v>
                </c:pt>
                <c:pt idx="466">
                  <c:v>6725</c:v>
                </c:pt>
                <c:pt idx="467">
                  <c:v>6733</c:v>
                </c:pt>
                <c:pt idx="468">
                  <c:v>6745</c:v>
                </c:pt>
                <c:pt idx="469">
                  <c:v>6754</c:v>
                </c:pt>
                <c:pt idx="470">
                  <c:v>6769</c:v>
                </c:pt>
                <c:pt idx="471">
                  <c:v>6991</c:v>
                </c:pt>
                <c:pt idx="472">
                  <c:v>7033</c:v>
                </c:pt>
                <c:pt idx="473">
                  <c:v>7061</c:v>
                </c:pt>
                <c:pt idx="474">
                  <c:v>7063</c:v>
                </c:pt>
                <c:pt idx="475">
                  <c:v>7074</c:v>
                </c:pt>
                <c:pt idx="476">
                  <c:v>7091</c:v>
                </c:pt>
                <c:pt idx="477">
                  <c:v>7100</c:v>
                </c:pt>
                <c:pt idx="478">
                  <c:v>7100</c:v>
                </c:pt>
                <c:pt idx="479">
                  <c:v>7330</c:v>
                </c:pt>
                <c:pt idx="480">
                  <c:v>7351</c:v>
                </c:pt>
                <c:pt idx="481">
                  <c:v>7372</c:v>
                </c:pt>
                <c:pt idx="482">
                  <c:v>7390</c:v>
                </c:pt>
                <c:pt idx="483">
                  <c:v>7400</c:v>
                </c:pt>
                <c:pt idx="484">
                  <c:v>7416</c:v>
                </c:pt>
                <c:pt idx="485">
                  <c:v>7684</c:v>
                </c:pt>
                <c:pt idx="486">
                  <c:v>7714</c:v>
                </c:pt>
                <c:pt idx="487">
                  <c:v>7750</c:v>
                </c:pt>
                <c:pt idx="488">
                  <c:v>7965</c:v>
                </c:pt>
                <c:pt idx="489">
                  <c:v>8001</c:v>
                </c:pt>
                <c:pt idx="490">
                  <c:v>8047</c:v>
                </c:pt>
                <c:pt idx="491">
                  <c:v>8049</c:v>
                </c:pt>
                <c:pt idx="492">
                  <c:v>8059</c:v>
                </c:pt>
                <c:pt idx="493">
                  <c:v>8282</c:v>
                </c:pt>
                <c:pt idx="494">
                  <c:v>8318</c:v>
                </c:pt>
                <c:pt idx="495">
                  <c:v>8366</c:v>
                </c:pt>
                <c:pt idx="496">
                  <c:v>8385</c:v>
                </c:pt>
                <c:pt idx="497">
                  <c:v>8385</c:v>
                </c:pt>
                <c:pt idx="498">
                  <c:v>8591</c:v>
                </c:pt>
                <c:pt idx="499">
                  <c:v>8605</c:v>
                </c:pt>
                <c:pt idx="500">
                  <c:v>8613</c:v>
                </c:pt>
                <c:pt idx="501">
                  <c:v>8627</c:v>
                </c:pt>
                <c:pt idx="502">
                  <c:v>8634</c:v>
                </c:pt>
                <c:pt idx="503">
                  <c:v>8649</c:v>
                </c:pt>
                <c:pt idx="504">
                  <c:v>8936</c:v>
                </c:pt>
                <c:pt idx="505">
                  <c:v>8955</c:v>
                </c:pt>
                <c:pt idx="506">
                  <c:v>8958</c:v>
                </c:pt>
                <c:pt idx="507">
                  <c:v>8989</c:v>
                </c:pt>
                <c:pt idx="508">
                  <c:v>8989</c:v>
                </c:pt>
                <c:pt idx="509">
                  <c:v>8991</c:v>
                </c:pt>
                <c:pt idx="510">
                  <c:v>8992.5</c:v>
                </c:pt>
                <c:pt idx="511">
                  <c:v>9001</c:v>
                </c:pt>
                <c:pt idx="512">
                  <c:v>9008</c:v>
                </c:pt>
                <c:pt idx="513">
                  <c:v>9020</c:v>
                </c:pt>
                <c:pt idx="514">
                  <c:v>9245</c:v>
                </c:pt>
                <c:pt idx="515">
                  <c:v>9245</c:v>
                </c:pt>
                <c:pt idx="516">
                  <c:v>9259</c:v>
                </c:pt>
                <c:pt idx="517">
                  <c:v>9267</c:v>
                </c:pt>
                <c:pt idx="518">
                  <c:v>9274</c:v>
                </c:pt>
                <c:pt idx="519">
                  <c:v>9303</c:v>
                </c:pt>
                <c:pt idx="520">
                  <c:v>9307</c:v>
                </c:pt>
                <c:pt idx="521">
                  <c:v>9314</c:v>
                </c:pt>
                <c:pt idx="522">
                  <c:v>9605</c:v>
                </c:pt>
                <c:pt idx="523">
                  <c:v>9626</c:v>
                </c:pt>
                <c:pt idx="524">
                  <c:v>9660</c:v>
                </c:pt>
                <c:pt idx="525">
                  <c:v>9878</c:v>
                </c:pt>
                <c:pt idx="526">
                  <c:v>9899</c:v>
                </c:pt>
                <c:pt idx="527">
                  <c:v>9900</c:v>
                </c:pt>
                <c:pt idx="528">
                  <c:v>9914</c:v>
                </c:pt>
                <c:pt idx="529">
                  <c:v>9964</c:v>
                </c:pt>
                <c:pt idx="530">
                  <c:v>10245</c:v>
                </c:pt>
                <c:pt idx="531">
                  <c:v>10263</c:v>
                </c:pt>
                <c:pt idx="532">
                  <c:v>10274</c:v>
                </c:pt>
                <c:pt idx="533">
                  <c:v>10281</c:v>
                </c:pt>
                <c:pt idx="534">
                  <c:v>10283</c:v>
                </c:pt>
                <c:pt idx="535">
                  <c:v>10288</c:v>
                </c:pt>
                <c:pt idx="536">
                  <c:v>10288</c:v>
                </c:pt>
                <c:pt idx="537">
                  <c:v>10288</c:v>
                </c:pt>
                <c:pt idx="538">
                  <c:v>10609</c:v>
                </c:pt>
                <c:pt idx="539">
                  <c:v>10609</c:v>
                </c:pt>
                <c:pt idx="540">
                  <c:v>10612</c:v>
                </c:pt>
                <c:pt idx="541">
                  <c:v>10880.5</c:v>
                </c:pt>
                <c:pt idx="542">
                  <c:v>10888.5</c:v>
                </c:pt>
                <c:pt idx="543">
                  <c:v>10892</c:v>
                </c:pt>
                <c:pt idx="544">
                  <c:v>10899</c:v>
                </c:pt>
                <c:pt idx="545">
                  <c:v>10899</c:v>
                </c:pt>
                <c:pt idx="546">
                  <c:v>11172</c:v>
                </c:pt>
                <c:pt idx="547">
                  <c:v>11187</c:v>
                </c:pt>
                <c:pt idx="548">
                  <c:v>11216</c:v>
                </c:pt>
                <c:pt idx="549">
                  <c:v>11230</c:v>
                </c:pt>
                <c:pt idx="550">
                  <c:v>11237</c:v>
                </c:pt>
                <c:pt idx="551">
                  <c:v>11481</c:v>
                </c:pt>
                <c:pt idx="552">
                  <c:v>11602</c:v>
                </c:pt>
                <c:pt idx="553">
                  <c:v>11609</c:v>
                </c:pt>
                <c:pt idx="554">
                  <c:v>11609</c:v>
                </c:pt>
                <c:pt idx="555">
                  <c:v>11817</c:v>
                </c:pt>
                <c:pt idx="556">
                  <c:v>11817</c:v>
                </c:pt>
                <c:pt idx="557">
                  <c:v>11841</c:v>
                </c:pt>
                <c:pt idx="558">
                  <c:v>11882</c:v>
                </c:pt>
                <c:pt idx="559">
                  <c:v>11882</c:v>
                </c:pt>
                <c:pt idx="560">
                  <c:v>11884</c:v>
                </c:pt>
                <c:pt idx="561">
                  <c:v>11892</c:v>
                </c:pt>
                <c:pt idx="562">
                  <c:v>12220</c:v>
                </c:pt>
                <c:pt idx="563">
                  <c:v>12220</c:v>
                </c:pt>
                <c:pt idx="564">
                  <c:v>12500</c:v>
                </c:pt>
                <c:pt idx="565">
                  <c:v>12500</c:v>
                </c:pt>
                <c:pt idx="566">
                  <c:v>12524</c:v>
                </c:pt>
                <c:pt idx="567">
                  <c:v>12558</c:v>
                </c:pt>
                <c:pt idx="568">
                  <c:v>12889</c:v>
                </c:pt>
                <c:pt idx="569">
                  <c:v>12889</c:v>
                </c:pt>
                <c:pt idx="570">
                  <c:v>13154</c:v>
                </c:pt>
                <c:pt idx="571">
                  <c:v>13169</c:v>
                </c:pt>
                <c:pt idx="572">
                  <c:v>13773</c:v>
                </c:pt>
                <c:pt idx="573">
                  <c:v>14147</c:v>
                </c:pt>
              </c:numCache>
            </c:numRef>
          </c:xVal>
          <c:yVal>
            <c:numRef>
              <c:f>'Active 1'!$I$21:$I$974</c:f>
              <c:numCache>
                <c:formatCode>General</c:formatCode>
                <c:ptCount val="954"/>
                <c:pt idx="87">
                  <c:v>1.2574500004120637E-2</c:v>
                </c:pt>
                <c:pt idx="88">
                  <c:v>-1.5370499997516163E-2</c:v>
                </c:pt>
                <c:pt idx="89">
                  <c:v>2.5907500006724149E-2</c:v>
                </c:pt>
                <c:pt idx="90">
                  <c:v>4.0907500006142072E-2</c:v>
                </c:pt>
                <c:pt idx="91">
                  <c:v>3.6865000001853332E-2</c:v>
                </c:pt>
                <c:pt idx="92">
                  <c:v>1.8789500005368609E-2</c:v>
                </c:pt>
                <c:pt idx="93">
                  <c:v>1.2848999998823274E-2</c:v>
                </c:pt>
                <c:pt idx="94">
                  <c:v>1.984900000388734E-2</c:v>
                </c:pt>
                <c:pt idx="95">
                  <c:v>1.0277000001224224E-2</c:v>
                </c:pt>
                <c:pt idx="96">
                  <c:v>3.4220000015920959E-3</c:v>
                </c:pt>
                <c:pt idx="97">
                  <c:v>4.8087500035762787E-3</c:v>
                </c:pt>
                <c:pt idx="99">
                  <c:v>1.8552499997895211E-2</c:v>
                </c:pt>
                <c:pt idx="103">
                  <c:v>1.1001999999280088E-2</c:v>
                </c:pt>
                <c:pt idx="104">
                  <c:v>-3.3799999800976366E-4</c:v>
                </c:pt>
                <c:pt idx="105">
                  <c:v>-7.1999999636318535E-4</c:v>
                </c:pt>
                <c:pt idx="106">
                  <c:v>8.249000005889684E-3</c:v>
                </c:pt>
                <c:pt idx="107">
                  <c:v>1.8249000000650994E-2</c:v>
                </c:pt>
                <c:pt idx="108">
                  <c:v>9.0820000041276217E-3</c:v>
                </c:pt>
                <c:pt idx="109">
                  <c:v>1.0558000001765322E-2</c:v>
                </c:pt>
                <c:pt idx="110">
                  <c:v>-4.2810000013560057E-3</c:v>
                </c:pt>
                <c:pt idx="111">
                  <c:v>-5.0750000082189217E-4</c:v>
                </c:pt>
                <c:pt idx="112">
                  <c:v>1.0492499997781124E-2</c:v>
                </c:pt>
                <c:pt idx="113">
                  <c:v>1.3492500002030283E-2</c:v>
                </c:pt>
                <c:pt idx="114">
                  <c:v>1.3492500002030283E-2</c:v>
                </c:pt>
                <c:pt idx="115">
                  <c:v>-4.4799999886890873E-4</c:v>
                </c:pt>
                <c:pt idx="116">
                  <c:v>9.849500005657319E-3</c:v>
                </c:pt>
                <c:pt idx="117">
                  <c:v>1.1849500006064773E-2</c:v>
                </c:pt>
                <c:pt idx="118">
                  <c:v>1.7849500007287133E-2</c:v>
                </c:pt>
                <c:pt idx="119">
                  <c:v>1.3634500006446615E-2</c:v>
                </c:pt>
                <c:pt idx="120">
                  <c:v>-2.6114999927813187E-3</c:v>
                </c:pt>
                <c:pt idx="121">
                  <c:v>-3.2520000022486784E-3</c:v>
                </c:pt>
                <c:pt idx="122">
                  <c:v>2.1620000043185428E-3</c:v>
                </c:pt>
                <c:pt idx="126">
                  <c:v>8.3350000204518437E-4</c:v>
                </c:pt>
                <c:pt idx="127">
                  <c:v>1.6355000043404289E-3</c:v>
                </c:pt>
                <c:pt idx="130">
                  <c:v>2.9925000053481199E-3</c:v>
                </c:pt>
                <c:pt idx="132">
                  <c:v>3.0459999979939312E-3</c:v>
                </c:pt>
                <c:pt idx="133">
                  <c:v>1.1880000020028092E-3</c:v>
                </c:pt>
                <c:pt idx="134">
                  <c:v>-2.1454999994602986E-2</c:v>
                </c:pt>
                <c:pt idx="135">
                  <c:v>-7.335999995120801E-3</c:v>
                </c:pt>
                <c:pt idx="136">
                  <c:v>1.7829999997047707E-3</c:v>
                </c:pt>
                <c:pt idx="137">
                  <c:v>-9.0864999947370961E-3</c:v>
                </c:pt>
                <c:pt idx="139">
                  <c:v>1.3299999991431832E-3</c:v>
                </c:pt>
                <c:pt idx="140">
                  <c:v>5.3895000019110739E-3</c:v>
                </c:pt>
                <c:pt idx="141">
                  <c:v>-5.2534999995259568E-3</c:v>
                </c:pt>
                <c:pt idx="142">
                  <c:v>2.0465000052354299E-3</c:v>
                </c:pt>
                <c:pt idx="143">
                  <c:v>9.7464999998919666E-3</c:v>
                </c:pt>
                <c:pt idx="144">
                  <c:v>1.5639000004739501E-2</c:v>
                </c:pt>
                <c:pt idx="146">
                  <c:v>-1.6051999999035615E-2</c:v>
                </c:pt>
                <c:pt idx="147">
                  <c:v>9.1685000006691553E-3</c:v>
                </c:pt>
                <c:pt idx="148">
                  <c:v>-5.5899999279063195E-4</c:v>
                </c:pt>
                <c:pt idx="149">
                  <c:v>1.750000003085006E-3</c:v>
                </c:pt>
                <c:pt idx="150">
                  <c:v>-4.1484999965177849E-3</c:v>
                </c:pt>
                <c:pt idx="151">
                  <c:v>-1.379149999411311E-2</c:v>
                </c:pt>
                <c:pt idx="152">
                  <c:v>3.208500005712267E-3</c:v>
                </c:pt>
                <c:pt idx="153">
                  <c:v>1.6625000003841706E-2</c:v>
                </c:pt>
                <c:pt idx="154">
                  <c:v>1.6625000003841706E-2</c:v>
                </c:pt>
                <c:pt idx="155">
                  <c:v>-8.8989999931072816E-3</c:v>
                </c:pt>
                <c:pt idx="156">
                  <c:v>4.5769999996991828E-3</c:v>
                </c:pt>
                <c:pt idx="157">
                  <c:v>-1.8589999992400408E-2</c:v>
                </c:pt>
                <c:pt idx="158">
                  <c:v>-3.9719999986118637E-3</c:v>
                </c:pt>
                <c:pt idx="159">
                  <c:v>-1.5554999990854412E-3</c:v>
                </c:pt>
                <c:pt idx="160">
                  <c:v>-5.346499994629994E-3</c:v>
                </c:pt>
                <c:pt idx="161">
                  <c:v>-4.8705000008339994E-3</c:v>
                </c:pt>
                <c:pt idx="166">
                  <c:v>1.231950000510551E-2</c:v>
                </c:pt>
                <c:pt idx="168">
                  <c:v>-1.6561500000534579E-2</c:v>
                </c:pt>
                <c:pt idx="171">
                  <c:v>-1.2044999966747127E-3</c:v>
                </c:pt>
                <c:pt idx="172">
                  <c:v>-2.0450000010896474E-4</c:v>
                </c:pt>
                <c:pt idx="175">
                  <c:v>1.0506999999051914E-2</c:v>
                </c:pt>
                <c:pt idx="176">
                  <c:v>4.7565000058966689E-3</c:v>
                </c:pt>
                <c:pt idx="179">
                  <c:v>-3.7079999965499155E-3</c:v>
                </c:pt>
                <c:pt idx="180">
                  <c:v>-1.0291499995219056E-2</c:v>
                </c:pt>
                <c:pt idx="181">
                  <c:v>7.0770000093034469E-3</c:v>
                </c:pt>
                <c:pt idx="182">
                  <c:v>-6.5065000017057173E-3</c:v>
                </c:pt>
                <c:pt idx="183">
                  <c:v>5.791000003227964E-3</c:v>
                </c:pt>
                <c:pt idx="185">
                  <c:v>-3.6065000022063032E-3</c:v>
                </c:pt>
                <c:pt idx="187">
                  <c:v>2.0150000636931509E-4</c:v>
                </c:pt>
                <c:pt idx="188">
                  <c:v>-7.3000002885237336E-5</c:v>
                </c:pt>
                <c:pt idx="189">
                  <c:v>3.2840000058058649E-3</c:v>
                </c:pt>
                <c:pt idx="190">
                  <c:v>-3.6564999973052181E-3</c:v>
                </c:pt>
                <c:pt idx="191">
                  <c:v>-2.8234999990672804E-3</c:v>
                </c:pt>
                <c:pt idx="192">
                  <c:v>1.2176500007626601E-2</c:v>
                </c:pt>
                <c:pt idx="193">
                  <c:v>8.800000068731606E-5</c:v>
                </c:pt>
                <c:pt idx="194">
                  <c:v>1.0088000002724584E-2</c:v>
                </c:pt>
                <c:pt idx="195">
                  <c:v>1.417050000600284E-2</c:v>
                </c:pt>
                <c:pt idx="196">
                  <c:v>-1.4710499992361292E-2</c:v>
                </c:pt>
                <c:pt idx="198">
                  <c:v>-6.7104999980074354E-3</c:v>
                </c:pt>
                <c:pt idx="199">
                  <c:v>4.1820000042207539E-3</c:v>
                </c:pt>
                <c:pt idx="200">
                  <c:v>4.200000039418228E-4</c:v>
                </c:pt>
                <c:pt idx="201">
                  <c:v>3.4200000009150244E-3</c:v>
                </c:pt>
                <c:pt idx="203">
                  <c:v>5.5390000052284449E-3</c:v>
                </c:pt>
                <c:pt idx="204">
                  <c:v>-1.1401499992643949E-2</c:v>
                </c:pt>
                <c:pt idx="205">
                  <c:v>-6.4014999952632934E-3</c:v>
                </c:pt>
                <c:pt idx="206">
                  <c:v>-5.4014999914215878E-3</c:v>
                </c:pt>
                <c:pt idx="207">
                  <c:v>2.5985000029322691E-3</c:v>
                </c:pt>
                <c:pt idx="208">
                  <c:v>5.3720000069006346E-3</c:v>
                </c:pt>
                <c:pt idx="210">
                  <c:v>7.4315000019851141E-3</c:v>
                </c:pt>
                <c:pt idx="212">
                  <c:v>-3.2709999941289425E-3</c:v>
                </c:pt>
                <c:pt idx="214">
                  <c:v>-8.1519999948795885E-3</c:v>
                </c:pt>
                <c:pt idx="216">
                  <c:v>1.4550000196322799E-4</c:v>
                </c:pt>
                <c:pt idx="217">
                  <c:v>-3.779499999654945E-2</c:v>
                </c:pt>
                <c:pt idx="218">
                  <c:v>-1.2437999990652315E-2</c:v>
                </c:pt>
                <c:pt idx="219">
                  <c:v>-1.3318999990588054E-2</c:v>
                </c:pt>
                <c:pt idx="220">
                  <c:v>3.681000009237323E-3</c:v>
                </c:pt>
                <c:pt idx="223">
                  <c:v>-1.8429999981890433E-3</c:v>
                </c:pt>
                <c:pt idx="224">
                  <c:v>8.1570000038482249E-3</c:v>
                </c:pt>
                <c:pt idx="226">
                  <c:v>-4.2649999522836879E-4</c:v>
                </c:pt>
                <c:pt idx="228">
                  <c:v>-4.2174999980488792E-3</c:v>
                </c:pt>
                <c:pt idx="231">
                  <c:v>-8.7779999958002008E-3</c:v>
                </c:pt>
                <c:pt idx="233">
                  <c:v>1.7114500005845912E-2</c:v>
                </c:pt>
                <c:pt idx="234">
                  <c:v>1.9114500006253365E-2</c:v>
                </c:pt>
                <c:pt idx="236">
                  <c:v>7.3640000045998022E-3</c:v>
                </c:pt>
                <c:pt idx="237">
                  <c:v>1.6364000002795365E-2</c:v>
                </c:pt>
                <c:pt idx="238">
                  <c:v>-9.1600000014295802E-3</c:v>
                </c:pt>
                <c:pt idx="239">
                  <c:v>1.0840000002644956E-2</c:v>
                </c:pt>
                <c:pt idx="240">
                  <c:v>-4.041000000142958E-3</c:v>
                </c:pt>
                <c:pt idx="243">
                  <c:v>-2.4148500000592321E-2</c:v>
                </c:pt>
                <c:pt idx="244">
                  <c:v>-2.3148500004026573E-2</c:v>
                </c:pt>
                <c:pt idx="247">
                  <c:v>1.8644000003405381E-2</c:v>
                </c:pt>
                <c:pt idx="250">
                  <c:v>4.9165000018547289E-3</c:v>
                </c:pt>
                <c:pt idx="251">
                  <c:v>5.976000007649418E-3</c:v>
                </c:pt>
                <c:pt idx="252">
                  <c:v>-1.7745000004651956E-3</c:v>
                </c:pt>
                <c:pt idx="253">
                  <c:v>6.0585000028368086E-3</c:v>
                </c:pt>
                <c:pt idx="254">
                  <c:v>-5.8819999976549298E-3</c:v>
                </c:pt>
                <c:pt idx="255">
                  <c:v>6.9510000030277297E-3</c:v>
                </c:pt>
                <c:pt idx="256">
                  <c:v>-1.2982000000192784E-2</c:v>
                </c:pt>
                <c:pt idx="257">
                  <c:v>1.3020000042160973E-3</c:v>
                </c:pt>
                <c:pt idx="258">
                  <c:v>-6.3850000151433051E-4</c:v>
                </c:pt>
                <c:pt idx="260">
                  <c:v>-2.3774999935994856E-3</c:v>
                </c:pt>
                <c:pt idx="261">
                  <c:v>8.4555000066757202E-3</c:v>
                </c:pt>
                <c:pt idx="262">
                  <c:v>8.2290000063949265E-3</c:v>
                </c:pt>
                <c:pt idx="263">
                  <c:v>8.2290000063949265E-3</c:v>
                </c:pt>
                <c:pt idx="264">
                  <c:v>-5.3544999973382801E-3</c:v>
                </c:pt>
                <c:pt idx="265">
                  <c:v>-3.4620000005816109E-3</c:v>
                </c:pt>
                <c:pt idx="266">
                  <c:v>1.5800000037415884E-3</c:v>
                </c:pt>
                <c:pt idx="267">
                  <c:v>-4.003499991085846E-3</c:v>
                </c:pt>
                <c:pt idx="269">
                  <c:v>2.8890000030514784E-3</c:v>
                </c:pt>
                <c:pt idx="270">
                  <c:v>-9.690000006230548E-4</c:v>
                </c:pt>
                <c:pt idx="271">
                  <c:v>-3.6599999948521145E-3</c:v>
                </c:pt>
                <c:pt idx="272">
                  <c:v>5.1500000699888915E-4</c:v>
                </c:pt>
                <c:pt idx="273">
                  <c:v>-6.4165000003413297E-3</c:v>
                </c:pt>
                <c:pt idx="274">
                  <c:v>-3.1208249994961079E-2</c:v>
                </c:pt>
                <c:pt idx="275">
                  <c:v>0</c:v>
                </c:pt>
                <c:pt idx="276">
                  <c:v>4.0000000008149073E-3</c:v>
                </c:pt>
                <c:pt idx="277">
                  <c:v>9.9940000000060536E-3</c:v>
                </c:pt>
                <c:pt idx="278">
                  <c:v>4.0535000080126338E-3</c:v>
                </c:pt>
                <c:pt idx="281">
                  <c:v>1.0946000002149958E-2</c:v>
                </c:pt>
                <c:pt idx="282">
                  <c:v>9.6005000086734071E-3</c:v>
                </c:pt>
                <c:pt idx="284">
                  <c:v>1.8660000001545995E-2</c:v>
                </c:pt>
                <c:pt idx="285">
                  <c:v>-6.8044999934500083E-3</c:v>
                </c:pt>
                <c:pt idx="287">
                  <c:v>-1.4911999998730607E-2</c:v>
                </c:pt>
                <c:pt idx="288">
                  <c:v>1.4088000003539491E-2</c:v>
                </c:pt>
                <c:pt idx="293">
                  <c:v>6.8615000054705888E-3</c:v>
                </c:pt>
                <c:pt idx="301">
                  <c:v>-2.8645499995036516E-2</c:v>
                </c:pt>
                <c:pt idx="302">
                  <c:v>1.3354500006244052E-2</c:v>
                </c:pt>
                <c:pt idx="309">
                  <c:v>2.3972499999217689E-2</c:v>
                </c:pt>
                <c:pt idx="310">
                  <c:v>-6.5994999968097545E-3</c:v>
                </c:pt>
                <c:pt idx="314">
                  <c:v>-3.7014999979874119E-3</c:v>
                </c:pt>
                <c:pt idx="317">
                  <c:v>9.191000004648231E-3</c:v>
                </c:pt>
                <c:pt idx="319">
                  <c:v>9.4115000028978102E-3</c:v>
                </c:pt>
                <c:pt idx="320">
                  <c:v>-2.839999993739184E-3</c:v>
                </c:pt>
                <c:pt idx="322">
                  <c:v>1.3160000002244487E-2</c:v>
                </c:pt>
                <c:pt idx="323">
                  <c:v>1.9160000003466848E-2</c:v>
                </c:pt>
                <c:pt idx="324">
                  <c:v>1.3279000006150454E-2</c:v>
                </c:pt>
                <c:pt idx="325">
                  <c:v>1.0171500005526468E-2</c:v>
                </c:pt>
                <c:pt idx="327">
                  <c:v>3.4690000029513612E-3</c:v>
                </c:pt>
                <c:pt idx="328">
                  <c:v>2.7469000007840805E-2</c:v>
                </c:pt>
                <c:pt idx="329">
                  <c:v>8.5820000022067688E-3</c:v>
                </c:pt>
                <c:pt idx="331">
                  <c:v>9.9984999978914857E-3</c:v>
                </c:pt>
                <c:pt idx="334">
                  <c:v>2.2831500005850103E-2</c:v>
                </c:pt>
                <c:pt idx="335">
                  <c:v>1.6962000001512934E-2</c:v>
                </c:pt>
                <c:pt idx="336">
                  <c:v>2.6165000017499551E-3</c:v>
                </c:pt>
                <c:pt idx="337">
                  <c:v>1.4390000003913883E-2</c:v>
                </c:pt>
                <c:pt idx="340">
                  <c:v>8.3589999994728714E-3</c:v>
                </c:pt>
                <c:pt idx="342">
                  <c:v>1.5965500002494082E-2</c:v>
                </c:pt>
                <c:pt idx="343">
                  <c:v>1.7965500002901535E-2</c:v>
                </c:pt>
                <c:pt idx="344">
                  <c:v>8.9175000030081719E-3</c:v>
                </c:pt>
                <c:pt idx="345">
                  <c:v>-4.3089999962830916E-3</c:v>
                </c:pt>
                <c:pt idx="348">
                  <c:v>1.1625500002992339E-2</c:v>
                </c:pt>
                <c:pt idx="349">
                  <c:v>3.1042000009620097E-2</c:v>
                </c:pt>
                <c:pt idx="351">
                  <c:v>2.822050000395393E-2</c:v>
                </c:pt>
                <c:pt idx="352">
                  <c:v>3.5339499998372048E-2</c:v>
                </c:pt>
                <c:pt idx="354">
                  <c:v>3.7130000004253816E-2</c:v>
                </c:pt>
                <c:pt idx="356">
                  <c:v>9.606000006897375E-3</c:v>
                </c:pt>
                <c:pt idx="358">
                  <c:v>2.549850000650622E-2</c:v>
                </c:pt>
                <c:pt idx="360">
                  <c:v>1.5736500005004928E-2</c:v>
                </c:pt>
                <c:pt idx="361">
                  <c:v>2.7736500000173692E-2</c:v>
                </c:pt>
                <c:pt idx="362">
                  <c:v>3.4045500004140195E-2</c:v>
                </c:pt>
                <c:pt idx="363">
                  <c:v>1.4224000005924609E-2</c:v>
                </c:pt>
                <c:pt idx="368">
                  <c:v>4.7657500006607734E-2</c:v>
                </c:pt>
                <c:pt idx="369">
                  <c:v>5.0145000059274025E-3</c:v>
                </c:pt>
                <c:pt idx="370">
                  <c:v>2.2431000004871748E-2</c:v>
                </c:pt>
                <c:pt idx="371">
                  <c:v>1.8550000007962808E-2</c:v>
                </c:pt>
                <c:pt idx="374">
                  <c:v>2.882800000224961E-2</c:v>
                </c:pt>
                <c:pt idx="376">
                  <c:v>4.1814500007603783E-2</c:v>
                </c:pt>
                <c:pt idx="378">
                  <c:v>1.4785500003199559E-2</c:v>
                </c:pt>
                <c:pt idx="379">
                  <c:v>1.8785499996738508E-2</c:v>
                </c:pt>
                <c:pt idx="380">
                  <c:v>4.3630000000121072E-2</c:v>
                </c:pt>
                <c:pt idx="381">
                  <c:v>2.9939000000013039E-2</c:v>
                </c:pt>
                <c:pt idx="384">
                  <c:v>4.6754499999224208E-2</c:v>
                </c:pt>
                <c:pt idx="385">
                  <c:v>3.1599000001733657E-2</c:v>
                </c:pt>
                <c:pt idx="386">
                  <c:v>5.3598999998939689E-2</c:v>
                </c:pt>
                <c:pt idx="387">
                  <c:v>4.7865500004263595E-2</c:v>
                </c:pt>
                <c:pt idx="388">
                  <c:v>4.6401000006881077E-2</c:v>
                </c:pt>
                <c:pt idx="390">
                  <c:v>4.2817499997909181E-2</c:v>
                </c:pt>
                <c:pt idx="391">
                  <c:v>4.8817499999131542E-2</c:v>
                </c:pt>
                <c:pt idx="392">
                  <c:v>3.9709999997285195E-2</c:v>
                </c:pt>
                <c:pt idx="394">
                  <c:v>4.7948000006726943E-2</c:v>
                </c:pt>
                <c:pt idx="395">
                  <c:v>4.1199999999662396E-2</c:v>
                </c:pt>
                <c:pt idx="400">
                  <c:v>4.703950000111945E-2</c:v>
                </c:pt>
                <c:pt idx="401">
                  <c:v>3.8475000001199078E-2</c:v>
                </c:pt>
                <c:pt idx="402">
                  <c:v>3.2557500002440065E-2</c:v>
                </c:pt>
                <c:pt idx="403">
                  <c:v>3.8759000002755783E-2</c:v>
                </c:pt>
                <c:pt idx="404">
                  <c:v>6.8710999999893829E-2</c:v>
                </c:pt>
                <c:pt idx="407">
                  <c:v>5.6793499999912456E-2</c:v>
                </c:pt>
                <c:pt idx="408">
                  <c:v>4.8860500006412622E-2</c:v>
                </c:pt>
                <c:pt idx="411">
                  <c:v>5.8014000002003741E-2</c:v>
                </c:pt>
                <c:pt idx="412">
                  <c:v>3.9490000002842862E-2</c:v>
                </c:pt>
                <c:pt idx="413">
                  <c:v>4.5442000002367422E-2</c:v>
                </c:pt>
                <c:pt idx="415">
                  <c:v>5.9561000001849607E-2</c:v>
                </c:pt>
                <c:pt idx="416">
                  <c:v>7.3977500003820751E-2</c:v>
                </c:pt>
                <c:pt idx="418">
                  <c:v>4.133449999790173E-2</c:v>
                </c:pt>
                <c:pt idx="419">
                  <c:v>5.4572499997448176E-2</c:v>
                </c:pt>
                <c:pt idx="420">
                  <c:v>5.8286500003305264E-2</c:v>
                </c:pt>
                <c:pt idx="422">
                  <c:v>5.2465000000665896E-2</c:v>
                </c:pt>
                <c:pt idx="423">
                  <c:v>3.1179000005067792E-2</c:v>
                </c:pt>
                <c:pt idx="424">
                  <c:v>3.6488000005192589E-2</c:v>
                </c:pt>
                <c:pt idx="426">
                  <c:v>5.3136500006075948E-2</c:v>
                </c:pt>
                <c:pt idx="427">
                  <c:v>6.4255500001308974E-2</c:v>
                </c:pt>
                <c:pt idx="430">
                  <c:v>7.1088500000769272E-2</c:v>
                </c:pt>
                <c:pt idx="433">
                  <c:v>6.4564500004053116E-2</c:v>
                </c:pt>
                <c:pt idx="434">
                  <c:v>5.3457000001799315E-2</c:v>
                </c:pt>
                <c:pt idx="436">
                  <c:v>6.1289999997825362E-2</c:v>
                </c:pt>
                <c:pt idx="439">
                  <c:v>7.2082500002579764E-2</c:v>
                </c:pt>
                <c:pt idx="441">
                  <c:v>7.3915500004659407E-2</c:v>
                </c:pt>
                <c:pt idx="442">
                  <c:v>5.4641000002447981E-2</c:v>
                </c:pt>
                <c:pt idx="444">
                  <c:v>8.2890500001667533E-2</c:v>
                </c:pt>
                <c:pt idx="447">
                  <c:v>6.8950000000768341E-2</c:v>
                </c:pt>
                <c:pt idx="449">
                  <c:v>6.7545000005338807E-2</c:v>
                </c:pt>
                <c:pt idx="451">
                  <c:v>6.278300000121817E-2</c:v>
                </c:pt>
                <c:pt idx="452">
                  <c:v>5.0556500005768612E-2</c:v>
                </c:pt>
                <c:pt idx="453">
                  <c:v>7.6026499998988584E-2</c:v>
                </c:pt>
                <c:pt idx="456">
                  <c:v>4.5228000002680346E-2</c:v>
                </c:pt>
                <c:pt idx="458">
                  <c:v>7.1061000002373476E-2</c:v>
                </c:pt>
                <c:pt idx="459">
                  <c:v>6.3477500007138588E-2</c:v>
                </c:pt>
                <c:pt idx="461">
                  <c:v>4.7251000003598165E-2</c:v>
                </c:pt>
                <c:pt idx="462">
                  <c:v>6.0251000002608635E-2</c:v>
                </c:pt>
                <c:pt idx="463">
                  <c:v>5.626250000204891E-2</c:v>
                </c:pt>
                <c:pt idx="464">
                  <c:v>6.2769000003754627E-2</c:v>
                </c:pt>
                <c:pt idx="465">
                  <c:v>6.8137500005832408E-2</c:v>
                </c:pt>
                <c:pt idx="467">
                  <c:v>6.2613500005681999E-2</c:v>
                </c:pt>
                <c:pt idx="468">
                  <c:v>6.2327500003448222E-2</c:v>
                </c:pt>
                <c:pt idx="469">
                  <c:v>7.586299999820767E-2</c:v>
                </c:pt>
                <c:pt idx="470">
                  <c:v>6.3755499999388121E-2</c:v>
                </c:pt>
                <c:pt idx="471">
                  <c:v>9.0964499999245163E-2</c:v>
                </c:pt>
                <c:pt idx="472">
                  <c:v>7.1463500004028901E-2</c:v>
                </c:pt>
                <c:pt idx="473">
                  <c:v>5.5129500004113652E-2</c:v>
                </c:pt>
                <c:pt idx="474">
                  <c:v>8.1248499998764601E-2</c:v>
                </c:pt>
                <c:pt idx="475">
                  <c:v>7.4903000000631437E-2</c:v>
                </c:pt>
                <c:pt idx="476">
                  <c:v>6.0914499998034444E-2</c:v>
                </c:pt>
                <c:pt idx="478">
                  <c:v>7.3450000003504101E-2</c:v>
                </c:pt>
                <c:pt idx="479">
                  <c:v>8.1135000000358559E-2</c:v>
                </c:pt>
                <c:pt idx="480">
                  <c:v>8.7384500002372079E-2</c:v>
                </c:pt>
                <c:pt idx="481">
                  <c:v>9.1634000003978144E-2</c:v>
                </c:pt>
                <c:pt idx="482">
                  <c:v>6.6704999997455161E-2</c:v>
                </c:pt>
                <c:pt idx="484">
                  <c:v>8.5251999997126404E-2</c:v>
                </c:pt>
                <c:pt idx="485">
                  <c:v>7.2198000001662876E-2</c:v>
                </c:pt>
                <c:pt idx="486">
                  <c:v>6.7983000000822358E-2</c:v>
                </c:pt>
                <c:pt idx="487">
                  <c:v>6.2125000004016329E-2</c:v>
                </c:pt>
                <c:pt idx="488">
                  <c:v>6.2917500006733462E-2</c:v>
                </c:pt>
                <c:pt idx="489">
                  <c:v>8.3059500000672415E-2</c:v>
                </c:pt>
                <c:pt idx="490">
                  <c:v>8.0796500005817506E-2</c:v>
                </c:pt>
                <c:pt idx="491">
                  <c:v>7.6915500001632608E-2</c:v>
                </c:pt>
                <c:pt idx="492">
                  <c:v>5.6510499998694286E-2</c:v>
                </c:pt>
                <c:pt idx="495">
                  <c:v>9.0777000004891306E-2</c:v>
                </c:pt>
                <c:pt idx="496">
                  <c:v>8.090749999973923E-2</c:v>
                </c:pt>
                <c:pt idx="498">
                  <c:v>6.6164500007289462E-2</c:v>
                </c:pt>
                <c:pt idx="499">
                  <c:v>6.5997500001685694E-2</c:v>
                </c:pt>
                <c:pt idx="500">
                  <c:v>9.2473500008054543E-2</c:v>
                </c:pt>
                <c:pt idx="501">
                  <c:v>6.9306500001403037E-2</c:v>
                </c:pt>
                <c:pt idx="502">
                  <c:v>8.8723000008030795E-2</c:v>
                </c:pt>
                <c:pt idx="503">
                  <c:v>7.6615500001935288E-2</c:v>
                </c:pt>
                <c:pt idx="504">
                  <c:v>9.2692000005627051E-2</c:v>
                </c:pt>
                <c:pt idx="506">
                  <c:v>8.2000999995216262E-2</c:v>
                </c:pt>
                <c:pt idx="511">
                  <c:v>8.0559500005620066E-2</c:v>
                </c:pt>
                <c:pt idx="512">
                  <c:v>8.8976000006368849E-2</c:v>
                </c:pt>
                <c:pt idx="514">
                  <c:v>8.4077499996055849E-2</c:v>
                </c:pt>
                <c:pt idx="516">
                  <c:v>8.591050000541145E-2</c:v>
                </c:pt>
                <c:pt idx="517">
                  <c:v>9.3386499996995553E-2</c:v>
                </c:pt>
                <c:pt idx="518">
                  <c:v>7.4803000003157649E-2</c:v>
                </c:pt>
                <c:pt idx="519">
                  <c:v>8.7528500007465482E-2</c:v>
                </c:pt>
                <c:pt idx="522">
                  <c:v>8.4497500007273629E-2</c:v>
                </c:pt>
                <c:pt idx="525">
                  <c:v>9.0740999999979977E-2</c:v>
                </c:pt>
                <c:pt idx="526">
                  <c:v>0.10699049999675481</c:v>
                </c:pt>
                <c:pt idx="527">
                  <c:v>9.2050000006565824E-2</c:v>
                </c:pt>
                <c:pt idx="528">
                  <c:v>9.388300000136951E-2</c:v>
                </c:pt>
                <c:pt idx="529">
                  <c:v>9.4858000004023779E-2</c:v>
                </c:pt>
                <c:pt idx="530">
                  <c:v>9.6577500000421423E-2</c:v>
                </c:pt>
                <c:pt idx="532">
                  <c:v>0.10130300000309944</c:v>
                </c:pt>
                <c:pt idx="533">
                  <c:v>0.10171950000949437</c:v>
                </c:pt>
                <c:pt idx="536">
                  <c:v>0.10013600000092993</c:v>
                </c:pt>
                <c:pt idx="538">
                  <c:v>0.10373550000076648</c:v>
                </c:pt>
                <c:pt idx="543">
                  <c:v>0.1150740000011865</c:v>
                </c:pt>
                <c:pt idx="545">
                  <c:v>0.10949050000635907</c:v>
                </c:pt>
                <c:pt idx="546">
                  <c:v>0.11573399999906542</c:v>
                </c:pt>
                <c:pt idx="547">
                  <c:v>0.11562650000269059</c:v>
                </c:pt>
                <c:pt idx="548">
                  <c:v>0.10735200014460133</c:v>
                </c:pt>
                <c:pt idx="549">
                  <c:v>0.11918500017782208</c:v>
                </c:pt>
                <c:pt idx="550">
                  <c:v>0.12160150009003701</c:v>
                </c:pt>
                <c:pt idx="551">
                  <c:v>0.1211194998541032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58-4092-BA08-215132436DB4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1'!$F$21:$F$974</c:f>
              <c:numCache>
                <c:formatCode>General</c:formatCode>
                <c:ptCount val="954"/>
                <c:pt idx="0">
                  <c:v>-29861</c:v>
                </c:pt>
                <c:pt idx="1">
                  <c:v>-29860</c:v>
                </c:pt>
                <c:pt idx="2">
                  <c:v>-29691</c:v>
                </c:pt>
                <c:pt idx="3">
                  <c:v>-29632</c:v>
                </c:pt>
                <c:pt idx="4">
                  <c:v>-29601</c:v>
                </c:pt>
                <c:pt idx="5">
                  <c:v>-28931</c:v>
                </c:pt>
                <c:pt idx="6">
                  <c:v>-28927</c:v>
                </c:pt>
                <c:pt idx="7">
                  <c:v>-28441</c:v>
                </c:pt>
                <c:pt idx="8">
                  <c:v>-28431</c:v>
                </c:pt>
                <c:pt idx="9">
                  <c:v>-28106</c:v>
                </c:pt>
                <c:pt idx="10">
                  <c:v>-27961</c:v>
                </c:pt>
                <c:pt idx="11">
                  <c:v>-27331</c:v>
                </c:pt>
                <c:pt idx="12">
                  <c:v>-27328</c:v>
                </c:pt>
                <c:pt idx="13">
                  <c:v>-26371</c:v>
                </c:pt>
                <c:pt idx="14">
                  <c:v>-26350</c:v>
                </c:pt>
                <c:pt idx="15">
                  <c:v>-26271</c:v>
                </c:pt>
                <c:pt idx="16">
                  <c:v>-26055</c:v>
                </c:pt>
                <c:pt idx="17">
                  <c:v>-25891</c:v>
                </c:pt>
                <c:pt idx="18">
                  <c:v>-25578</c:v>
                </c:pt>
                <c:pt idx="19">
                  <c:v>-25127</c:v>
                </c:pt>
                <c:pt idx="20">
                  <c:v>-25071</c:v>
                </c:pt>
                <c:pt idx="21">
                  <c:v>-24448</c:v>
                </c:pt>
                <c:pt idx="22">
                  <c:v>-23200</c:v>
                </c:pt>
                <c:pt idx="23">
                  <c:v>-23193</c:v>
                </c:pt>
                <c:pt idx="24">
                  <c:v>-22877</c:v>
                </c:pt>
                <c:pt idx="25">
                  <c:v>-22827</c:v>
                </c:pt>
                <c:pt idx="26">
                  <c:v>-22516</c:v>
                </c:pt>
                <c:pt idx="27">
                  <c:v>-22496</c:v>
                </c:pt>
                <c:pt idx="28">
                  <c:v>-22495</c:v>
                </c:pt>
                <c:pt idx="29">
                  <c:v>-22251</c:v>
                </c:pt>
                <c:pt idx="30">
                  <c:v>-21884</c:v>
                </c:pt>
                <c:pt idx="31">
                  <c:v>-21539</c:v>
                </c:pt>
                <c:pt idx="32">
                  <c:v>-21515</c:v>
                </c:pt>
                <c:pt idx="33">
                  <c:v>-21324</c:v>
                </c:pt>
                <c:pt idx="34">
                  <c:v>-21287</c:v>
                </c:pt>
                <c:pt idx="35">
                  <c:v>-21201</c:v>
                </c:pt>
                <c:pt idx="36">
                  <c:v>-21194</c:v>
                </c:pt>
                <c:pt idx="37">
                  <c:v>-21186</c:v>
                </c:pt>
                <c:pt idx="38">
                  <c:v>-20979</c:v>
                </c:pt>
                <c:pt idx="39">
                  <c:v>-20950</c:v>
                </c:pt>
                <c:pt idx="40">
                  <c:v>-20928</c:v>
                </c:pt>
                <c:pt idx="41">
                  <c:v>-20913</c:v>
                </c:pt>
                <c:pt idx="42">
                  <c:v>-20281</c:v>
                </c:pt>
                <c:pt idx="43">
                  <c:v>-20257</c:v>
                </c:pt>
                <c:pt idx="44">
                  <c:v>-19936</c:v>
                </c:pt>
                <c:pt idx="45">
                  <c:v>-19921</c:v>
                </c:pt>
                <c:pt idx="46">
                  <c:v>-19899</c:v>
                </c:pt>
                <c:pt idx="47">
                  <c:v>-19596</c:v>
                </c:pt>
                <c:pt idx="48">
                  <c:v>-19595</c:v>
                </c:pt>
                <c:pt idx="49">
                  <c:v>-19295</c:v>
                </c:pt>
                <c:pt idx="50">
                  <c:v>-19288</c:v>
                </c:pt>
                <c:pt idx="51">
                  <c:v>-18972</c:v>
                </c:pt>
                <c:pt idx="52">
                  <c:v>-18964</c:v>
                </c:pt>
                <c:pt idx="53">
                  <c:v>-18948</c:v>
                </c:pt>
                <c:pt idx="54">
                  <c:v>-18655</c:v>
                </c:pt>
                <c:pt idx="55">
                  <c:v>-18641</c:v>
                </c:pt>
                <c:pt idx="56">
                  <c:v>-18626</c:v>
                </c:pt>
                <c:pt idx="57">
                  <c:v>-18352</c:v>
                </c:pt>
                <c:pt idx="58">
                  <c:v>-18324</c:v>
                </c:pt>
                <c:pt idx="59">
                  <c:v>-18309</c:v>
                </c:pt>
                <c:pt idx="60">
                  <c:v>-18022</c:v>
                </c:pt>
                <c:pt idx="61">
                  <c:v>-17979</c:v>
                </c:pt>
                <c:pt idx="62">
                  <c:v>-17706</c:v>
                </c:pt>
                <c:pt idx="63">
                  <c:v>-17397</c:v>
                </c:pt>
                <c:pt idx="64">
                  <c:v>-16935</c:v>
                </c:pt>
                <c:pt idx="65">
                  <c:v>-16720</c:v>
                </c:pt>
                <c:pt idx="66">
                  <c:v>-16108</c:v>
                </c:pt>
                <c:pt idx="67">
                  <c:v>-16087.5</c:v>
                </c:pt>
                <c:pt idx="68">
                  <c:v>-15440</c:v>
                </c:pt>
                <c:pt idx="69">
                  <c:v>-15433</c:v>
                </c:pt>
                <c:pt idx="70">
                  <c:v>-13830</c:v>
                </c:pt>
                <c:pt idx="71">
                  <c:v>-13815</c:v>
                </c:pt>
                <c:pt idx="72">
                  <c:v>-13778</c:v>
                </c:pt>
                <c:pt idx="73">
                  <c:v>-13564</c:v>
                </c:pt>
                <c:pt idx="74">
                  <c:v>-13563</c:v>
                </c:pt>
                <c:pt idx="75">
                  <c:v>-13528</c:v>
                </c:pt>
                <c:pt idx="76">
                  <c:v>-13499</c:v>
                </c:pt>
                <c:pt idx="77">
                  <c:v>-13498</c:v>
                </c:pt>
                <c:pt idx="78">
                  <c:v>-13492</c:v>
                </c:pt>
                <c:pt idx="79">
                  <c:v>-13484</c:v>
                </c:pt>
                <c:pt idx="80">
                  <c:v>-13476</c:v>
                </c:pt>
                <c:pt idx="81">
                  <c:v>-13194</c:v>
                </c:pt>
                <c:pt idx="82">
                  <c:v>-13188</c:v>
                </c:pt>
                <c:pt idx="83">
                  <c:v>-13187</c:v>
                </c:pt>
                <c:pt idx="84">
                  <c:v>-12878</c:v>
                </c:pt>
                <c:pt idx="85">
                  <c:v>-12584</c:v>
                </c:pt>
                <c:pt idx="86">
                  <c:v>-12548</c:v>
                </c:pt>
                <c:pt idx="87">
                  <c:v>-10629</c:v>
                </c:pt>
                <c:pt idx="88">
                  <c:v>-9939</c:v>
                </c:pt>
                <c:pt idx="89">
                  <c:v>-9615</c:v>
                </c:pt>
                <c:pt idx="90">
                  <c:v>-9615</c:v>
                </c:pt>
                <c:pt idx="91">
                  <c:v>-9330</c:v>
                </c:pt>
                <c:pt idx="92">
                  <c:v>-8659</c:v>
                </c:pt>
                <c:pt idx="93">
                  <c:v>-8658</c:v>
                </c:pt>
                <c:pt idx="94">
                  <c:v>-8658</c:v>
                </c:pt>
                <c:pt idx="95">
                  <c:v>-8634</c:v>
                </c:pt>
                <c:pt idx="96">
                  <c:v>-7724</c:v>
                </c:pt>
                <c:pt idx="97">
                  <c:v>-7717.5</c:v>
                </c:pt>
                <c:pt idx="98">
                  <c:v>-7707</c:v>
                </c:pt>
                <c:pt idx="99">
                  <c:v>-7705</c:v>
                </c:pt>
                <c:pt idx="100">
                  <c:v>-6454</c:v>
                </c:pt>
                <c:pt idx="101">
                  <c:v>-6453</c:v>
                </c:pt>
                <c:pt idx="102">
                  <c:v>-6432</c:v>
                </c:pt>
                <c:pt idx="103">
                  <c:v>-6084</c:v>
                </c:pt>
                <c:pt idx="104">
                  <c:v>-5804</c:v>
                </c:pt>
                <c:pt idx="105">
                  <c:v>-5760</c:v>
                </c:pt>
                <c:pt idx="106">
                  <c:v>-5458</c:v>
                </c:pt>
                <c:pt idx="107">
                  <c:v>-5458</c:v>
                </c:pt>
                <c:pt idx="108">
                  <c:v>-5444</c:v>
                </c:pt>
                <c:pt idx="109">
                  <c:v>-5436</c:v>
                </c:pt>
                <c:pt idx="110">
                  <c:v>-5198</c:v>
                </c:pt>
                <c:pt idx="111">
                  <c:v>-5185</c:v>
                </c:pt>
                <c:pt idx="112">
                  <c:v>-5185</c:v>
                </c:pt>
                <c:pt idx="113">
                  <c:v>-5185</c:v>
                </c:pt>
                <c:pt idx="114">
                  <c:v>-5185</c:v>
                </c:pt>
                <c:pt idx="115">
                  <c:v>-5184</c:v>
                </c:pt>
                <c:pt idx="116">
                  <c:v>-5179</c:v>
                </c:pt>
                <c:pt idx="117">
                  <c:v>-5179</c:v>
                </c:pt>
                <c:pt idx="118">
                  <c:v>-5179</c:v>
                </c:pt>
                <c:pt idx="119">
                  <c:v>-5149</c:v>
                </c:pt>
                <c:pt idx="120">
                  <c:v>-4817</c:v>
                </c:pt>
                <c:pt idx="121">
                  <c:v>-4816</c:v>
                </c:pt>
                <c:pt idx="122">
                  <c:v>-4804</c:v>
                </c:pt>
                <c:pt idx="123">
                  <c:v>-4533</c:v>
                </c:pt>
                <c:pt idx="124">
                  <c:v>-4512</c:v>
                </c:pt>
                <c:pt idx="125">
                  <c:v>-4507</c:v>
                </c:pt>
                <c:pt idx="126">
                  <c:v>-4507</c:v>
                </c:pt>
                <c:pt idx="127">
                  <c:v>-4191</c:v>
                </c:pt>
                <c:pt idx="128">
                  <c:v>-4191</c:v>
                </c:pt>
                <c:pt idx="129">
                  <c:v>-4187</c:v>
                </c:pt>
                <c:pt idx="130">
                  <c:v>-4185</c:v>
                </c:pt>
                <c:pt idx="131">
                  <c:v>-3950</c:v>
                </c:pt>
                <c:pt idx="132">
                  <c:v>-3932</c:v>
                </c:pt>
                <c:pt idx="133">
                  <c:v>-3896</c:v>
                </c:pt>
                <c:pt idx="134">
                  <c:v>-3890</c:v>
                </c:pt>
                <c:pt idx="135">
                  <c:v>-3888</c:v>
                </c:pt>
                <c:pt idx="136">
                  <c:v>-3886</c:v>
                </c:pt>
                <c:pt idx="137">
                  <c:v>-3867</c:v>
                </c:pt>
                <c:pt idx="138">
                  <c:v>-3867</c:v>
                </c:pt>
                <c:pt idx="139">
                  <c:v>-3860</c:v>
                </c:pt>
                <c:pt idx="140">
                  <c:v>-3859</c:v>
                </c:pt>
                <c:pt idx="141">
                  <c:v>-3853</c:v>
                </c:pt>
                <c:pt idx="142">
                  <c:v>-3853</c:v>
                </c:pt>
                <c:pt idx="143">
                  <c:v>-3853</c:v>
                </c:pt>
                <c:pt idx="144">
                  <c:v>-3838</c:v>
                </c:pt>
                <c:pt idx="145">
                  <c:v>-3833</c:v>
                </c:pt>
                <c:pt idx="146">
                  <c:v>-3816</c:v>
                </c:pt>
                <c:pt idx="147">
                  <c:v>-3577</c:v>
                </c:pt>
                <c:pt idx="148">
                  <c:v>-3522</c:v>
                </c:pt>
                <c:pt idx="149">
                  <c:v>-3500</c:v>
                </c:pt>
                <c:pt idx="150">
                  <c:v>-3263</c:v>
                </c:pt>
                <c:pt idx="151">
                  <c:v>-3257</c:v>
                </c:pt>
                <c:pt idx="152">
                  <c:v>-3257</c:v>
                </c:pt>
                <c:pt idx="153">
                  <c:v>-3250</c:v>
                </c:pt>
                <c:pt idx="154">
                  <c:v>-3250</c:v>
                </c:pt>
                <c:pt idx="155">
                  <c:v>-3242</c:v>
                </c:pt>
                <c:pt idx="156">
                  <c:v>-3234</c:v>
                </c:pt>
                <c:pt idx="157">
                  <c:v>-3220</c:v>
                </c:pt>
                <c:pt idx="158">
                  <c:v>-3176</c:v>
                </c:pt>
                <c:pt idx="159">
                  <c:v>-3169</c:v>
                </c:pt>
                <c:pt idx="160">
                  <c:v>-2947</c:v>
                </c:pt>
                <c:pt idx="161">
                  <c:v>-2939</c:v>
                </c:pt>
                <c:pt idx="162">
                  <c:v>-2927</c:v>
                </c:pt>
                <c:pt idx="163">
                  <c:v>-2921</c:v>
                </c:pt>
                <c:pt idx="164">
                  <c:v>-2921</c:v>
                </c:pt>
                <c:pt idx="165">
                  <c:v>-2919</c:v>
                </c:pt>
                <c:pt idx="166">
                  <c:v>-2919</c:v>
                </c:pt>
                <c:pt idx="167">
                  <c:v>-2917</c:v>
                </c:pt>
                <c:pt idx="168">
                  <c:v>-2917</c:v>
                </c:pt>
                <c:pt idx="169">
                  <c:v>-2914</c:v>
                </c:pt>
                <c:pt idx="170">
                  <c:v>-2914</c:v>
                </c:pt>
                <c:pt idx="171">
                  <c:v>-2911</c:v>
                </c:pt>
                <c:pt idx="172">
                  <c:v>-2911</c:v>
                </c:pt>
                <c:pt idx="173">
                  <c:v>-2900</c:v>
                </c:pt>
                <c:pt idx="174">
                  <c:v>-2899</c:v>
                </c:pt>
                <c:pt idx="175">
                  <c:v>-2294</c:v>
                </c:pt>
                <c:pt idx="176">
                  <c:v>-2273</c:v>
                </c:pt>
                <c:pt idx="177">
                  <c:v>-2273</c:v>
                </c:pt>
                <c:pt idx="178">
                  <c:v>-2264</c:v>
                </c:pt>
                <c:pt idx="179">
                  <c:v>-2264</c:v>
                </c:pt>
                <c:pt idx="180">
                  <c:v>-2257</c:v>
                </c:pt>
                <c:pt idx="181">
                  <c:v>-2234</c:v>
                </c:pt>
                <c:pt idx="182">
                  <c:v>-2227</c:v>
                </c:pt>
                <c:pt idx="183">
                  <c:v>-2222</c:v>
                </c:pt>
                <c:pt idx="184">
                  <c:v>-2046.5</c:v>
                </c:pt>
                <c:pt idx="185">
                  <c:v>-2027</c:v>
                </c:pt>
                <c:pt idx="186">
                  <c:v>-1983.5</c:v>
                </c:pt>
                <c:pt idx="187">
                  <c:v>-1963</c:v>
                </c:pt>
                <c:pt idx="188">
                  <c:v>-1934</c:v>
                </c:pt>
                <c:pt idx="189">
                  <c:v>-1928</c:v>
                </c:pt>
                <c:pt idx="190">
                  <c:v>-1927</c:v>
                </c:pt>
                <c:pt idx="191">
                  <c:v>-1913</c:v>
                </c:pt>
                <c:pt idx="192">
                  <c:v>-1913</c:v>
                </c:pt>
                <c:pt idx="193">
                  <c:v>-1696</c:v>
                </c:pt>
                <c:pt idx="194">
                  <c:v>-1696</c:v>
                </c:pt>
                <c:pt idx="195">
                  <c:v>-1661</c:v>
                </c:pt>
                <c:pt idx="196">
                  <c:v>-1659</c:v>
                </c:pt>
                <c:pt idx="197">
                  <c:v>-1659</c:v>
                </c:pt>
                <c:pt idx="198">
                  <c:v>-1659</c:v>
                </c:pt>
                <c:pt idx="199">
                  <c:v>-1644</c:v>
                </c:pt>
                <c:pt idx="200">
                  <c:v>-1640</c:v>
                </c:pt>
                <c:pt idx="201">
                  <c:v>-1640</c:v>
                </c:pt>
                <c:pt idx="202">
                  <c:v>-1638</c:v>
                </c:pt>
                <c:pt idx="203">
                  <c:v>-1638</c:v>
                </c:pt>
                <c:pt idx="204">
                  <c:v>-1637</c:v>
                </c:pt>
                <c:pt idx="205">
                  <c:v>-1637</c:v>
                </c:pt>
                <c:pt idx="206">
                  <c:v>-1637</c:v>
                </c:pt>
                <c:pt idx="207">
                  <c:v>-1637</c:v>
                </c:pt>
                <c:pt idx="208">
                  <c:v>-1624</c:v>
                </c:pt>
                <c:pt idx="209">
                  <c:v>-1624</c:v>
                </c:pt>
                <c:pt idx="210">
                  <c:v>-1623</c:v>
                </c:pt>
                <c:pt idx="211">
                  <c:v>-1623</c:v>
                </c:pt>
                <c:pt idx="212">
                  <c:v>-1618</c:v>
                </c:pt>
                <c:pt idx="213">
                  <c:v>-1616</c:v>
                </c:pt>
                <c:pt idx="214">
                  <c:v>-1616</c:v>
                </c:pt>
                <c:pt idx="215">
                  <c:v>-1615.5</c:v>
                </c:pt>
                <c:pt idx="216">
                  <c:v>-1611</c:v>
                </c:pt>
                <c:pt idx="217">
                  <c:v>-1610</c:v>
                </c:pt>
                <c:pt idx="218">
                  <c:v>-1604</c:v>
                </c:pt>
                <c:pt idx="219">
                  <c:v>-1602</c:v>
                </c:pt>
                <c:pt idx="220">
                  <c:v>-1602</c:v>
                </c:pt>
                <c:pt idx="221">
                  <c:v>-1602</c:v>
                </c:pt>
                <c:pt idx="222">
                  <c:v>-1601</c:v>
                </c:pt>
                <c:pt idx="223">
                  <c:v>-1594</c:v>
                </c:pt>
                <c:pt idx="224">
                  <c:v>-1594</c:v>
                </c:pt>
                <c:pt idx="225">
                  <c:v>-1587</c:v>
                </c:pt>
                <c:pt idx="226">
                  <c:v>-1587</c:v>
                </c:pt>
                <c:pt idx="227">
                  <c:v>-1586</c:v>
                </c:pt>
                <c:pt idx="228">
                  <c:v>-1365</c:v>
                </c:pt>
                <c:pt idx="229">
                  <c:v>-1365</c:v>
                </c:pt>
                <c:pt idx="230">
                  <c:v>-1347.5</c:v>
                </c:pt>
                <c:pt idx="231">
                  <c:v>-1324</c:v>
                </c:pt>
                <c:pt idx="232">
                  <c:v>-1324</c:v>
                </c:pt>
                <c:pt idx="233">
                  <c:v>-1309</c:v>
                </c:pt>
                <c:pt idx="234">
                  <c:v>-1309</c:v>
                </c:pt>
                <c:pt idx="235">
                  <c:v>-1293</c:v>
                </c:pt>
                <c:pt idx="236">
                  <c:v>-1288</c:v>
                </c:pt>
                <c:pt idx="237">
                  <c:v>-1288</c:v>
                </c:pt>
                <c:pt idx="238">
                  <c:v>-1280</c:v>
                </c:pt>
                <c:pt idx="239">
                  <c:v>-1280</c:v>
                </c:pt>
                <c:pt idx="240">
                  <c:v>-1278</c:v>
                </c:pt>
                <c:pt idx="241">
                  <c:v>-1278</c:v>
                </c:pt>
                <c:pt idx="242">
                  <c:v>-1274.5</c:v>
                </c:pt>
                <c:pt idx="243">
                  <c:v>-1263</c:v>
                </c:pt>
                <c:pt idx="244">
                  <c:v>-1263</c:v>
                </c:pt>
                <c:pt idx="245">
                  <c:v>-1234</c:v>
                </c:pt>
                <c:pt idx="246">
                  <c:v>-1234</c:v>
                </c:pt>
                <c:pt idx="247">
                  <c:v>-1048</c:v>
                </c:pt>
                <c:pt idx="248">
                  <c:v>-1048</c:v>
                </c:pt>
                <c:pt idx="249">
                  <c:v>-1026</c:v>
                </c:pt>
                <c:pt idx="250">
                  <c:v>-993</c:v>
                </c:pt>
                <c:pt idx="251">
                  <c:v>-992</c:v>
                </c:pt>
                <c:pt idx="252">
                  <c:v>-971</c:v>
                </c:pt>
                <c:pt idx="253">
                  <c:v>-957</c:v>
                </c:pt>
                <c:pt idx="254">
                  <c:v>-956</c:v>
                </c:pt>
                <c:pt idx="255">
                  <c:v>-942</c:v>
                </c:pt>
                <c:pt idx="256">
                  <c:v>-756</c:v>
                </c:pt>
                <c:pt idx="257">
                  <c:v>-684</c:v>
                </c:pt>
                <c:pt idx="258">
                  <c:v>-683</c:v>
                </c:pt>
                <c:pt idx="259">
                  <c:v>-645</c:v>
                </c:pt>
                <c:pt idx="260">
                  <c:v>-645</c:v>
                </c:pt>
                <c:pt idx="261">
                  <c:v>-631</c:v>
                </c:pt>
                <c:pt idx="262">
                  <c:v>-618</c:v>
                </c:pt>
                <c:pt idx="263">
                  <c:v>-618</c:v>
                </c:pt>
                <c:pt idx="264">
                  <c:v>-611</c:v>
                </c:pt>
                <c:pt idx="265">
                  <c:v>-596</c:v>
                </c:pt>
                <c:pt idx="266">
                  <c:v>-360</c:v>
                </c:pt>
                <c:pt idx="267">
                  <c:v>-353</c:v>
                </c:pt>
                <c:pt idx="268">
                  <c:v>-351</c:v>
                </c:pt>
                <c:pt idx="269">
                  <c:v>-338</c:v>
                </c:pt>
                <c:pt idx="270">
                  <c:v>-302</c:v>
                </c:pt>
                <c:pt idx="271">
                  <c:v>-280</c:v>
                </c:pt>
                <c:pt idx="272">
                  <c:v>-30</c:v>
                </c:pt>
                <c:pt idx="273">
                  <c:v>-7</c:v>
                </c:pt>
                <c:pt idx="274">
                  <c:v>-3.5</c:v>
                </c:pt>
                <c:pt idx="275">
                  <c:v>0</c:v>
                </c:pt>
                <c:pt idx="276">
                  <c:v>0</c:v>
                </c:pt>
                <c:pt idx="277">
                  <c:v>252</c:v>
                </c:pt>
                <c:pt idx="278">
                  <c:v>253</c:v>
                </c:pt>
                <c:pt idx="279">
                  <c:v>253</c:v>
                </c:pt>
                <c:pt idx="280">
                  <c:v>268</c:v>
                </c:pt>
                <c:pt idx="281">
                  <c:v>268</c:v>
                </c:pt>
                <c:pt idx="282">
                  <c:v>279</c:v>
                </c:pt>
                <c:pt idx="283">
                  <c:v>280</c:v>
                </c:pt>
                <c:pt idx="284">
                  <c:v>280</c:v>
                </c:pt>
                <c:pt idx="285">
                  <c:v>289</c:v>
                </c:pt>
                <c:pt idx="286">
                  <c:v>289</c:v>
                </c:pt>
                <c:pt idx="287">
                  <c:v>304</c:v>
                </c:pt>
                <c:pt idx="288">
                  <c:v>304</c:v>
                </c:pt>
                <c:pt idx="289">
                  <c:v>304</c:v>
                </c:pt>
                <c:pt idx="290">
                  <c:v>308</c:v>
                </c:pt>
                <c:pt idx="291">
                  <c:v>315</c:v>
                </c:pt>
                <c:pt idx="292">
                  <c:v>316</c:v>
                </c:pt>
                <c:pt idx="293">
                  <c:v>317</c:v>
                </c:pt>
                <c:pt idx="294">
                  <c:v>330</c:v>
                </c:pt>
                <c:pt idx="295">
                  <c:v>337</c:v>
                </c:pt>
                <c:pt idx="296">
                  <c:v>525</c:v>
                </c:pt>
                <c:pt idx="297">
                  <c:v>560</c:v>
                </c:pt>
                <c:pt idx="298">
                  <c:v>560</c:v>
                </c:pt>
                <c:pt idx="299">
                  <c:v>563.5</c:v>
                </c:pt>
                <c:pt idx="300">
                  <c:v>565.5</c:v>
                </c:pt>
                <c:pt idx="301">
                  <c:v>611</c:v>
                </c:pt>
                <c:pt idx="302">
                  <c:v>611</c:v>
                </c:pt>
                <c:pt idx="303">
                  <c:v>624</c:v>
                </c:pt>
                <c:pt idx="304">
                  <c:v>625</c:v>
                </c:pt>
                <c:pt idx="305">
                  <c:v>627</c:v>
                </c:pt>
                <c:pt idx="306">
                  <c:v>639</c:v>
                </c:pt>
                <c:pt idx="307">
                  <c:v>642</c:v>
                </c:pt>
                <c:pt idx="308">
                  <c:v>650.5</c:v>
                </c:pt>
                <c:pt idx="309">
                  <c:v>655</c:v>
                </c:pt>
                <c:pt idx="310">
                  <c:v>679</c:v>
                </c:pt>
                <c:pt idx="311">
                  <c:v>679</c:v>
                </c:pt>
                <c:pt idx="312">
                  <c:v>936</c:v>
                </c:pt>
                <c:pt idx="313">
                  <c:v>939.5</c:v>
                </c:pt>
                <c:pt idx="314">
                  <c:v>963</c:v>
                </c:pt>
                <c:pt idx="315">
                  <c:v>965.5</c:v>
                </c:pt>
                <c:pt idx="316">
                  <c:v>970</c:v>
                </c:pt>
                <c:pt idx="317">
                  <c:v>978</c:v>
                </c:pt>
                <c:pt idx="318">
                  <c:v>1217</c:v>
                </c:pt>
                <c:pt idx="319">
                  <c:v>1217</c:v>
                </c:pt>
                <c:pt idx="320">
                  <c:v>1280</c:v>
                </c:pt>
                <c:pt idx="321">
                  <c:v>1280</c:v>
                </c:pt>
                <c:pt idx="322">
                  <c:v>1280</c:v>
                </c:pt>
                <c:pt idx="323">
                  <c:v>1280</c:v>
                </c:pt>
                <c:pt idx="324">
                  <c:v>1282</c:v>
                </c:pt>
                <c:pt idx="325">
                  <c:v>1297</c:v>
                </c:pt>
                <c:pt idx="326">
                  <c:v>1297</c:v>
                </c:pt>
                <c:pt idx="327">
                  <c:v>1302</c:v>
                </c:pt>
                <c:pt idx="328">
                  <c:v>1302</c:v>
                </c:pt>
                <c:pt idx="329">
                  <c:v>1556</c:v>
                </c:pt>
                <c:pt idx="330">
                  <c:v>1556</c:v>
                </c:pt>
                <c:pt idx="331">
                  <c:v>1563</c:v>
                </c:pt>
                <c:pt idx="332">
                  <c:v>1563</c:v>
                </c:pt>
                <c:pt idx="333">
                  <c:v>1577</c:v>
                </c:pt>
                <c:pt idx="334">
                  <c:v>1577</c:v>
                </c:pt>
                <c:pt idx="335">
                  <c:v>1596</c:v>
                </c:pt>
                <c:pt idx="336">
                  <c:v>1607</c:v>
                </c:pt>
                <c:pt idx="337">
                  <c:v>1620</c:v>
                </c:pt>
                <c:pt idx="338">
                  <c:v>1620</c:v>
                </c:pt>
                <c:pt idx="339">
                  <c:v>1887.5</c:v>
                </c:pt>
                <c:pt idx="340">
                  <c:v>1922</c:v>
                </c:pt>
                <c:pt idx="341">
                  <c:v>1922</c:v>
                </c:pt>
                <c:pt idx="342">
                  <c:v>1949</c:v>
                </c:pt>
                <c:pt idx="343">
                  <c:v>1949</c:v>
                </c:pt>
                <c:pt idx="344">
                  <c:v>1965</c:v>
                </c:pt>
                <c:pt idx="345">
                  <c:v>1978</c:v>
                </c:pt>
                <c:pt idx="346">
                  <c:v>2178</c:v>
                </c:pt>
                <c:pt idx="347">
                  <c:v>2184.5</c:v>
                </c:pt>
                <c:pt idx="348">
                  <c:v>2229</c:v>
                </c:pt>
                <c:pt idx="349">
                  <c:v>2236</c:v>
                </c:pt>
                <c:pt idx="350">
                  <c:v>2239</c:v>
                </c:pt>
                <c:pt idx="351">
                  <c:v>2239</c:v>
                </c:pt>
                <c:pt idx="352">
                  <c:v>2241</c:v>
                </c:pt>
                <c:pt idx="353">
                  <c:v>2526.5</c:v>
                </c:pt>
                <c:pt idx="354">
                  <c:v>2540</c:v>
                </c:pt>
                <c:pt idx="355">
                  <c:v>2540</c:v>
                </c:pt>
                <c:pt idx="356">
                  <c:v>2548</c:v>
                </c:pt>
                <c:pt idx="357">
                  <c:v>2548</c:v>
                </c:pt>
                <c:pt idx="358">
                  <c:v>2563</c:v>
                </c:pt>
                <c:pt idx="359">
                  <c:v>2567</c:v>
                </c:pt>
                <c:pt idx="360">
                  <c:v>2567</c:v>
                </c:pt>
                <c:pt idx="361">
                  <c:v>2567</c:v>
                </c:pt>
                <c:pt idx="362">
                  <c:v>2589</c:v>
                </c:pt>
                <c:pt idx="363">
                  <c:v>2592</c:v>
                </c:pt>
                <c:pt idx="364">
                  <c:v>2592</c:v>
                </c:pt>
                <c:pt idx="365">
                  <c:v>2767</c:v>
                </c:pt>
                <c:pt idx="366">
                  <c:v>2863.5</c:v>
                </c:pt>
                <c:pt idx="367">
                  <c:v>2885</c:v>
                </c:pt>
                <c:pt idx="368">
                  <c:v>2885</c:v>
                </c:pt>
                <c:pt idx="369">
                  <c:v>2891</c:v>
                </c:pt>
                <c:pt idx="370">
                  <c:v>2898</c:v>
                </c:pt>
                <c:pt idx="371">
                  <c:v>2900</c:v>
                </c:pt>
                <c:pt idx="372">
                  <c:v>3128</c:v>
                </c:pt>
                <c:pt idx="373">
                  <c:v>3195</c:v>
                </c:pt>
                <c:pt idx="374">
                  <c:v>3224</c:v>
                </c:pt>
                <c:pt idx="375">
                  <c:v>3233.5</c:v>
                </c:pt>
                <c:pt idx="376">
                  <c:v>3291</c:v>
                </c:pt>
                <c:pt idx="377">
                  <c:v>3410</c:v>
                </c:pt>
                <c:pt idx="378">
                  <c:v>3509</c:v>
                </c:pt>
                <c:pt idx="379">
                  <c:v>3509</c:v>
                </c:pt>
                <c:pt idx="380">
                  <c:v>3540</c:v>
                </c:pt>
                <c:pt idx="381">
                  <c:v>3562</c:v>
                </c:pt>
                <c:pt idx="382">
                  <c:v>3562</c:v>
                </c:pt>
                <c:pt idx="383">
                  <c:v>3784</c:v>
                </c:pt>
                <c:pt idx="384">
                  <c:v>3811</c:v>
                </c:pt>
                <c:pt idx="385">
                  <c:v>3842</c:v>
                </c:pt>
                <c:pt idx="386">
                  <c:v>3842</c:v>
                </c:pt>
                <c:pt idx="387">
                  <c:v>4149</c:v>
                </c:pt>
                <c:pt idx="388">
                  <c:v>4158</c:v>
                </c:pt>
                <c:pt idx="389">
                  <c:v>4158</c:v>
                </c:pt>
                <c:pt idx="390">
                  <c:v>4165</c:v>
                </c:pt>
                <c:pt idx="391">
                  <c:v>4165</c:v>
                </c:pt>
                <c:pt idx="392">
                  <c:v>4180</c:v>
                </c:pt>
                <c:pt idx="393">
                  <c:v>4180</c:v>
                </c:pt>
                <c:pt idx="394">
                  <c:v>4184</c:v>
                </c:pt>
                <c:pt idx="395">
                  <c:v>4200</c:v>
                </c:pt>
                <c:pt idx="396">
                  <c:v>4446.5</c:v>
                </c:pt>
                <c:pt idx="397">
                  <c:v>4502</c:v>
                </c:pt>
                <c:pt idx="398">
                  <c:v>4502</c:v>
                </c:pt>
                <c:pt idx="399">
                  <c:v>4840</c:v>
                </c:pt>
                <c:pt idx="400">
                  <c:v>5041</c:v>
                </c:pt>
                <c:pt idx="401">
                  <c:v>5050</c:v>
                </c:pt>
                <c:pt idx="402">
                  <c:v>5085</c:v>
                </c:pt>
                <c:pt idx="403">
                  <c:v>5122</c:v>
                </c:pt>
                <c:pt idx="404">
                  <c:v>5138</c:v>
                </c:pt>
                <c:pt idx="405">
                  <c:v>5138</c:v>
                </c:pt>
                <c:pt idx="406">
                  <c:v>5173</c:v>
                </c:pt>
                <c:pt idx="407">
                  <c:v>5173</c:v>
                </c:pt>
                <c:pt idx="408">
                  <c:v>5359</c:v>
                </c:pt>
                <c:pt idx="409">
                  <c:v>5359</c:v>
                </c:pt>
                <c:pt idx="410">
                  <c:v>5408</c:v>
                </c:pt>
                <c:pt idx="411">
                  <c:v>5412</c:v>
                </c:pt>
                <c:pt idx="412">
                  <c:v>5420</c:v>
                </c:pt>
                <c:pt idx="413">
                  <c:v>5436</c:v>
                </c:pt>
                <c:pt idx="414">
                  <c:v>5438</c:v>
                </c:pt>
                <c:pt idx="415">
                  <c:v>5438</c:v>
                </c:pt>
                <c:pt idx="416">
                  <c:v>5445</c:v>
                </c:pt>
                <c:pt idx="417">
                  <c:v>5445</c:v>
                </c:pt>
                <c:pt idx="418">
                  <c:v>5451</c:v>
                </c:pt>
                <c:pt idx="419">
                  <c:v>5455</c:v>
                </c:pt>
                <c:pt idx="420">
                  <c:v>5467</c:v>
                </c:pt>
                <c:pt idx="421">
                  <c:v>5467</c:v>
                </c:pt>
                <c:pt idx="422">
                  <c:v>5470</c:v>
                </c:pt>
                <c:pt idx="423">
                  <c:v>5482</c:v>
                </c:pt>
                <c:pt idx="424">
                  <c:v>5504</c:v>
                </c:pt>
                <c:pt idx="425">
                  <c:v>5504</c:v>
                </c:pt>
                <c:pt idx="426">
                  <c:v>5767</c:v>
                </c:pt>
                <c:pt idx="427">
                  <c:v>5769</c:v>
                </c:pt>
                <c:pt idx="428">
                  <c:v>5769</c:v>
                </c:pt>
                <c:pt idx="429">
                  <c:v>5783</c:v>
                </c:pt>
                <c:pt idx="430">
                  <c:v>5783</c:v>
                </c:pt>
                <c:pt idx="431">
                  <c:v>5789</c:v>
                </c:pt>
                <c:pt idx="432">
                  <c:v>5791</c:v>
                </c:pt>
                <c:pt idx="433">
                  <c:v>5791</c:v>
                </c:pt>
                <c:pt idx="434">
                  <c:v>5806</c:v>
                </c:pt>
                <c:pt idx="435">
                  <c:v>5806</c:v>
                </c:pt>
                <c:pt idx="436">
                  <c:v>5820</c:v>
                </c:pt>
                <c:pt idx="437">
                  <c:v>5820</c:v>
                </c:pt>
                <c:pt idx="438">
                  <c:v>6035</c:v>
                </c:pt>
                <c:pt idx="439">
                  <c:v>6035</c:v>
                </c:pt>
                <c:pt idx="440">
                  <c:v>6049</c:v>
                </c:pt>
                <c:pt idx="441">
                  <c:v>6049</c:v>
                </c:pt>
                <c:pt idx="442">
                  <c:v>6078</c:v>
                </c:pt>
                <c:pt idx="443">
                  <c:v>6078</c:v>
                </c:pt>
                <c:pt idx="444">
                  <c:v>6099</c:v>
                </c:pt>
                <c:pt idx="445">
                  <c:v>6099</c:v>
                </c:pt>
                <c:pt idx="446">
                  <c:v>6100</c:v>
                </c:pt>
                <c:pt idx="447">
                  <c:v>6100</c:v>
                </c:pt>
                <c:pt idx="448">
                  <c:v>6110</c:v>
                </c:pt>
                <c:pt idx="449">
                  <c:v>6110</c:v>
                </c:pt>
                <c:pt idx="450">
                  <c:v>6114</c:v>
                </c:pt>
                <c:pt idx="451">
                  <c:v>6114</c:v>
                </c:pt>
                <c:pt idx="452">
                  <c:v>6127</c:v>
                </c:pt>
                <c:pt idx="453">
                  <c:v>6387</c:v>
                </c:pt>
                <c:pt idx="454">
                  <c:v>6387</c:v>
                </c:pt>
                <c:pt idx="455">
                  <c:v>6424</c:v>
                </c:pt>
                <c:pt idx="456">
                  <c:v>6424</c:v>
                </c:pt>
                <c:pt idx="457">
                  <c:v>6438</c:v>
                </c:pt>
                <c:pt idx="458">
                  <c:v>6438</c:v>
                </c:pt>
                <c:pt idx="459">
                  <c:v>6445</c:v>
                </c:pt>
                <c:pt idx="460">
                  <c:v>6445</c:v>
                </c:pt>
                <c:pt idx="461">
                  <c:v>6458</c:v>
                </c:pt>
                <c:pt idx="462">
                  <c:v>6458</c:v>
                </c:pt>
                <c:pt idx="463">
                  <c:v>6475</c:v>
                </c:pt>
                <c:pt idx="464">
                  <c:v>6702</c:v>
                </c:pt>
                <c:pt idx="465">
                  <c:v>6725</c:v>
                </c:pt>
                <c:pt idx="466">
                  <c:v>6725</c:v>
                </c:pt>
                <c:pt idx="467">
                  <c:v>6733</c:v>
                </c:pt>
                <c:pt idx="468">
                  <c:v>6745</c:v>
                </c:pt>
                <c:pt idx="469">
                  <c:v>6754</c:v>
                </c:pt>
                <c:pt idx="470">
                  <c:v>6769</c:v>
                </c:pt>
                <c:pt idx="471">
                  <c:v>6991</c:v>
                </c:pt>
                <c:pt idx="472">
                  <c:v>7033</c:v>
                </c:pt>
                <c:pt idx="473">
                  <c:v>7061</c:v>
                </c:pt>
                <c:pt idx="474">
                  <c:v>7063</c:v>
                </c:pt>
                <c:pt idx="475">
                  <c:v>7074</c:v>
                </c:pt>
                <c:pt idx="476">
                  <c:v>7091</c:v>
                </c:pt>
                <c:pt idx="477">
                  <c:v>7100</c:v>
                </c:pt>
                <c:pt idx="478">
                  <c:v>7100</c:v>
                </c:pt>
                <c:pt idx="479">
                  <c:v>7330</c:v>
                </c:pt>
                <c:pt idx="480">
                  <c:v>7351</c:v>
                </c:pt>
                <c:pt idx="481">
                  <c:v>7372</c:v>
                </c:pt>
                <c:pt idx="482">
                  <c:v>7390</c:v>
                </c:pt>
                <c:pt idx="483">
                  <c:v>7400</c:v>
                </c:pt>
                <c:pt idx="484">
                  <c:v>7416</c:v>
                </c:pt>
                <c:pt idx="485">
                  <c:v>7684</c:v>
                </c:pt>
                <c:pt idx="486">
                  <c:v>7714</c:v>
                </c:pt>
                <c:pt idx="487">
                  <c:v>7750</c:v>
                </c:pt>
                <c:pt idx="488">
                  <c:v>7965</c:v>
                </c:pt>
                <c:pt idx="489">
                  <c:v>8001</c:v>
                </c:pt>
                <c:pt idx="490">
                  <c:v>8047</c:v>
                </c:pt>
                <c:pt idx="491">
                  <c:v>8049</c:v>
                </c:pt>
                <c:pt idx="492">
                  <c:v>8059</c:v>
                </c:pt>
                <c:pt idx="493">
                  <c:v>8282</c:v>
                </c:pt>
                <c:pt idx="494">
                  <c:v>8318</c:v>
                </c:pt>
                <c:pt idx="495">
                  <c:v>8366</c:v>
                </c:pt>
                <c:pt idx="496">
                  <c:v>8385</c:v>
                </c:pt>
                <c:pt idx="497">
                  <c:v>8385</c:v>
                </c:pt>
                <c:pt idx="498">
                  <c:v>8591</c:v>
                </c:pt>
                <c:pt idx="499">
                  <c:v>8605</c:v>
                </c:pt>
                <c:pt idx="500">
                  <c:v>8613</c:v>
                </c:pt>
                <c:pt idx="501">
                  <c:v>8627</c:v>
                </c:pt>
                <c:pt idx="502">
                  <c:v>8634</c:v>
                </c:pt>
                <c:pt idx="503">
                  <c:v>8649</c:v>
                </c:pt>
                <c:pt idx="504">
                  <c:v>8936</c:v>
                </c:pt>
                <c:pt idx="505">
                  <c:v>8955</c:v>
                </c:pt>
                <c:pt idx="506">
                  <c:v>8958</c:v>
                </c:pt>
                <c:pt idx="507">
                  <c:v>8989</c:v>
                </c:pt>
                <c:pt idx="508">
                  <c:v>8989</c:v>
                </c:pt>
                <c:pt idx="509">
                  <c:v>8991</c:v>
                </c:pt>
                <c:pt idx="510">
                  <c:v>8992.5</c:v>
                </c:pt>
                <c:pt idx="511">
                  <c:v>9001</c:v>
                </c:pt>
                <c:pt idx="512">
                  <c:v>9008</c:v>
                </c:pt>
                <c:pt idx="513">
                  <c:v>9020</c:v>
                </c:pt>
                <c:pt idx="514">
                  <c:v>9245</c:v>
                </c:pt>
                <c:pt idx="515">
                  <c:v>9245</c:v>
                </c:pt>
                <c:pt idx="516">
                  <c:v>9259</c:v>
                </c:pt>
                <c:pt idx="517">
                  <c:v>9267</c:v>
                </c:pt>
                <c:pt idx="518">
                  <c:v>9274</c:v>
                </c:pt>
                <c:pt idx="519">
                  <c:v>9303</c:v>
                </c:pt>
                <c:pt idx="520">
                  <c:v>9307</c:v>
                </c:pt>
                <c:pt idx="521">
                  <c:v>9314</c:v>
                </c:pt>
                <c:pt idx="522">
                  <c:v>9605</c:v>
                </c:pt>
                <c:pt idx="523">
                  <c:v>9626</c:v>
                </c:pt>
                <c:pt idx="524">
                  <c:v>9660</c:v>
                </c:pt>
                <c:pt idx="525">
                  <c:v>9878</c:v>
                </c:pt>
                <c:pt idx="526">
                  <c:v>9899</c:v>
                </c:pt>
                <c:pt idx="527">
                  <c:v>9900</c:v>
                </c:pt>
                <c:pt idx="528">
                  <c:v>9914</c:v>
                </c:pt>
                <c:pt idx="529">
                  <c:v>9964</c:v>
                </c:pt>
                <c:pt idx="530">
                  <c:v>10245</c:v>
                </c:pt>
                <c:pt idx="531">
                  <c:v>10263</c:v>
                </c:pt>
                <c:pt idx="532">
                  <c:v>10274</c:v>
                </c:pt>
                <c:pt idx="533">
                  <c:v>10281</c:v>
                </c:pt>
                <c:pt idx="534">
                  <c:v>10283</c:v>
                </c:pt>
                <c:pt idx="535">
                  <c:v>10288</c:v>
                </c:pt>
                <c:pt idx="536">
                  <c:v>10288</c:v>
                </c:pt>
                <c:pt idx="537">
                  <c:v>10288</c:v>
                </c:pt>
                <c:pt idx="538">
                  <c:v>10609</c:v>
                </c:pt>
                <c:pt idx="539">
                  <c:v>10609</c:v>
                </c:pt>
                <c:pt idx="540">
                  <c:v>10612</c:v>
                </c:pt>
                <c:pt idx="541">
                  <c:v>10880.5</c:v>
                </c:pt>
                <c:pt idx="542">
                  <c:v>10888.5</c:v>
                </c:pt>
                <c:pt idx="543">
                  <c:v>10892</c:v>
                </c:pt>
                <c:pt idx="544">
                  <c:v>10899</c:v>
                </c:pt>
                <c:pt idx="545">
                  <c:v>10899</c:v>
                </c:pt>
                <c:pt idx="546">
                  <c:v>11172</c:v>
                </c:pt>
                <c:pt idx="547">
                  <c:v>11187</c:v>
                </c:pt>
                <c:pt idx="548">
                  <c:v>11216</c:v>
                </c:pt>
                <c:pt idx="549">
                  <c:v>11230</c:v>
                </c:pt>
                <c:pt idx="550">
                  <c:v>11237</c:v>
                </c:pt>
                <c:pt idx="551">
                  <c:v>11481</c:v>
                </c:pt>
                <c:pt idx="552">
                  <c:v>11602</c:v>
                </c:pt>
                <c:pt idx="553">
                  <c:v>11609</c:v>
                </c:pt>
                <c:pt idx="554">
                  <c:v>11609</c:v>
                </c:pt>
                <c:pt idx="555">
                  <c:v>11817</c:v>
                </c:pt>
                <c:pt idx="556">
                  <c:v>11817</c:v>
                </c:pt>
                <c:pt idx="557">
                  <c:v>11841</c:v>
                </c:pt>
                <c:pt idx="558">
                  <c:v>11882</c:v>
                </c:pt>
                <c:pt idx="559">
                  <c:v>11882</c:v>
                </c:pt>
                <c:pt idx="560">
                  <c:v>11884</c:v>
                </c:pt>
                <c:pt idx="561">
                  <c:v>11892</c:v>
                </c:pt>
                <c:pt idx="562">
                  <c:v>12220</c:v>
                </c:pt>
                <c:pt idx="563">
                  <c:v>12220</c:v>
                </c:pt>
                <c:pt idx="564">
                  <c:v>12500</c:v>
                </c:pt>
                <c:pt idx="565">
                  <c:v>12500</c:v>
                </c:pt>
                <c:pt idx="566">
                  <c:v>12524</c:v>
                </c:pt>
                <c:pt idx="567">
                  <c:v>12558</c:v>
                </c:pt>
                <c:pt idx="568">
                  <c:v>12889</c:v>
                </c:pt>
                <c:pt idx="569">
                  <c:v>12889</c:v>
                </c:pt>
                <c:pt idx="570">
                  <c:v>13154</c:v>
                </c:pt>
                <c:pt idx="571">
                  <c:v>13169</c:v>
                </c:pt>
                <c:pt idx="572">
                  <c:v>13773</c:v>
                </c:pt>
                <c:pt idx="573">
                  <c:v>14147</c:v>
                </c:pt>
              </c:numCache>
            </c:numRef>
          </c:xVal>
          <c:yVal>
            <c:numRef>
              <c:f>'Active 1'!$J$21:$J$974</c:f>
              <c:numCache>
                <c:formatCode>General</c:formatCode>
                <c:ptCount val="954"/>
                <c:pt idx="98">
                  <c:v>7.9335000045830384E-3</c:v>
                </c:pt>
                <c:pt idx="100">
                  <c:v>2.7869999976246618E-3</c:v>
                </c:pt>
                <c:pt idx="101">
                  <c:v>5.6465000016032718E-3</c:v>
                </c:pt>
                <c:pt idx="102">
                  <c:v>3.5960000022896565E-3</c:v>
                </c:pt>
                <c:pt idx="123">
                  <c:v>1.4865000048303045E-3</c:v>
                </c:pt>
                <c:pt idx="124">
                  <c:v>2.3359999977401458E-3</c:v>
                </c:pt>
                <c:pt idx="129">
                  <c:v>8.7350000103469938E-4</c:v>
                </c:pt>
                <c:pt idx="131">
                  <c:v>6.9750000038766302E-3</c:v>
                </c:pt>
                <c:pt idx="145">
                  <c:v>5.936500005191192E-3</c:v>
                </c:pt>
                <c:pt idx="162">
                  <c:v>2.8435000058379956E-3</c:v>
                </c:pt>
                <c:pt idx="173">
                  <c:v>5.4500000042025931E-3</c:v>
                </c:pt>
                <c:pt idx="174">
                  <c:v>1.5095000053406693E-3</c:v>
                </c:pt>
                <c:pt idx="235">
                  <c:v>3.6665000006905757E-3</c:v>
                </c:pt>
                <c:pt idx="283">
                  <c:v>7.7600000004167669E-3</c:v>
                </c:pt>
                <c:pt idx="290">
                  <c:v>8.5259999978006817E-3</c:v>
                </c:pt>
                <c:pt idx="291">
                  <c:v>1.0942500004603062E-2</c:v>
                </c:pt>
                <c:pt idx="292">
                  <c:v>1.0102000007464085E-2</c:v>
                </c:pt>
                <c:pt idx="294">
                  <c:v>8.435000003373716E-3</c:v>
                </c:pt>
                <c:pt idx="295">
                  <c:v>1.1251500007347204E-2</c:v>
                </c:pt>
                <c:pt idx="303">
                  <c:v>1.0328000003937632E-2</c:v>
                </c:pt>
                <c:pt idx="304">
                  <c:v>5.0875000015366822E-3</c:v>
                </c:pt>
                <c:pt idx="306">
                  <c:v>1.132050000160234E-2</c:v>
                </c:pt>
                <c:pt idx="307">
                  <c:v>1.0299000001396053E-2</c:v>
                </c:pt>
                <c:pt idx="316">
                  <c:v>1.3115000001562294E-2</c:v>
                </c:pt>
                <c:pt idx="321">
                  <c:v>1.0660000007192139E-2</c:v>
                </c:pt>
                <c:pt idx="359">
                  <c:v>9.7365000037825666E-3</c:v>
                </c:pt>
                <c:pt idx="373">
                  <c:v>3.0102500000793952E-2</c:v>
                </c:pt>
                <c:pt idx="399">
                  <c:v>8.2800000091083348E-3</c:v>
                </c:pt>
                <c:pt idx="410">
                  <c:v>6.0676000000967178E-2</c:v>
                </c:pt>
                <c:pt idx="507">
                  <c:v>8.3045500003208872E-2</c:v>
                </c:pt>
                <c:pt idx="510">
                  <c:v>8.3553750002465677E-2</c:v>
                </c:pt>
                <c:pt idx="534">
                  <c:v>0.1015384999991511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A58-4092-BA08-215132436DB4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1'!$F$21:$F$974</c:f>
              <c:numCache>
                <c:formatCode>General</c:formatCode>
                <c:ptCount val="954"/>
                <c:pt idx="0">
                  <c:v>-29861</c:v>
                </c:pt>
                <c:pt idx="1">
                  <c:v>-29860</c:v>
                </c:pt>
                <c:pt idx="2">
                  <c:v>-29691</c:v>
                </c:pt>
                <c:pt idx="3">
                  <c:v>-29632</c:v>
                </c:pt>
                <c:pt idx="4">
                  <c:v>-29601</c:v>
                </c:pt>
                <c:pt idx="5">
                  <c:v>-28931</c:v>
                </c:pt>
                <c:pt idx="6">
                  <c:v>-28927</c:v>
                </c:pt>
                <c:pt idx="7">
                  <c:v>-28441</c:v>
                </c:pt>
                <c:pt idx="8">
                  <c:v>-28431</c:v>
                </c:pt>
                <c:pt idx="9">
                  <c:v>-28106</c:v>
                </c:pt>
                <c:pt idx="10">
                  <c:v>-27961</c:v>
                </c:pt>
                <c:pt idx="11">
                  <c:v>-27331</c:v>
                </c:pt>
                <c:pt idx="12">
                  <c:v>-27328</c:v>
                </c:pt>
                <c:pt idx="13">
                  <c:v>-26371</c:v>
                </c:pt>
                <c:pt idx="14">
                  <c:v>-26350</c:v>
                </c:pt>
                <c:pt idx="15">
                  <c:v>-26271</c:v>
                </c:pt>
                <c:pt idx="16">
                  <c:v>-26055</c:v>
                </c:pt>
                <c:pt idx="17">
                  <c:v>-25891</c:v>
                </c:pt>
                <c:pt idx="18">
                  <c:v>-25578</c:v>
                </c:pt>
                <c:pt idx="19">
                  <c:v>-25127</c:v>
                </c:pt>
                <c:pt idx="20">
                  <c:v>-25071</c:v>
                </c:pt>
                <c:pt idx="21">
                  <c:v>-24448</c:v>
                </c:pt>
                <c:pt idx="22">
                  <c:v>-23200</c:v>
                </c:pt>
                <c:pt idx="23">
                  <c:v>-23193</c:v>
                </c:pt>
                <c:pt idx="24">
                  <c:v>-22877</c:v>
                </c:pt>
                <c:pt idx="25">
                  <c:v>-22827</c:v>
                </c:pt>
                <c:pt idx="26">
                  <c:v>-22516</c:v>
                </c:pt>
                <c:pt idx="27">
                  <c:v>-22496</c:v>
                </c:pt>
                <c:pt idx="28">
                  <c:v>-22495</c:v>
                </c:pt>
                <c:pt idx="29">
                  <c:v>-22251</c:v>
                </c:pt>
                <c:pt idx="30">
                  <c:v>-21884</c:v>
                </c:pt>
                <c:pt idx="31">
                  <c:v>-21539</c:v>
                </c:pt>
                <c:pt idx="32">
                  <c:v>-21515</c:v>
                </c:pt>
                <c:pt idx="33">
                  <c:v>-21324</c:v>
                </c:pt>
                <c:pt idx="34">
                  <c:v>-21287</c:v>
                </c:pt>
                <c:pt idx="35">
                  <c:v>-21201</c:v>
                </c:pt>
                <c:pt idx="36">
                  <c:v>-21194</c:v>
                </c:pt>
                <c:pt idx="37">
                  <c:v>-21186</c:v>
                </c:pt>
                <c:pt idx="38">
                  <c:v>-20979</c:v>
                </c:pt>
                <c:pt idx="39">
                  <c:v>-20950</c:v>
                </c:pt>
                <c:pt idx="40">
                  <c:v>-20928</c:v>
                </c:pt>
                <c:pt idx="41">
                  <c:v>-20913</c:v>
                </c:pt>
                <c:pt idx="42">
                  <c:v>-20281</c:v>
                </c:pt>
                <c:pt idx="43">
                  <c:v>-20257</c:v>
                </c:pt>
                <c:pt idx="44">
                  <c:v>-19936</c:v>
                </c:pt>
                <c:pt idx="45">
                  <c:v>-19921</c:v>
                </c:pt>
                <c:pt idx="46">
                  <c:v>-19899</c:v>
                </c:pt>
                <c:pt idx="47">
                  <c:v>-19596</c:v>
                </c:pt>
                <c:pt idx="48">
                  <c:v>-19595</c:v>
                </c:pt>
                <c:pt idx="49">
                  <c:v>-19295</c:v>
                </c:pt>
                <c:pt idx="50">
                  <c:v>-19288</c:v>
                </c:pt>
                <c:pt idx="51">
                  <c:v>-18972</c:v>
                </c:pt>
                <c:pt idx="52">
                  <c:v>-18964</c:v>
                </c:pt>
                <c:pt idx="53">
                  <c:v>-18948</c:v>
                </c:pt>
                <c:pt idx="54">
                  <c:v>-18655</c:v>
                </c:pt>
                <c:pt idx="55">
                  <c:v>-18641</c:v>
                </c:pt>
                <c:pt idx="56">
                  <c:v>-18626</c:v>
                </c:pt>
                <c:pt idx="57">
                  <c:v>-18352</c:v>
                </c:pt>
                <c:pt idx="58">
                  <c:v>-18324</c:v>
                </c:pt>
                <c:pt idx="59">
                  <c:v>-18309</c:v>
                </c:pt>
                <c:pt idx="60">
                  <c:v>-18022</c:v>
                </c:pt>
                <c:pt idx="61">
                  <c:v>-17979</c:v>
                </c:pt>
                <c:pt idx="62">
                  <c:v>-17706</c:v>
                </c:pt>
                <c:pt idx="63">
                  <c:v>-17397</c:v>
                </c:pt>
                <c:pt idx="64">
                  <c:v>-16935</c:v>
                </c:pt>
                <c:pt idx="65">
                  <c:v>-16720</c:v>
                </c:pt>
                <c:pt idx="66">
                  <c:v>-16108</c:v>
                </c:pt>
                <c:pt idx="67">
                  <c:v>-16087.5</c:v>
                </c:pt>
                <c:pt idx="68">
                  <c:v>-15440</c:v>
                </c:pt>
                <c:pt idx="69">
                  <c:v>-15433</c:v>
                </c:pt>
                <c:pt idx="70">
                  <c:v>-13830</c:v>
                </c:pt>
                <c:pt idx="71">
                  <c:v>-13815</c:v>
                </c:pt>
                <c:pt idx="72">
                  <c:v>-13778</c:v>
                </c:pt>
                <c:pt idx="73">
                  <c:v>-13564</c:v>
                </c:pt>
                <c:pt idx="74">
                  <c:v>-13563</c:v>
                </c:pt>
                <c:pt idx="75">
                  <c:v>-13528</c:v>
                </c:pt>
                <c:pt idx="76">
                  <c:v>-13499</c:v>
                </c:pt>
                <c:pt idx="77">
                  <c:v>-13498</c:v>
                </c:pt>
                <c:pt idx="78">
                  <c:v>-13492</c:v>
                </c:pt>
                <c:pt idx="79">
                  <c:v>-13484</c:v>
                </c:pt>
                <c:pt idx="80">
                  <c:v>-13476</c:v>
                </c:pt>
                <c:pt idx="81">
                  <c:v>-13194</c:v>
                </c:pt>
                <c:pt idx="82">
                  <c:v>-13188</c:v>
                </c:pt>
                <c:pt idx="83">
                  <c:v>-13187</c:v>
                </c:pt>
                <c:pt idx="84">
                  <c:v>-12878</c:v>
                </c:pt>
                <c:pt idx="85">
                  <c:v>-12584</c:v>
                </c:pt>
                <c:pt idx="86">
                  <c:v>-12548</c:v>
                </c:pt>
                <c:pt idx="87">
                  <c:v>-10629</c:v>
                </c:pt>
                <c:pt idx="88">
                  <c:v>-9939</c:v>
                </c:pt>
                <c:pt idx="89">
                  <c:v>-9615</c:v>
                </c:pt>
                <c:pt idx="90">
                  <c:v>-9615</c:v>
                </c:pt>
                <c:pt idx="91">
                  <c:v>-9330</c:v>
                </c:pt>
                <c:pt idx="92">
                  <c:v>-8659</c:v>
                </c:pt>
                <c:pt idx="93">
                  <c:v>-8658</c:v>
                </c:pt>
                <c:pt idx="94">
                  <c:v>-8658</c:v>
                </c:pt>
                <c:pt idx="95">
                  <c:v>-8634</c:v>
                </c:pt>
                <c:pt idx="96">
                  <c:v>-7724</c:v>
                </c:pt>
                <c:pt idx="97">
                  <c:v>-7717.5</c:v>
                </c:pt>
                <c:pt idx="98">
                  <c:v>-7707</c:v>
                </c:pt>
                <c:pt idx="99">
                  <c:v>-7705</c:v>
                </c:pt>
                <c:pt idx="100">
                  <c:v>-6454</c:v>
                </c:pt>
                <c:pt idx="101">
                  <c:v>-6453</c:v>
                </c:pt>
                <c:pt idx="102">
                  <c:v>-6432</c:v>
                </c:pt>
                <c:pt idx="103">
                  <c:v>-6084</c:v>
                </c:pt>
                <c:pt idx="104">
                  <c:v>-5804</c:v>
                </c:pt>
                <c:pt idx="105">
                  <c:v>-5760</c:v>
                </c:pt>
                <c:pt idx="106">
                  <c:v>-5458</c:v>
                </c:pt>
                <c:pt idx="107">
                  <c:v>-5458</c:v>
                </c:pt>
                <c:pt idx="108">
                  <c:v>-5444</c:v>
                </c:pt>
                <c:pt idx="109">
                  <c:v>-5436</c:v>
                </c:pt>
                <c:pt idx="110">
                  <c:v>-5198</c:v>
                </c:pt>
                <c:pt idx="111">
                  <c:v>-5185</c:v>
                </c:pt>
                <c:pt idx="112">
                  <c:v>-5185</c:v>
                </c:pt>
                <c:pt idx="113">
                  <c:v>-5185</c:v>
                </c:pt>
                <c:pt idx="114">
                  <c:v>-5185</c:v>
                </c:pt>
                <c:pt idx="115">
                  <c:v>-5184</c:v>
                </c:pt>
                <c:pt idx="116">
                  <c:v>-5179</c:v>
                </c:pt>
                <c:pt idx="117">
                  <c:v>-5179</c:v>
                </c:pt>
                <c:pt idx="118">
                  <c:v>-5179</c:v>
                </c:pt>
                <c:pt idx="119">
                  <c:v>-5149</c:v>
                </c:pt>
                <c:pt idx="120">
                  <c:v>-4817</c:v>
                </c:pt>
                <c:pt idx="121">
                  <c:v>-4816</c:v>
                </c:pt>
                <c:pt idx="122">
                  <c:v>-4804</c:v>
                </c:pt>
                <c:pt idx="123">
                  <c:v>-4533</c:v>
                </c:pt>
                <c:pt idx="124">
                  <c:v>-4512</c:v>
                </c:pt>
                <c:pt idx="125">
                  <c:v>-4507</c:v>
                </c:pt>
                <c:pt idx="126">
                  <c:v>-4507</c:v>
                </c:pt>
                <c:pt idx="127">
                  <c:v>-4191</c:v>
                </c:pt>
                <c:pt idx="128">
                  <c:v>-4191</c:v>
                </c:pt>
                <c:pt idx="129">
                  <c:v>-4187</c:v>
                </c:pt>
                <c:pt idx="130">
                  <c:v>-4185</c:v>
                </c:pt>
                <c:pt idx="131">
                  <c:v>-3950</c:v>
                </c:pt>
                <c:pt idx="132">
                  <c:v>-3932</c:v>
                </c:pt>
                <c:pt idx="133">
                  <c:v>-3896</c:v>
                </c:pt>
                <c:pt idx="134">
                  <c:v>-3890</c:v>
                </c:pt>
                <c:pt idx="135">
                  <c:v>-3888</c:v>
                </c:pt>
                <c:pt idx="136">
                  <c:v>-3886</c:v>
                </c:pt>
                <c:pt idx="137">
                  <c:v>-3867</c:v>
                </c:pt>
                <c:pt idx="138">
                  <c:v>-3867</c:v>
                </c:pt>
                <c:pt idx="139">
                  <c:v>-3860</c:v>
                </c:pt>
                <c:pt idx="140">
                  <c:v>-3859</c:v>
                </c:pt>
                <c:pt idx="141">
                  <c:v>-3853</c:v>
                </c:pt>
                <c:pt idx="142">
                  <c:v>-3853</c:v>
                </c:pt>
                <c:pt idx="143">
                  <c:v>-3853</c:v>
                </c:pt>
                <c:pt idx="144">
                  <c:v>-3838</c:v>
                </c:pt>
                <c:pt idx="145">
                  <c:v>-3833</c:v>
                </c:pt>
                <c:pt idx="146">
                  <c:v>-3816</c:v>
                </c:pt>
                <c:pt idx="147">
                  <c:v>-3577</c:v>
                </c:pt>
                <c:pt idx="148">
                  <c:v>-3522</c:v>
                </c:pt>
                <c:pt idx="149">
                  <c:v>-3500</c:v>
                </c:pt>
                <c:pt idx="150">
                  <c:v>-3263</c:v>
                </c:pt>
                <c:pt idx="151">
                  <c:v>-3257</c:v>
                </c:pt>
                <c:pt idx="152">
                  <c:v>-3257</c:v>
                </c:pt>
                <c:pt idx="153">
                  <c:v>-3250</c:v>
                </c:pt>
                <c:pt idx="154">
                  <c:v>-3250</c:v>
                </c:pt>
                <c:pt idx="155">
                  <c:v>-3242</c:v>
                </c:pt>
                <c:pt idx="156">
                  <c:v>-3234</c:v>
                </c:pt>
                <c:pt idx="157">
                  <c:v>-3220</c:v>
                </c:pt>
                <c:pt idx="158">
                  <c:v>-3176</c:v>
                </c:pt>
                <c:pt idx="159">
                  <c:v>-3169</c:v>
                </c:pt>
                <c:pt idx="160">
                  <c:v>-2947</c:v>
                </c:pt>
                <c:pt idx="161">
                  <c:v>-2939</c:v>
                </c:pt>
                <c:pt idx="162">
                  <c:v>-2927</c:v>
                </c:pt>
                <c:pt idx="163">
                  <c:v>-2921</c:v>
                </c:pt>
                <c:pt idx="164">
                  <c:v>-2921</c:v>
                </c:pt>
                <c:pt idx="165">
                  <c:v>-2919</c:v>
                </c:pt>
                <c:pt idx="166">
                  <c:v>-2919</c:v>
                </c:pt>
                <c:pt idx="167">
                  <c:v>-2917</c:v>
                </c:pt>
                <c:pt idx="168">
                  <c:v>-2917</c:v>
                </c:pt>
                <c:pt idx="169">
                  <c:v>-2914</c:v>
                </c:pt>
                <c:pt idx="170">
                  <c:v>-2914</c:v>
                </c:pt>
                <c:pt idx="171">
                  <c:v>-2911</c:v>
                </c:pt>
                <c:pt idx="172">
                  <c:v>-2911</c:v>
                </c:pt>
                <c:pt idx="173">
                  <c:v>-2900</c:v>
                </c:pt>
                <c:pt idx="174">
                  <c:v>-2899</c:v>
                </c:pt>
                <c:pt idx="175">
                  <c:v>-2294</c:v>
                </c:pt>
                <c:pt idx="176">
                  <c:v>-2273</c:v>
                </c:pt>
                <c:pt idx="177">
                  <c:v>-2273</c:v>
                </c:pt>
                <c:pt idx="178">
                  <c:v>-2264</c:v>
                </c:pt>
                <c:pt idx="179">
                  <c:v>-2264</c:v>
                </c:pt>
                <c:pt idx="180">
                  <c:v>-2257</c:v>
                </c:pt>
                <c:pt idx="181">
                  <c:v>-2234</c:v>
                </c:pt>
                <c:pt idx="182">
                  <c:v>-2227</c:v>
                </c:pt>
                <c:pt idx="183">
                  <c:v>-2222</c:v>
                </c:pt>
                <c:pt idx="184">
                  <c:v>-2046.5</c:v>
                </c:pt>
                <c:pt idx="185">
                  <c:v>-2027</c:v>
                </c:pt>
                <c:pt idx="186">
                  <c:v>-1983.5</c:v>
                </c:pt>
                <c:pt idx="187">
                  <c:v>-1963</c:v>
                </c:pt>
                <c:pt idx="188">
                  <c:v>-1934</c:v>
                </c:pt>
                <c:pt idx="189">
                  <c:v>-1928</c:v>
                </c:pt>
                <c:pt idx="190">
                  <c:v>-1927</c:v>
                </c:pt>
                <c:pt idx="191">
                  <c:v>-1913</c:v>
                </c:pt>
                <c:pt idx="192">
                  <c:v>-1913</c:v>
                </c:pt>
                <c:pt idx="193">
                  <c:v>-1696</c:v>
                </c:pt>
                <c:pt idx="194">
                  <c:v>-1696</c:v>
                </c:pt>
                <c:pt idx="195">
                  <c:v>-1661</c:v>
                </c:pt>
                <c:pt idx="196">
                  <c:v>-1659</c:v>
                </c:pt>
                <c:pt idx="197">
                  <c:v>-1659</c:v>
                </c:pt>
                <c:pt idx="198">
                  <c:v>-1659</c:v>
                </c:pt>
                <c:pt idx="199">
                  <c:v>-1644</c:v>
                </c:pt>
                <c:pt idx="200">
                  <c:v>-1640</c:v>
                </c:pt>
                <c:pt idx="201">
                  <c:v>-1640</c:v>
                </c:pt>
                <c:pt idx="202">
                  <c:v>-1638</c:v>
                </c:pt>
                <c:pt idx="203">
                  <c:v>-1638</c:v>
                </c:pt>
                <c:pt idx="204">
                  <c:v>-1637</c:v>
                </c:pt>
                <c:pt idx="205">
                  <c:v>-1637</c:v>
                </c:pt>
                <c:pt idx="206">
                  <c:v>-1637</c:v>
                </c:pt>
                <c:pt idx="207">
                  <c:v>-1637</c:v>
                </c:pt>
                <c:pt idx="208">
                  <c:v>-1624</c:v>
                </c:pt>
                <c:pt idx="209">
                  <c:v>-1624</c:v>
                </c:pt>
                <c:pt idx="210">
                  <c:v>-1623</c:v>
                </c:pt>
                <c:pt idx="211">
                  <c:v>-1623</c:v>
                </c:pt>
                <c:pt idx="212">
                  <c:v>-1618</c:v>
                </c:pt>
                <c:pt idx="213">
                  <c:v>-1616</c:v>
                </c:pt>
                <c:pt idx="214">
                  <c:v>-1616</c:v>
                </c:pt>
                <c:pt idx="215">
                  <c:v>-1615.5</c:v>
                </c:pt>
                <c:pt idx="216">
                  <c:v>-1611</c:v>
                </c:pt>
                <c:pt idx="217">
                  <c:v>-1610</c:v>
                </c:pt>
                <c:pt idx="218">
                  <c:v>-1604</c:v>
                </c:pt>
                <c:pt idx="219">
                  <c:v>-1602</c:v>
                </c:pt>
                <c:pt idx="220">
                  <c:v>-1602</c:v>
                </c:pt>
                <c:pt idx="221">
                  <c:v>-1602</c:v>
                </c:pt>
                <c:pt idx="222">
                  <c:v>-1601</c:v>
                </c:pt>
                <c:pt idx="223">
                  <c:v>-1594</c:v>
                </c:pt>
                <c:pt idx="224">
                  <c:v>-1594</c:v>
                </c:pt>
                <c:pt idx="225">
                  <c:v>-1587</c:v>
                </c:pt>
                <c:pt idx="226">
                  <c:v>-1587</c:v>
                </c:pt>
                <c:pt idx="227">
                  <c:v>-1586</c:v>
                </c:pt>
                <c:pt idx="228">
                  <c:v>-1365</c:v>
                </c:pt>
                <c:pt idx="229">
                  <c:v>-1365</c:v>
                </c:pt>
                <c:pt idx="230">
                  <c:v>-1347.5</c:v>
                </c:pt>
                <c:pt idx="231">
                  <c:v>-1324</c:v>
                </c:pt>
                <c:pt idx="232">
                  <c:v>-1324</c:v>
                </c:pt>
                <c:pt idx="233">
                  <c:v>-1309</c:v>
                </c:pt>
                <c:pt idx="234">
                  <c:v>-1309</c:v>
                </c:pt>
                <c:pt idx="235">
                  <c:v>-1293</c:v>
                </c:pt>
                <c:pt idx="236">
                  <c:v>-1288</c:v>
                </c:pt>
                <c:pt idx="237">
                  <c:v>-1288</c:v>
                </c:pt>
                <c:pt idx="238">
                  <c:v>-1280</c:v>
                </c:pt>
                <c:pt idx="239">
                  <c:v>-1280</c:v>
                </c:pt>
                <c:pt idx="240">
                  <c:v>-1278</c:v>
                </c:pt>
                <c:pt idx="241">
                  <c:v>-1278</c:v>
                </c:pt>
                <c:pt idx="242">
                  <c:v>-1274.5</c:v>
                </c:pt>
                <c:pt idx="243">
                  <c:v>-1263</c:v>
                </c:pt>
                <c:pt idx="244">
                  <c:v>-1263</c:v>
                </c:pt>
                <c:pt idx="245">
                  <c:v>-1234</c:v>
                </c:pt>
                <c:pt idx="246">
                  <c:v>-1234</c:v>
                </c:pt>
                <c:pt idx="247">
                  <c:v>-1048</c:v>
                </c:pt>
                <c:pt idx="248">
                  <c:v>-1048</c:v>
                </c:pt>
                <c:pt idx="249">
                  <c:v>-1026</c:v>
                </c:pt>
                <c:pt idx="250">
                  <c:v>-993</c:v>
                </c:pt>
                <c:pt idx="251">
                  <c:v>-992</c:v>
                </c:pt>
                <c:pt idx="252">
                  <c:v>-971</c:v>
                </c:pt>
                <c:pt idx="253">
                  <c:v>-957</c:v>
                </c:pt>
                <c:pt idx="254">
                  <c:v>-956</c:v>
                </c:pt>
                <c:pt idx="255">
                  <c:v>-942</c:v>
                </c:pt>
                <c:pt idx="256">
                  <c:v>-756</c:v>
                </c:pt>
                <c:pt idx="257">
                  <c:v>-684</c:v>
                </c:pt>
                <c:pt idx="258">
                  <c:v>-683</c:v>
                </c:pt>
                <c:pt idx="259">
                  <c:v>-645</c:v>
                </c:pt>
                <c:pt idx="260">
                  <c:v>-645</c:v>
                </c:pt>
                <c:pt idx="261">
                  <c:v>-631</c:v>
                </c:pt>
                <c:pt idx="262">
                  <c:v>-618</c:v>
                </c:pt>
                <c:pt idx="263">
                  <c:v>-618</c:v>
                </c:pt>
                <c:pt idx="264">
                  <c:v>-611</c:v>
                </c:pt>
                <c:pt idx="265">
                  <c:v>-596</c:v>
                </c:pt>
                <c:pt idx="266">
                  <c:v>-360</c:v>
                </c:pt>
                <c:pt idx="267">
                  <c:v>-353</c:v>
                </c:pt>
                <c:pt idx="268">
                  <c:v>-351</c:v>
                </c:pt>
                <c:pt idx="269">
                  <c:v>-338</c:v>
                </c:pt>
                <c:pt idx="270">
                  <c:v>-302</c:v>
                </c:pt>
                <c:pt idx="271">
                  <c:v>-280</c:v>
                </c:pt>
                <c:pt idx="272">
                  <c:v>-30</c:v>
                </c:pt>
                <c:pt idx="273">
                  <c:v>-7</c:v>
                </c:pt>
                <c:pt idx="274">
                  <c:v>-3.5</c:v>
                </c:pt>
                <c:pt idx="275">
                  <c:v>0</c:v>
                </c:pt>
                <c:pt idx="276">
                  <c:v>0</c:v>
                </c:pt>
                <c:pt idx="277">
                  <c:v>252</c:v>
                </c:pt>
                <c:pt idx="278">
                  <c:v>253</c:v>
                </c:pt>
                <c:pt idx="279">
                  <c:v>253</c:v>
                </c:pt>
                <c:pt idx="280">
                  <c:v>268</c:v>
                </c:pt>
                <c:pt idx="281">
                  <c:v>268</c:v>
                </c:pt>
                <c:pt idx="282">
                  <c:v>279</c:v>
                </c:pt>
                <c:pt idx="283">
                  <c:v>280</c:v>
                </c:pt>
                <c:pt idx="284">
                  <c:v>280</c:v>
                </c:pt>
                <c:pt idx="285">
                  <c:v>289</c:v>
                </c:pt>
                <c:pt idx="286">
                  <c:v>289</c:v>
                </c:pt>
                <c:pt idx="287">
                  <c:v>304</c:v>
                </c:pt>
                <c:pt idx="288">
                  <c:v>304</c:v>
                </c:pt>
                <c:pt idx="289">
                  <c:v>304</c:v>
                </c:pt>
                <c:pt idx="290">
                  <c:v>308</c:v>
                </c:pt>
                <c:pt idx="291">
                  <c:v>315</c:v>
                </c:pt>
                <c:pt idx="292">
                  <c:v>316</c:v>
                </c:pt>
                <c:pt idx="293">
                  <c:v>317</c:v>
                </c:pt>
                <c:pt idx="294">
                  <c:v>330</c:v>
                </c:pt>
                <c:pt idx="295">
                  <c:v>337</c:v>
                </c:pt>
                <c:pt idx="296">
                  <c:v>525</c:v>
                </c:pt>
                <c:pt idx="297">
                  <c:v>560</c:v>
                </c:pt>
                <c:pt idx="298">
                  <c:v>560</c:v>
                </c:pt>
                <c:pt idx="299">
                  <c:v>563.5</c:v>
                </c:pt>
                <c:pt idx="300">
                  <c:v>565.5</c:v>
                </c:pt>
                <c:pt idx="301">
                  <c:v>611</c:v>
                </c:pt>
                <c:pt idx="302">
                  <c:v>611</c:v>
                </c:pt>
                <c:pt idx="303">
                  <c:v>624</c:v>
                </c:pt>
                <c:pt idx="304">
                  <c:v>625</c:v>
                </c:pt>
                <c:pt idx="305">
                  <c:v>627</c:v>
                </c:pt>
                <c:pt idx="306">
                  <c:v>639</c:v>
                </c:pt>
                <c:pt idx="307">
                  <c:v>642</c:v>
                </c:pt>
                <c:pt idx="308">
                  <c:v>650.5</c:v>
                </c:pt>
                <c:pt idx="309">
                  <c:v>655</c:v>
                </c:pt>
                <c:pt idx="310">
                  <c:v>679</c:v>
                </c:pt>
                <c:pt idx="311">
                  <c:v>679</c:v>
                </c:pt>
                <c:pt idx="312">
                  <c:v>936</c:v>
                </c:pt>
                <c:pt idx="313">
                  <c:v>939.5</c:v>
                </c:pt>
                <c:pt idx="314">
                  <c:v>963</c:v>
                </c:pt>
                <c:pt idx="315">
                  <c:v>965.5</c:v>
                </c:pt>
                <c:pt idx="316">
                  <c:v>970</c:v>
                </c:pt>
                <c:pt idx="317">
                  <c:v>978</c:v>
                </c:pt>
                <c:pt idx="318">
                  <c:v>1217</c:v>
                </c:pt>
                <c:pt idx="319">
                  <c:v>1217</c:v>
                </c:pt>
                <c:pt idx="320">
                  <c:v>1280</c:v>
                </c:pt>
                <c:pt idx="321">
                  <c:v>1280</c:v>
                </c:pt>
                <c:pt idx="322">
                  <c:v>1280</c:v>
                </c:pt>
                <c:pt idx="323">
                  <c:v>1280</c:v>
                </c:pt>
                <c:pt idx="324">
                  <c:v>1282</c:v>
                </c:pt>
                <c:pt idx="325">
                  <c:v>1297</c:v>
                </c:pt>
                <c:pt idx="326">
                  <c:v>1297</c:v>
                </c:pt>
                <c:pt idx="327">
                  <c:v>1302</c:v>
                </c:pt>
                <c:pt idx="328">
                  <c:v>1302</c:v>
                </c:pt>
                <c:pt idx="329">
                  <c:v>1556</c:v>
                </c:pt>
                <c:pt idx="330">
                  <c:v>1556</c:v>
                </c:pt>
                <c:pt idx="331">
                  <c:v>1563</c:v>
                </c:pt>
                <c:pt idx="332">
                  <c:v>1563</c:v>
                </c:pt>
                <c:pt idx="333">
                  <c:v>1577</c:v>
                </c:pt>
                <c:pt idx="334">
                  <c:v>1577</c:v>
                </c:pt>
                <c:pt idx="335">
                  <c:v>1596</c:v>
                </c:pt>
                <c:pt idx="336">
                  <c:v>1607</c:v>
                </c:pt>
                <c:pt idx="337">
                  <c:v>1620</c:v>
                </c:pt>
                <c:pt idx="338">
                  <c:v>1620</c:v>
                </c:pt>
                <c:pt idx="339">
                  <c:v>1887.5</c:v>
                </c:pt>
                <c:pt idx="340">
                  <c:v>1922</c:v>
                </c:pt>
                <c:pt idx="341">
                  <c:v>1922</c:v>
                </c:pt>
                <c:pt idx="342">
                  <c:v>1949</c:v>
                </c:pt>
                <c:pt idx="343">
                  <c:v>1949</c:v>
                </c:pt>
                <c:pt idx="344">
                  <c:v>1965</c:v>
                </c:pt>
                <c:pt idx="345">
                  <c:v>1978</c:v>
                </c:pt>
                <c:pt idx="346">
                  <c:v>2178</c:v>
                </c:pt>
                <c:pt idx="347">
                  <c:v>2184.5</c:v>
                </c:pt>
                <c:pt idx="348">
                  <c:v>2229</c:v>
                </c:pt>
                <c:pt idx="349">
                  <c:v>2236</c:v>
                </c:pt>
                <c:pt idx="350">
                  <c:v>2239</c:v>
                </c:pt>
                <c:pt idx="351">
                  <c:v>2239</c:v>
                </c:pt>
                <c:pt idx="352">
                  <c:v>2241</c:v>
                </c:pt>
                <c:pt idx="353">
                  <c:v>2526.5</c:v>
                </c:pt>
                <c:pt idx="354">
                  <c:v>2540</c:v>
                </c:pt>
                <c:pt idx="355">
                  <c:v>2540</c:v>
                </c:pt>
                <c:pt idx="356">
                  <c:v>2548</c:v>
                </c:pt>
                <c:pt idx="357">
                  <c:v>2548</c:v>
                </c:pt>
                <c:pt idx="358">
                  <c:v>2563</c:v>
                </c:pt>
                <c:pt idx="359">
                  <c:v>2567</c:v>
                </c:pt>
                <c:pt idx="360">
                  <c:v>2567</c:v>
                </c:pt>
                <c:pt idx="361">
                  <c:v>2567</c:v>
                </c:pt>
                <c:pt idx="362">
                  <c:v>2589</c:v>
                </c:pt>
                <c:pt idx="363">
                  <c:v>2592</c:v>
                </c:pt>
                <c:pt idx="364">
                  <c:v>2592</c:v>
                </c:pt>
                <c:pt idx="365">
                  <c:v>2767</c:v>
                </c:pt>
                <c:pt idx="366">
                  <c:v>2863.5</c:v>
                </c:pt>
                <c:pt idx="367">
                  <c:v>2885</c:v>
                </c:pt>
                <c:pt idx="368">
                  <c:v>2885</c:v>
                </c:pt>
                <c:pt idx="369">
                  <c:v>2891</c:v>
                </c:pt>
                <c:pt idx="370">
                  <c:v>2898</c:v>
                </c:pt>
                <c:pt idx="371">
                  <c:v>2900</c:v>
                </c:pt>
                <c:pt idx="372">
                  <c:v>3128</c:v>
                </c:pt>
                <c:pt idx="373">
                  <c:v>3195</c:v>
                </c:pt>
                <c:pt idx="374">
                  <c:v>3224</c:v>
                </c:pt>
                <c:pt idx="375">
                  <c:v>3233.5</c:v>
                </c:pt>
                <c:pt idx="376">
                  <c:v>3291</c:v>
                </c:pt>
                <c:pt idx="377">
                  <c:v>3410</c:v>
                </c:pt>
                <c:pt idx="378">
                  <c:v>3509</c:v>
                </c:pt>
                <c:pt idx="379">
                  <c:v>3509</c:v>
                </c:pt>
                <c:pt idx="380">
                  <c:v>3540</c:v>
                </c:pt>
                <c:pt idx="381">
                  <c:v>3562</c:v>
                </c:pt>
                <c:pt idx="382">
                  <c:v>3562</c:v>
                </c:pt>
                <c:pt idx="383">
                  <c:v>3784</c:v>
                </c:pt>
                <c:pt idx="384">
                  <c:v>3811</c:v>
                </c:pt>
                <c:pt idx="385">
                  <c:v>3842</c:v>
                </c:pt>
                <c:pt idx="386">
                  <c:v>3842</c:v>
                </c:pt>
                <c:pt idx="387">
                  <c:v>4149</c:v>
                </c:pt>
                <c:pt idx="388">
                  <c:v>4158</c:v>
                </c:pt>
                <c:pt idx="389">
                  <c:v>4158</c:v>
                </c:pt>
                <c:pt idx="390">
                  <c:v>4165</c:v>
                </c:pt>
                <c:pt idx="391">
                  <c:v>4165</c:v>
                </c:pt>
                <c:pt idx="392">
                  <c:v>4180</c:v>
                </c:pt>
                <c:pt idx="393">
                  <c:v>4180</c:v>
                </c:pt>
                <c:pt idx="394">
                  <c:v>4184</c:v>
                </c:pt>
                <c:pt idx="395">
                  <c:v>4200</c:v>
                </c:pt>
                <c:pt idx="396">
                  <c:v>4446.5</c:v>
                </c:pt>
                <c:pt idx="397">
                  <c:v>4502</c:v>
                </c:pt>
                <c:pt idx="398">
                  <c:v>4502</c:v>
                </c:pt>
                <c:pt idx="399">
                  <c:v>4840</c:v>
                </c:pt>
                <c:pt idx="400">
                  <c:v>5041</c:v>
                </c:pt>
                <c:pt idx="401">
                  <c:v>5050</c:v>
                </c:pt>
                <c:pt idx="402">
                  <c:v>5085</c:v>
                </c:pt>
                <c:pt idx="403">
                  <c:v>5122</c:v>
                </c:pt>
                <c:pt idx="404">
                  <c:v>5138</c:v>
                </c:pt>
                <c:pt idx="405">
                  <c:v>5138</c:v>
                </c:pt>
                <c:pt idx="406">
                  <c:v>5173</c:v>
                </c:pt>
                <c:pt idx="407">
                  <c:v>5173</c:v>
                </c:pt>
                <c:pt idx="408">
                  <c:v>5359</c:v>
                </c:pt>
                <c:pt idx="409">
                  <c:v>5359</c:v>
                </c:pt>
                <c:pt idx="410">
                  <c:v>5408</c:v>
                </c:pt>
                <c:pt idx="411">
                  <c:v>5412</c:v>
                </c:pt>
                <c:pt idx="412">
                  <c:v>5420</c:v>
                </c:pt>
                <c:pt idx="413">
                  <c:v>5436</c:v>
                </c:pt>
                <c:pt idx="414">
                  <c:v>5438</c:v>
                </c:pt>
                <c:pt idx="415">
                  <c:v>5438</c:v>
                </c:pt>
                <c:pt idx="416">
                  <c:v>5445</c:v>
                </c:pt>
                <c:pt idx="417">
                  <c:v>5445</c:v>
                </c:pt>
                <c:pt idx="418">
                  <c:v>5451</c:v>
                </c:pt>
                <c:pt idx="419">
                  <c:v>5455</c:v>
                </c:pt>
                <c:pt idx="420">
                  <c:v>5467</c:v>
                </c:pt>
                <c:pt idx="421">
                  <c:v>5467</c:v>
                </c:pt>
                <c:pt idx="422">
                  <c:v>5470</c:v>
                </c:pt>
                <c:pt idx="423">
                  <c:v>5482</c:v>
                </c:pt>
                <c:pt idx="424">
                  <c:v>5504</c:v>
                </c:pt>
                <c:pt idx="425">
                  <c:v>5504</c:v>
                </c:pt>
                <c:pt idx="426">
                  <c:v>5767</c:v>
                </c:pt>
                <c:pt idx="427">
                  <c:v>5769</c:v>
                </c:pt>
                <c:pt idx="428">
                  <c:v>5769</c:v>
                </c:pt>
                <c:pt idx="429">
                  <c:v>5783</c:v>
                </c:pt>
                <c:pt idx="430">
                  <c:v>5783</c:v>
                </c:pt>
                <c:pt idx="431">
                  <c:v>5789</c:v>
                </c:pt>
                <c:pt idx="432">
                  <c:v>5791</c:v>
                </c:pt>
                <c:pt idx="433">
                  <c:v>5791</c:v>
                </c:pt>
                <c:pt idx="434">
                  <c:v>5806</c:v>
                </c:pt>
                <c:pt idx="435">
                  <c:v>5806</c:v>
                </c:pt>
                <c:pt idx="436">
                  <c:v>5820</c:v>
                </c:pt>
                <c:pt idx="437">
                  <c:v>5820</c:v>
                </c:pt>
                <c:pt idx="438">
                  <c:v>6035</c:v>
                </c:pt>
                <c:pt idx="439">
                  <c:v>6035</c:v>
                </c:pt>
                <c:pt idx="440">
                  <c:v>6049</c:v>
                </c:pt>
                <c:pt idx="441">
                  <c:v>6049</c:v>
                </c:pt>
                <c:pt idx="442">
                  <c:v>6078</c:v>
                </c:pt>
                <c:pt idx="443">
                  <c:v>6078</c:v>
                </c:pt>
                <c:pt idx="444">
                  <c:v>6099</c:v>
                </c:pt>
                <c:pt idx="445">
                  <c:v>6099</c:v>
                </c:pt>
                <c:pt idx="446">
                  <c:v>6100</c:v>
                </c:pt>
                <c:pt idx="447">
                  <c:v>6100</c:v>
                </c:pt>
                <c:pt idx="448">
                  <c:v>6110</c:v>
                </c:pt>
                <c:pt idx="449">
                  <c:v>6110</c:v>
                </c:pt>
                <c:pt idx="450">
                  <c:v>6114</c:v>
                </c:pt>
                <c:pt idx="451">
                  <c:v>6114</c:v>
                </c:pt>
                <c:pt idx="452">
                  <c:v>6127</c:v>
                </c:pt>
                <c:pt idx="453">
                  <c:v>6387</c:v>
                </c:pt>
                <c:pt idx="454">
                  <c:v>6387</c:v>
                </c:pt>
                <c:pt idx="455">
                  <c:v>6424</c:v>
                </c:pt>
                <c:pt idx="456">
                  <c:v>6424</c:v>
                </c:pt>
                <c:pt idx="457">
                  <c:v>6438</c:v>
                </c:pt>
                <c:pt idx="458">
                  <c:v>6438</c:v>
                </c:pt>
                <c:pt idx="459">
                  <c:v>6445</c:v>
                </c:pt>
                <c:pt idx="460">
                  <c:v>6445</c:v>
                </c:pt>
                <c:pt idx="461">
                  <c:v>6458</c:v>
                </c:pt>
                <c:pt idx="462">
                  <c:v>6458</c:v>
                </c:pt>
                <c:pt idx="463">
                  <c:v>6475</c:v>
                </c:pt>
                <c:pt idx="464">
                  <c:v>6702</c:v>
                </c:pt>
                <c:pt idx="465">
                  <c:v>6725</c:v>
                </c:pt>
                <c:pt idx="466">
                  <c:v>6725</c:v>
                </c:pt>
                <c:pt idx="467">
                  <c:v>6733</c:v>
                </c:pt>
                <c:pt idx="468">
                  <c:v>6745</c:v>
                </c:pt>
                <c:pt idx="469">
                  <c:v>6754</c:v>
                </c:pt>
                <c:pt idx="470">
                  <c:v>6769</c:v>
                </c:pt>
                <c:pt idx="471">
                  <c:v>6991</c:v>
                </c:pt>
                <c:pt idx="472">
                  <c:v>7033</c:v>
                </c:pt>
                <c:pt idx="473">
                  <c:v>7061</c:v>
                </c:pt>
                <c:pt idx="474">
                  <c:v>7063</c:v>
                </c:pt>
                <c:pt idx="475">
                  <c:v>7074</c:v>
                </c:pt>
                <c:pt idx="476">
                  <c:v>7091</c:v>
                </c:pt>
                <c:pt idx="477">
                  <c:v>7100</c:v>
                </c:pt>
                <c:pt idx="478">
                  <c:v>7100</c:v>
                </c:pt>
                <c:pt idx="479">
                  <c:v>7330</c:v>
                </c:pt>
                <c:pt idx="480">
                  <c:v>7351</c:v>
                </c:pt>
                <c:pt idx="481">
                  <c:v>7372</c:v>
                </c:pt>
                <c:pt idx="482">
                  <c:v>7390</c:v>
                </c:pt>
                <c:pt idx="483">
                  <c:v>7400</c:v>
                </c:pt>
                <c:pt idx="484">
                  <c:v>7416</c:v>
                </c:pt>
                <c:pt idx="485">
                  <c:v>7684</c:v>
                </c:pt>
                <c:pt idx="486">
                  <c:v>7714</c:v>
                </c:pt>
                <c:pt idx="487">
                  <c:v>7750</c:v>
                </c:pt>
                <c:pt idx="488">
                  <c:v>7965</c:v>
                </c:pt>
                <c:pt idx="489">
                  <c:v>8001</c:v>
                </c:pt>
                <c:pt idx="490">
                  <c:v>8047</c:v>
                </c:pt>
                <c:pt idx="491">
                  <c:v>8049</c:v>
                </c:pt>
                <c:pt idx="492">
                  <c:v>8059</c:v>
                </c:pt>
                <c:pt idx="493">
                  <c:v>8282</c:v>
                </c:pt>
                <c:pt idx="494">
                  <c:v>8318</c:v>
                </c:pt>
                <c:pt idx="495">
                  <c:v>8366</c:v>
                </c:pt>
                <c:pt idx="496">
                  <c:v>8385</c:v>
                </c:pt>
                <c:pt idx="497">
                  <c:v>8385</c:v>
                </c:pt>
                <c:pt idx="498">
                  <c:v>8591</c:v>
                </c:pt>
                <c:pt idx="499">
                  <c:v>8605</c:v>
                </c:pt>
                <c:pt idx="500">
                  <c:v>8613</c:v>
                </c:pt>
                <c:pt idx="501">
                  <c:v>8627</c:v>
                </c:pt>
                <c:pt idx="502">
                  <c:v>8634</c:v>
                </c:pt>
                <c:pt idx="503">
                  <c:v>8649</c:v>
                </c:pt>
                <c:pt idx="504">
                  <c:v>8936</c:v>
                </c:pt>
                <c:pt idx="505">
                  <c:v>8955</c:v>
                </c:pt>
                <c:pt idx="506">
                  <c:v>8958</c:v>
                </c:pt>
                <c:pt idx="507">
                  <c:v>8989</c:v>
                </c:pt>
                <c:pt idx="508">
                  <c:v>8989</c:v>
                </c:pt>
                <c:pt idx="509">
                  <c:v>8991</c:v>
                </c:pt>
                <c:pt idx="510">
                  <c:v>8992.5</c:v>
                </c:pt>
                <c:pt idx="511">
                  <c:v>9001</c:v>
                </c:pt>
                <c:pt idx="512">
                  <c:v>9008</c:v>
                </c:pt>
                <c:pt idx="513">
                  <c:v>9020</c:v>
                </c:pt>
                <c:pt idx="514">
                  <c:v>9245</c:v>
                </c:pt>
                <c:pt idx="515">
                  <c:v>9245</c:v>
                </c:pt>
                <c:pt idx="516">
                  <c:v>9259</c:v>
                </c:pt>
                <c:pt idx="517">
                  <c:v>9267</c:v>
                </c:pt>
                <c:pt idx="518">
                  <c:v>9274</c:v>
                </c:pt>
                <c:pt idx="519">
                  <c:v>9303</c:v>
                </c:pt>
                <c:pt idx="520">
                  <c:v>9307</c:v>
                </c:pt>
                <c:pt idx="521">
                  <c:v>9314</c:v>
                </c:pt>
                <c:pt idx="522">
                  <c:v>9605</c:v>
                </c:pt>
                <c:pt idx="523">
                  <c:v>9626</c:v>
                </c:pt>
                <c:pt idx="524">
                  <c:v>9660</c:v>
                </c:pt>
                <c:pt idx="525">
                  <c:v>9878</c:v>
                </c:pt>
                <c:pt idx="526">
                  <c:v>9899</c:v>
                </c:pt>
                <c:pt idx="527">
                  <c:v>9900</c:v>
                </c:pt>
                <c:pt idx="528">
                  <c:v>9914</c:v>
                </c:pt>
                <c:pt idx="529">
                  <c:v>9964</c:v>
                </c:pt>
                <c:pt idx="530">
                  <c:v>10245</c:v>
                </c:pt>
                <c:pt idx="531">
                  <c:v>10263</c:v>
                </c:pt>
                <c:pt idx="532">
                  <c:v>10274</c:v>
                </c:pt>
                <c:pt idx="533">
                  <c:v>10281</c:v>
                </c:pt>
                <c:pt idx="534">
                  <c:v>10283</c:v>
                </c:pt>
                <c:pt idx="535">
                  <c:v>10288</c:v>
                </c:pt>
                <c:pt idx="536">
                  <c:v>10288</c:v>
                </c:pt>
                <c:pt idx="537">
                  <c:v>10288</c:v>
                </c:pt>
                <c:pt idx="538">
                  <c:v>10609</c:v>
                </c:pt>
                <c:pt idx="539">
                  <c:v>10609</c:v>
                </c:pt>
                <c:pt idx="540">
                  <c:v>10612</c:v>
                </c:pt>
                <c:pt idx="541">
                  <c:v>10880.5</c:v>
                </c:pt>
                <c:pt idx="542">
                  <c:v>10888.5</c:v>
                </c:pt>
                <c:pt idx="543">
                  <c:v>10892</c:v>
                </c:pt>
                <c:pt idx="544">
                  <c:v>10899</c:v>
                </c:pt>
                <c:pt idx="545">
                  <c:v>10899</c:v>
                </c:pt>
                <c:pt idx="546">
                  <c:v>11172</c:v>
                </c:pt>
                <c:pt idx="547">
                  <c:v>11187</c:v>
                </c:pt>
                <c:pt idx="548">
                  <c:v>11216</c:v>
                </c:pt>
                <c:pt idx="549">
                  <c:v>11230</c:v>
                </c:pt>
                <c:pt idx="550">
                  <c:v>11237</c:v>
                </c:pt>
                <c:pt idx="551">
                  <c:v>11481</c:v>
                </c:pt>
                <c:pt idx="552">
                  <c:v>11602</c:v>
                </c:pt>
                <c:pt idx="553">
                  <c:v>11609</c:v>
                </c:pt>
                <c:pt idx="554">
                  <c:v>11609</c:v>
                </c:pt>
                <c:pt idx="555">
                  <c:v>11817</c:v>
                </c:pt>
                <c:pt idx="556">
                  <c:v>11817</c:v>
                </c:pt>
                <c:pt idx="557">
                  <c:v>11841</c:v>
                </c:pt>
                <c:pt idx="558">
                  <c:v>11882</c:v>
                </c:pt>
                <c:pt idx="559">
                  <c:v>11882</c:v>
                </c:pt>
                <c:pt idx="560">
                  <c:v>11884</c:v>
                </c:pt>
                <c:pt idx="561">
                  <c:v>11892</c:v>
                </c:pt>
                <c:pt idx="562">
                  <c:v>12220</c:v>
                </c:pt>
                <c:pt idx="563">
                  <c:v>12220</c:v>
                </c:pt>
                <c:pt idx="564">
                  <c:v>12500</c:v>
                </c:pt>
                <c:pt idx="565">
                  <c:v>12500</c:v>
                </c:pt>
                <c:pt idx="566">
                  <c:v>12524</c:v>
                </c:pt>
                <c:pt idx="567">
                  <c:v>12558</c:v>
                </c:pt>
                <c:pt idx="568">
                  <c:v>12889</c:v>
                </c:pt>
                <c:pt idx="569">
                  <c:v>12889</c:v>
                </c:pt>
                <c:pt idx="570">
                  <c:v>13154</c:v>
                </c:pt>
                <c:pt idx="571">
                  <c:v>13169</c:v>
                </c:pt>
                <c:pt idx="572">
                  <c:v>13773</c:v>
                </c:pt>
                <c:pt idx="573">
                  <c:v>14147</c:v>
                </c:pt>
              </c:numCache>
            </c:numRef>
          </c:xVal>
          <c:yVal>
            <c:numRef>
              <c:f>'Active 1'!$K$21:$K$974</c:f>
              <c:numCache>
                <c:formatCode>General</c:formatCode>
                <c:ptCount val="954"/>
                <c:pt idx="125">
                  <c:v>-2.1664999949280173E-3</c:v>
                </c:pt>
                <c:pt idx="128">
                  <c:v>2.8355000031297095E-3</c:v>
                </c:pt>
                <c:pt idx="138">
                  <c:v>-4.3864999897778034E-3</c:v>
                </c:pt>
                <c:pt idx="165">
                  <c:v>1.201950000540819E-2</c:v>
                </c:pt>
                <c:pt idx="167">
                  <c:v>-1.7561499997100327E-2</c:v>
                </c:pt>
                <c:pt idx="178">
                  <c:v>-5.8480000006966293E-3</c:v>
                </c:pt>
                <c:pt idx="197">
                  <c:v>-1.3110499996400904E-2</c:v>
                </c:pt>
                <c:pt idx="202">
                  <c:v>5.3390000030049123E-3</c:v>
                </c:pt>
                <c:pt idx="209">
                  <c:v>6.1720000085188076E-3</c:v>
                </c:pt>
                <c:pt idx="211">
                  <c:v>8.5315000033006072E-3</c:v>
                </c:pt>
                <c:pt idx="213">
                  <c:v>-1.3861999999789987E-2</c:v>
                </c:pt>
                <c:pt idx="221">
                  <c:v>4.3310000037308782E-3</c:v>
                </c:pt>
                <c:pt idx="225">
                  <c:v>-1.1264999920967966E-3</c:v>
                </c:pt>
                <c:pt idx="229">
                  <c:v>-3.1575000029988587E-3</c:v>
                </c:pt>
                <c:pt idx="241">
                  <c:v>-2.6409999991301447E-3</c:v>
                </c:pt>
                <c:pt idx="246">
                  <c:v>-2.3592999998072628E-2</c:v>
                </c:pt>
                <c:pt idx="248">
                  <c:v>1.8744000008155126E-2</c:v>
                </c:pt>
                <c:pt idx="249">
                  <c:v>-3.6047000001417473E-2</c:v>
                </c:pt>
                <c:pt idx="259">
                  <c:v>-2.6774999932968058E-3</c:v>
                </c:pt>
                <c:pt idx="279">
                  <c:v>4.8535000096308067E-3</c:v>
                </c:pt>
                <c:pt idx="280">
                  <c:v>6.9460000086110085E-3</c:v>
                </c:pt>
                <c:pt idx="286">
                  <c:v>-3.404499999305699E-3</c:v>
                </c:pt>
                <c:pt idx="289">
                  <c:v>1.4888000005157664E-2</c:v>
                </c:pt>
                <c:pt idx="311">
                  <c:v>-4.8995000033755787E-3</c:v>
                </c:pt>
                <c:pt idx="318">
                  <c:v>7.9115000044112094E-3</c:v>
                </c:pt>
                <c:pt idx="326">
                  <c:v>1.0971500007144641E-2</c:v>
                </c:pt>
                <c:pt idx="330">
                  <c:v>9.8820000057457946E-3</c:v>
                </c:pt>
                <c:pt idx="332">
                  <c:v>1.1598500001127832E-2</c:v>
                </c:pt>
                <c:pt idx="333">
                  <c:v>2.233150000392925E-2</c:v>
                </c:pt>
                <c:pt idx="338">
                  <c:v>1.5190000005532056E-2</c:v>
                </c:pt>
                <c:pt idx="341">
                  <c:v>9.5590000055381097E-3</c:v>
                </c:pt>
                <c:pt idx="350">
                  <c:v>2.6460500004759524E-2</c:v>
                </c:pt>
                <c:pt idx="355">
                  <c:v>3.7830000008398201E-2</c:v>
                </c:pt>
                <c:pt idx="357">
                  <c:v>1.0206000006292015E-2</c:v>
                </c:pt>
                <c:pt idx="364">
                  <c:v>1.5084000006027054E-2</c:v>
                </c:pt>
                <c:pt idx="367">
                  <c:v>4.6457500007818453E-2</c:v>
                </c:pt>
                <c:pt idx="382">
                  <c:v>3.1239000003552064E-2</c:v>
                </c:pt>
                <c:pt idx="389">
                  <c:v>4.9501000008604024E-2</c:v>
                </c:pt>
                <c:pt idx="393">
                  <c:v>4.1810000002442393E-2</c:v>
                </c:pt>
                <c:pt idx="405">
                  <c:v>7.381100000202423E-2</c:v>
                </c:pt>
                <c:pt idx="406">
                  <c:v>4.7333499998785555E-2</c:v>
                </c:pt>
                <c:pt idx="409">
                  <c:v>4.9560500003281049E-2</c:v>
                </c:pt>
                <c:pt idx="414">
                  <c:v>5.9201000003668014E-2</c:v>
                </c:pt>
                <c:pt idx="417">
                  <c:v>7.4857500003417954E-2</c:v>
                </c:pt>
                <c:pt idx="421">
                  <c:v>5.8636500005377457E-2</c:v>
                </c:pt>
                <c:pt idx="425">
                  <c:v>3.8178000002517365E-2</c:v>
                </c:pt>
                <c:pt idx="428">
                  <c:v>6.6635500006668735E-2</c:v>
                </c:pt>
                <c:pt idx="429">
                  <c:v>6.9168499998340849E-2</c:v>
                </c:pt>
                <c:pt idx="432">
                  <c:v>6.3864500007184688E-2</c:v>
                </c:pt>
                <c:pt idx="435">
                  <c:v>5.3597000005538575E-2</c:v>
                </c:pt>
                <c:pt idx="437">
                  <c:v>6.3589999997930136E-2</c:v>
                </c:pt>
                <c:pt idx="438">
                  <c:v>7.1882500000356231E-2</c:v>
                </c:pt>
                <c:pt idx="440">
                  <c:v>7.3515500000212342E-2</c:v>
                </c:pt>
                <c:pt idx="443">
                  <c:v>5.5641000006289687E-2</c:v>
                </c:pt>
                <c:pt idx="445">
                  <c:v>8.5830500000156462E-2</c:v>
                </c:pt>
                <c:pt idx="446">
                  <c:v>6.4630000000761356E-2</c:v>
                </c:pt>
                <c:pt idx="450">
                  <c:v>6.1993000002985355E-2</c:v>
                </c:pt>
                <c:pt idx="454">
                  <c:v>7.9326500002935063E-2</c:v>
                </c:pt>
                <c:pt idx="455">
                  <c:v>3.002800000103889E-2</c:v>
                </c:pt>
                <c:pt idx="457">
                  <c:v>7.071100000757724E-2</c:v>
                </c:pt>
                <c:pt idx="460">
                  <c:v>6.3877500004309695E-2</c:v>
                </c:pt>
                <c:pt idx="466">
                  <c:v>7.9837500008579809E-2</c:v>
                </c:pt>
                <c:pt idx="477">
                  <c:v>7.2250000004714821E-2</c:v>
                </c:pt>
                <c:pt idx="483">
                  <c:v>6.9600000002537854E-2</c:v>
                </c:pt>
                <c:pt idx="493">
                  <c:v>7.8379000005952548E-2</c:v>
                </c:pt>
                <c:pt idx="494">
                  <c:v>7.8420999998343177E-2</c:v>
                </c:pt>
                <c:pt idx="497">
                  <c:v>8.165749999898253E-2</c:v>
                </c:pt>
                <c:pt idx="505">
                  <c:v>8.292250000522472E-2</c:v>
                </c:pt>
                <c:pt idx="508">
                  <c:v>8.8645499999984168E-2</c:v>
                </c:pt>
                <c:pt idx="509">
                  <c:v>8.4364500005904119E-2</c:v>
                </c:pt>
                <c:pt idx="513">
                  <c:v>8.4590000005846377E-2</c:v>
                </c:pt>
                <c:pt idx="515">
                  <c:v>8.6977500002831221E-2</c:v>
                </c:pt>
                <c:pt idx="520">
                  <c:v>8.7266500006080605E-2</c:v>
                </c:pt>
                <c:pt idx="521">
                  <c:v>8.441300000413321E-2</c:v>
                </c:pt>
                <c:pt idx="523">
                  <c:v>8.9147000006050803E-2</c:v>
                </c:pt>
                <c:pt idx="524">
                  <c:v>9.1169999999692664E-2</c:v>
                </c:pt>
                <c:pt idx="531">
                  <c:v>0.10682850000739563</c:v>
                </c:pt>
                <c:pt idx="535">
                  <c:v>9.9836000001232605E-2</c:v>
                </c:pt>
                <c:pt idx="537">
                  <c:v>0.10183600000164006</c:v>
                </c:pt>
                <c:pt idx="539">
                  <c:v>0.10378550000314135</c:v>
                </c:pt>
                <c:pt idx="540">
                  <c:v>0.11321400000451831</c:v>
                </c:pt>
                <c:pt idx="541">
                  <c:v>0.11498974999994971</c:v>
                </c:pt>
                <c:pt idx="542">
                  <c:v>0.12016575000598095</c:v>
                </c:pt>
                <c:pt idx="544">
                  <c:v>0.10629049999988638</c:v>
                </c:pt>
                <c:pt idx="552">
                  <c:v>0.12131899999803863</c:v>
                </c:pt>
                <c:pt idx="553">
                  <c:v>0.11674550000316231</c:v>
                </c:pt>
                <c:pt idx="554">
                  <c:v>0.11753550000139512</c:v>
                </c:pt>
                <c:pt idx="555">
                  <c:v>0.12093150000146125</c:v>
                </c:pt>
                <c:pt idx="556">
                  <c:v>0.12101149999944028</c:v>
                </c:pt>
                <c:pt idx="557">
                  <c:v>0.12273950000235345</c:v>
                </c:pt>
                <c:pt idx="558">
                  <c:v>0.121858999998949</c:v>
                </c:pt>
                <c:pt idx="559">
                  <c:v>0.12237900000036461</c:v>
                </c:pt>
                <c:pt idx="560">
                  <c:v>0.12179800000740215</c:v>
                </c:pt>
                <c:pt idx="561">
                  <c:v>0.12147400000685593</c:v>
                </c:pt>
                <c:pt idx="562">
                  <c:v>0.12639000000490341</c:v>
                </c:pt>
                <c:pt idx="563">
                  <c:v>0.12655000000813743</c:v>
                </c:pt>
                <c:pt idx="564">
                  <c:v>0.13032000000384869</c:v>
                </c:pt>
                <c:pt idx="565">
                  <c:v>0.13065000000642613</c:v>
                </c:pt>
                <c:pt idx="566">
                  <c:v>0.1262780000033672</c:v>
                </c:pt>
                <c:pt idx="567">
                  <c:v>0.12900100000115344</c:v>
                </c:pt>
                <c:pt idx="568">
                  <c:v>0.13399550000758609</c:v>
                </c:pt>
                <c:pt idx="569">
                  <c:v>0.13399550000758609</c:v>
                </c:pt>
                <c:pt idx="570">
                  <c:v>0.13746300000639167</c:v>
                </c:pt>
                <c:pt idx="571">
                  <c:v>0.13815550000435906</c:v>
                </c:pt>
                <c:pt idx="572">
                  <c:v>0.14759350000531413</c:v>
                </c:pt>
                <c:pt idx="573">
                  <c:v>0.15134650000982219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A58-4092-BA08-215132436DB4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1'!$F$21:$F$974</c:f>
              <c:numCache>
                <c:formatCode>General</c:formatCode>
                <c:ptCount val="954"/>
                <c:pt idx="0">
                  <c:v>-29861</c:v>
                </c:pt>
                <c:pt idx="1">
                  <c:v>-29860</c:v>
                </c:pt>
                <c:pt idx="2">
                  <c:v>-29691</c:v>
                </c:pt>
                <c:pt idx="3">
                  <c:v>-29632</c:v>
                </c:pt>
                <c:pt idx="4">
                  <c:v>-29601</c:v>
                </c:pt>
                <c:pt idx="5">
                  <c:v>-28931</c:v>
                </c:pt>
                <c:pt idx="6">
                  <c:v>-28927</c:v>
                </c:pt>
                <c:pt idx="7">
                  <c:v>-28441</c:v>
                </c:pt>
                <c:pt idx="8">
                  <c:v>-28431</c:v>
                </c:pt>
                <c:pt idx="9">
                  <c:v>-28106</c:v>
                </c:pt>
                <c:pt idx="10">
                  <c:v>-27961</c:v>
                </c:pt>
                <c:pt idx="11">
                  <c:v>-27331</c:v>
                </c:pt>
                <c:pt idx="12">
                  <c:v>-27328</c:v>
                </c:pt>
                <c:pt idx="13">
                  <c:v>-26371</c:v>
                </c:pt>
                <c:pt idx="14">
                  <c:v>-26350</c:v>
                </c:pt>
                <c:pt idx="15">
                  <c:v>-26271</c:v>
                </c:pt>
                <c:pt idx="16">
                  <c:v>-26055</c:v>
                </c:pt>
                <c:pt idx="17">
                  <c:v>-25891</c:v>
                </c:pt>
                <c:pt idx="18">
                  <c:v>-25578</c:v>
                </c:pt>
                <c:pt idx="19">
                  <c:v>-25127</c:v>
                </c:pt>
                <c:pt idx="20">
                  <c:v>-25071</c:v>
                </c:pt>
                <c:pt idx="21">
                  <c:v>-24448</c:v>
                </c:pt>
                <c:pt idx="22">
                  <c:v>-23200</c:v>
                </c:pt>
                <c:pt idx="23">
                  <c:v>-23193</c:v>
                </c:pt>
                <c:pt idx="24">
                  <c:v>-22877</c:v>
                </c:pt>
                <c:pt idx="25">
                  <c:v>-22827</c:v>
                </c:pt>
                <c:pt idx="26">
                  <c:v>-22516</c:v>
                </c:pt>
                <c:pt idx="27">
                  <c:v>-22496</c:v>
                </c:pt>
                <c:pt idx="28">
                  <c:v>-22495</c:v>
                </c:pt>
                <c:pt idx="29">
                  <c:v>-22251</c:v>
                </c:pt>
                <c:pt idx="30">
                  <c:v>-21884</c:v>
                </c:pt>
                <c:pt idx="31">
                  <c:v>-21539</c:v>
                </c:pt>
                <c:pt idx="32">
                  <c:v>-21515</c:v>
                </c:pt>
                <c:pt idx="33">
                  <c:v>-21324</c:v>
                </c:pt>
                <c:pt idx="34">
                  <c:v>-21287</c:v>
                </c:pt>
                <c:pt idx="35">
                  <c:v>-21201</c:v>
                </c:pt>
                <c:pt idx="36">
                  <c:v>-21194</c:v>
                </c:pt>
                <c:pt idx="37">
                  <c:v>-21186</c:v>
                </c:pt>
                <c:pt idx="38">
                  <c:v>-20979</c:v>
                </c:pt>
                <c:pt idx="39">
                  <c:v>-20950</c:v>
                </c:pt>
                <c:pt idx="40">
                  <c:v>-20928</c:v>
                </c:pt>
                <c:pt idx="41">
                  <c:v>-20913</c:v>
                </c:pt>
                <c:pt idx="42">
                  <c:v>-20281</c:v>
                </c:pt>
                <c:pt idx="43">
                  <c:v>-20257</c:v>
                </c:pt>
                <c:pt idx="44">
                  <c:v>-19936</c:v>
                </c:pt>
                <c:pt idx="45">
                  <c:v>-19921</c:v>
                </c:pt>
                <c:pt idx="46">
                  <c:v>-19899</c:v>
                </c:pt>
                <c:pt idx="47">
                  <c:v>-19596</c:v>
                </c:pt>
                <c:pt idx="48">
                  <c:v>-19595</c:v>
                </c:pt>
                <c:pt idx="49">
                  <c:v>-19295</c:v>
                </c:pt>
                <c:pt idx="50">
                  <c:v>-19288</c:v>
                </c:pt>
                <c:pt idx="51">
                  <c:v>-18972</c:v>
                </c:pt>
                <c:pt idx="52">
                  <c:v>-18964</c:v>
                </c:pt>
                <c:pt idx="53">
                  <c:v>-18948</c:v>
                </c:pt>
                <c:pt idx="54">
                  <c:v>-18655</c:v>
                </c:pt>
                <c:pt idx="55">
                  <c:v>-18641</c:v>
                </c:pt>
                <c:pt idx="56">
                  <c:v>-18626</c:v>
                </c:pt>
                <c:pt idx="57">
                  <c:v>-18352</c:v>
                </c:pt>
                <c:pt idx="58">
                  <c:v>-18324</c:v>
                </c:pt>
                <c:pt idx="59">
                  <c:v>-18309</c:v>
                </c:pt>
                <c:pt idx="60">
                  <c:v>-18022</c:v>
                </c:pt>
                <c:pt idx="61">
                  <c:v>-17979</c:v>
                </c:pt>
                <c:pt idx="62">
                  <c:v>-17706</c:v>
                </c:pt>
                <c:pt idx="63">
                  <c:v>-17397</c:v>
                </c:pt>
                <c:pt idx="64">
                  <c:v>-16935</c:v>
                </c:pt>
                <c:pt idx="65">
                  <c:v>-16720</c:v>
                </c:pt>
                <c:pt idx="66">
                  <c:v>-16108</c:v>
                </c:pt>
                <c:pt idx="67">
                  <c:v>-16087.5</c:v>
                </c:pt>
                <c:pt idx="68">
                  <c:v>-15440</c:v>
                </c:pt>
                <c:pt idx="69">
                  <c:v>-15433</c:v>
                </c:pt>
                <c:pt idx="70">
                  <c:v>-13830</c:v>
                </c:pt>
                <c:pt idx="71">
                  <c:v>-13815</c:v>
                </c:pt>
                <c:pt idx="72">
                  <c:v>-13778</c:v>
                </c:pt>
                <c:pt idx="73">
                  <c:v>-13564</c:v>
                </c:pt>
                <c:pt idx="74">
                  <c:v>-13563</c:v>
                </c:pt>
                <c:pt idx="75">
                  <c:v>-13528</c:v>
                </c:pt>
                <c:pt idx="76">
                  <c:v>-13499</c:v>
                </c:pt>
                <c:pt idx="77">
                  <c:v>-13498</c:v>
                </c:pt>
                <c:pt idx="78">
                  <c:v>-13492</c:v>
                </c:pt>
                <c:pt idx="79">
                  <c:v>-13484</c:v>
                </c:pt>
                <c:pt idx="80">
                  <c:v>-13476</c:v>
                </c:pt>
                <c:pt idx="81">
                  <c:v>-13194</c:v>
                </c:pt>
                <c:pt idx="82">
                  <c:v>-13188</c:v>
                </c:pt>
                <c:pt idx="83">
                  <c:v>-13187</c:v>
                </c:pt>
                <c:pt idx="84">
                  <c:v>-12878</c:v>
                </c:pt>
                <c:pt idx="85">
                  <c:v>-12584</c:v>
                </c:pt>
                <c:pt idx="86">
                  <c:v>-12548</c:v>
                </c:pt>
                <c:pt idx="87">
                  <c:v>-10629</c:v>
                </c:pt>
                <c:pt idx="88">
                  <c:v>-9939</c:v>
                </c:pt>
                <c:pt idx="89">
                  <c:v>-9615</c:v>
                </c:pt>
                <c:pt idx="90">
                  <c:v>-9615</c:v>
                </c:pt>
                <c:pt idx="91">
                  <c:v>-9330</c:v>
                </c:pt>
                <c:pt idx="92">
                  <c:v>-8659</c:v>
                </c:pt>
                <c:pt idx="93">
                  <c:v>-8658</c:v>
                </c:pt>
                <c:pt idx="94">
                  <c:v>-8658</c:v>
                </c:pt>
                <c:pt idx="95">
                  <c:v>-8634</c:v>
                </c:pt>
                <c:pt idx="96">
                  <c:v>-7724</c:v>
                </c:pt>
                <c:pt idx="97">
                  <c:v>-7717.5</c:v>
                </c:pt>
                <c:pt idx="98">
                  <c:v>-7707</c:v>
                </c:pt>
                <c:pt idx="99">
                  <c:v>-7705</c:v>
                </c:pt>
                <c:pt idx="100">
                  <c:v>-6454</c:v>
                </c:pt>
                <c:pt idx="101">
                  <c:v>-6453</c:v>
                </c:pt>
                <c:pt idx="102">
                  <c:v>-6432</c:v>
                </c:pt>
                <c:pt idx="103">
                  <c:v>-6084</c:v>
                </c:pt>
                <c:pt idx="104">
                  <c:v>-5804</c:v>
                </c:pt>
                <c:pt idx="105">
                  <c:v>-5760</c:v>
                </c:pt>
                <c:pt idx="106">
                  <c:v>-5458</c:v>
                </c:pt>
                <c:pt idx="107">
                  <c:v>-5458</c:v>
                </c:pt>
                <c:pt idx="108">
                  <c:v>-5444</c:v>
                </c:pt>
                <c:pt idx="109">
                  <c:v>-5436</c:v>
                </c:pt>
                <c:pt idx="110">
                  <c:v>-5198</c:v>
                </c:pt>
                <c:pt idx="111">
                  <c:v>-5185</c:v>
                </c:pt>
                <c:pt idx="112">
                  <c:v>-5185</c:v>
                </c:pt>
                <c:pt idx="113">
                  <c:v>-5185</c:v>
                </c:pt>
                <c:pt idx="114">
                  <c:v>-5185</c:v>
                </c:pt>
                <c:pt idx="115">
                  <c:v>-5184</c:v>
                </c:pt>
                <c:pt idx="116">
                  <c:v>-5179</c:v>
                </c:pt>
                <c:pt idx="117">
                  <c:v>-5179</c:v>
                </c:pt>
                <c:pt idx="118">
                  <c:v>-5179</c:v>
                </c:pt>
                <c:pt idx="119">
                  <c:v>-5149</c:v>
                </c:pt>
                <c:pt idx="120">
                  <c:v>-4817</c:v>
                </c:pt>
                <c:pt idx="121">
                  <c:v>-4816</c:v>
                </c:pt>
                <c:pt idx="122">
                  <c:v>-4804</c:v>
                </c:pt>
                <c:pt idx="123">
                  <c:v>-4533</c:v>
                </c:pt>
                <c:pt idx="124">
                  <c:v>-4512</c:v>
                </c:pt>
                <c:pt idx="125">
                  <c:v>-4507</c:v>
                </c:pt>
                <c:pt idx="126">
                  <c:v>-4507</c:v>
                </c:pt>
                <c:pt idx="127">
                  <c:v>-4191</c:v>
                </c:pt>
                <c:pt idx="128">
                  <c:v>-4191</c:v>
                </c:pt>
                <c:pt idx="129">
                  <c:v>-4187</c:v>
                </c:pt>
                <c:pt idx="130">
                  <c:v>-4185</c:v>
                </c:pt>
                <c:pt idx="131">
                  <c:v>-3950</c:v>
                </c:pt>
                <c:pt idx="132">
                  <c:v>-3932</c:v>
                </c:pt>
                <c:pt idx="133">
                  <c:v>-3896</c:v>
                </c:pt>
                <c:pt idx="134">
                  <c:v>-3890</c:v>
                </c:pt>
                <c:pt idx="135">
                  <c:v>-3888</c:v>
                </c:pt>
                <c:pt idx="136">
                  <c:v>-3886</c:v>
                </c:pt>
                <c:pt idx="137">
                  <c:v>-3867</c:v>
                </c:pt>
                <c:pt idx="138">
                  <c:v>-3867</c:v>
                </c:pt>
                <c:pt idx="139">
                  <c:v>-3860</c:v>
                </c:pt>
                <c:pt idx="140">
                  <c:v>-3859</c:v>
                </c:pt>
                <c:pt idx="141">
                  <c:v>-3853</c:v>
                </c:pt>
                <c:pt idx="142">
                  <c:v>-3853</c:v>
                </c:pt>
                <c:pt idx="143">
                  <c:v>-3853</c:v>
                </c:pt>
                <c:pt idx="144">
                  <c:v>-3838</c:v>
                </c:pt>
                <c:pt idx="145">
                  <c:v>-3833</c:v>
                </c:pt>
                <c:pt idx="146">
                  <c:v>-3816</c:v>
                </c:pt>
                <c:pt idx="147">
                  <c:v>-3577</c:v>
                </c:pt>
                <c:pt idx="148">
                  <c:v>-3522</c:v>
                </c:pt>
                <c:pt idx="149">
                  <c:v>-3500</c:v>
                </c:pt>
                <c:pt idx="150">
                  <c:v>-3263</c:v>
                </c:pt>
                <c:pt idx="151">
                  <c:v>-3257</c:v>
                </c:pt>
                <c:pt idx="152">
                  <c:v>-3257</c:v>
                </c:pt>
                <c:pt idx="153">
                  <c:v>-3250</c:v>
                </c:pt>
                <c:pt idx="154">
                  <c:v>-3250</c:v>
                </c:pt>
                <c:pt idx="155">
                  <c:v>-3242</c:v>
                </c:pt>
                <c:pt idx="156">
                  <c:v>-3234</c:v>
                </c:pt>
                <c:pt idx="157">
                  <c:v>-3220</c:v>
                </c:pt>
                <c:pt idx="158">
                  <c:v>-3176</c:v>
                </c:pt>
                <c:pt idx="159">
                  <c:v>-3169</c:v>
                </c:pt>
                <c:pt idx="160">
                  <c:v>-2947</c:v>
                </c:pt>
                <c:pt idx="161">
                  <c:v>-2939</c:v>
                </c:pt>
                <c:pt idx="162">
                  <c:v>-2927</c:v>
                </c:pt>
                <c:pt idx="163">
                  <c:v>-2921</c:v>
                </c:pt>
                <c:pt idx="164">
                  <c:v>-2921</c:v>
                </c:pt>
                <c:pt idx="165">
                  <c:v>-2919</c:v>
                </c:pt>
                <c:pt idx="166">
                  <c:v>-2919</c:v>
                </c:pt>
                <c:pt idx="167">
                  <c:v>-2917</c:v>
                </c:pt>
                <c:pt idx="168">
                  <c:v>-2917</c:v>
                </c:pt>
                <c:pt idx="169">
                  <c:v>-2914</c:v>
                </c:pt>
                <c:pt idx="170">
                  <c:v>-2914</c:v>
                </c:pt>
                <c:pt idx="171">
                  <c:v>-2911</c:v>
                </c:pt>
                <c:pt idx="172">
                  <c:v>-2911</c:v>
                </c:pt>
                <c:pt idx="173">
                  <c:v>-2900</c:v>
                </c:pt>
                <c:pt idx="174">
                  <c:v>-2899</c:v>
                </c:pt>
                <c:pt idx="175">
                  <c:v>-2294</c:v>
                </c:pt>
                <c:pt idx="176">
                  <c:v>-2273</c:v>
                </c:pt>
                <c:pt idx="177">
                  <c:v>-2273</c:v>
                </c:pt>
                <c:pt idx="178">
                  <c:v>-2264</c:v>
                </c:pt>
                <c:pt idx="179">
                  <c:v>-2264</c:v>
                </c:pt>
                <c:pt idx="180">
                  <c:v>-2257</c:v>
                </c:pt>
                <c:pt idx="181">
                  <c:v>-2234</c:v>
                </c:pt>
                <c:pt idx="182">
                  <c:v>-2227</c:v>
                </c:pt>
                <c:pt idx="183">
                  <c:v>-2222</c:v>
                </c:pt>
                <c:pt idx="184">
                  <c:v>-2046.5</c:v>
                </c:pt>
                <c:pt idx="185">
                  <c:v>-2027</c:v>
                </c:pt>
                <c:pt idx="186">
                  <c:v>-1983.5</c:v>
                </c:pt>
                <c:pt idx="187">
                  <c:v>-1963</c:v>
                </c:pt>
                <c:pt idx="188">
                  <c:v>-1934</c:v>
                </c:pt>
                <c:pt idx="189">
                  <c:v>-1928</c:v>
                </c:pt>
                <c:pt idx="190">
                  <c:v>-1927</c:v>
                </c:pt>
                <c:pt idx="191">
                  <c:v>-1913</c:v>
                </c:pt>
                <c:pt idx="192">
                  <c:v>-1913</c:v>
                </c:pt>
                <c:pt idx="193">
                  <c:v>-1696</c:v>
                </c:pt>
                <c:pt idx="194">
                  <c:v>-1696</c:v>
                </c:pt>
                <c:pt idx="195">
                  <c:v>-1661</c:v>
                </c:pt>
                <c:pt idx="196">
                  <c:v>-1659</c:v>
                </c:pt>
                <c:pt idx="197">
                  <c:v>-1659</c:v>
                </c:pt>
                <c:pt idx="198">
                  <c:v>-1659</c:v>
                </c:pt>
                <c:pt idx="199">
                  <c:v>-1644</c:v>
                </c:pt>
                <c:pt idx="200">
                  <c:v>-1640</c:v>
                </c:pt>
                <c:pt idx="201">
                  <c:v>-1640</c:v>
                </c:pt>
                <c:pt idx="202">
                  <c:v>-1638</c:v>
                </c:pt>
                <c:pt idx="203">
                  <c:v>-1638</c:v>
                </c:pt>
                <c:pt idx="204">
                  <c:v>-1637</c:v>
                </c:pt>
                <c:pt idx="205">
                  <c:v>-1637</c:v>
                </c:pt>
                <c:pt idx="206">
                  <c:v>-1637</c:v>
                </c:pt>
                <c:pt idx="207">
                  <c:v>-1637</c:v>
                </c:pt>
                <c:pt idx="208">
                  <c:v>-1624</c:v>
                </c:pt>
                <c:pt idx="209">
                  <c:v>-1624</c:v>
                </c:pt>
                <c:pt idx="210">
                  <c:v>-1623</c:v>
                </c:pt>
                <c:pt idx="211">
                  <c:v>-1623</c:v>
                </c:pt>
                <c:pt idx="212">
                  <c:v>-1618</c:v>
                </c:pt>
                <c:pt idx="213">
                  <c:v>-1616</c:v>
                </c:pt>
                <c:pt idx="214">
                  <c:v>-1616</c:v>
                </c:pt>
                <c:pt idx="215">
                  <c:v>-1615.5</c:v>
                </c:pt>
                <c:pt idx="216">
                  <c:v>-1611</c:v>
                </c:pt>
                <c:pt idx="217">
                  <c:v>-1610</c:v>
                </c:pt>
                <c:pt idx="218">
                  <c:v>-1604</c:v>
                </c:pt>
                <c:pt idx="219">
                  <c:v>-1602</c:v>
                </c:pt>
                <c:pt idx="220">
                  <c:v>-1602</c:v>
                </c:pt>
                <c:pt idx="221">
                  <c:v>-1602</c:v>
                </c:pt>
                <c:pt idx="222">
                  <c:v>-1601</c:v>
                </c:pt>
                <c:pt idx="223">
                  <c:v>-1594</c:v>
                </c:pt>
                <c:pt idx="224">
                  <c:v>-1594</c:v>
                </c:pt>
                <c:pt idx="225">
                  <c:v>-1587</c:v>
                </c:pt>
                <c:pt idx="226">
                  <c:v>-1587</c:v>
                </c:pt>
                <c:pt idx="227">
                  <c:v>-1586</c:v>
                </c:pt>
                <c:pt idx="228">
                  <c:v>-1365</c:v>
                </c:pt>
                <c:pt idx="229">
                  <c:v>-1365</c:v>
                </c:pt>
                <c:pt idx="230">
                  <c:v>-1347.5</c:v>
                </c:pt>
                <c:pt idx="231">
                  <c:v>-1324</c:v>
                </c:pt>
                <c:pt idx="232">
                  <c:v>-1324</c:v>
                </c:pt>
                <c:pt idx="233">
                  <c:v>-1309</c:v>
                </c:pt>
                <c:pt idx="234">
                  <c:v>-1309</c:v>
                </c:pt>
                <c:pt idx="235">
                  <c:v>-1293</c:v>
                </c:pt>
                <c:pt idx="236">
                  <c:v>-1288</c:v>
                </c:pt>
                <c:pt idx="237">
                  <c:v>-1288</c:v>
                </c:pt>
                <c:pt idx="238">
                  <c:v>-1280</c:v>
                </c:pt>
                <c:pt idx="239">
                  <c:v>-1280</c:v>
                </c:pt>
                <c:pt idx="240">
                  <c:v>-1278</c:v>
                </c:pt>
                <c:pt idx="241">
                  <c:v>-1278</c:v>
                </c:pt>
                <c:pt idx="242">
                  <c:v>-1274.5</c:v>
                </c:pt>
                <c:pt idx="243">
                  <c:v>-1263</c:v>
                </c:pt>
                <c:pt idx="244">
                  <c:v>-1263</c:v>
                </c:pt>
                <c:pt idx="245">
                  <c:v>-1234</c:v>
                </c:pt>
                <c:pt idx="246">
                  <c:v>-1234</c:v>
                </c:pt>
                <c:pt idx="247">
                  <c:v>-1048</c:v>
                </c:pt>
                <c:pt idx="248">
                  <c:v>-1048</c:v>
                </c:pt>
                <c:pt idx="249">
                  <c:v>-1026</c:v>
                </c:pt>
                <c:pt idx="250">
                  <c:v>-993</c:v>
                </c:pt>
                <c:pt idx="251">
                  <c:v>-992</c:v>
                </c:pt>
                <c:pt idx="252">
                  <c:v>-971</c:v>
                </c:pt>
                <c:pt idx="253">
                  <c:v>-957</c:v>
                </c:pt>
                <c:pt idx="254">
                  <c:v>-956</c:v>
                </c:pt>
                <c:pt idx="255">
                  <c:v>-942</c:v>
                </c:pt>
                <c:pt idx="256">
                  <c:v>-756</c:v>
                </c:pt>
                <c:pt idx="257">
                  <c:v>-684</c:v>
                </c:pt>
                <c:pt idx="258">
                  <c:v>-683</c:v>
                </c:pt>
                <c:pt idx="259">
                  <c:v>-645</c:v>
                </c:pt>
                <c:pt idx="260">
                  <c:v>-645</c:v>
                </c:pt>
                <c:pt idx="261">
                  <c:v>-631</c:v>
                </c:pt>
                <c:pt idx="262">
                  <c:v>-618</c:v>
                </c:pt>
                <c:pt idx="263">
                  <c:v>-618</c:v>
                </c:pt>
                <c:pt idx="264">
                  <c:v>-611</c:v>
                </c:pt>
                <c:pt idx="265">
                  <c:v>-596</c:v>
                </c:pt>
                <c:pt idx="266">
                  <c:v>-360</c:v>
                </c:pt>
                <c:pt idx="267">
                  <c:v>-353</c:v>
                </c:pt>
                <c:pt idx="268">
                  <c:v>-351</c:v>
                </c:pt>
                <c:pt idx="269">
                  <c:v>-338</c:v>
                </c:pt>
                <c:pt idx="270">
                  <c:v>-302</c:v>
                </c:pt>
                <c:pt idx="271">
                  <c:v>-280</c:v>
                </c:pt>
                <c:pt idx="272">
                  <c:v>-30</c:v>
                </c:pt>
                <c:pt idx="273">
                  <c:v>-7</c:v>
                </c:pt>
                <c:pt idx="274">
                  <c:v>-3.5</c:v>
                </c:pt>
                <c:pt idx="275">
                  <c:v>0</c:v>
                </c:pt>
                <c:pt idx="276">
                  <c:v>0</c:v>
                </c:pt>
                <c:pt idx="277">
                  <c:v>252</c:v>
                </c:pt>
                <c:pt idx="278">
                  <c:v>253</c:v>
                </c:pt>
                <c:pt idx="279">
                  <c:v>253</c:v>
                </c:pt>
                <c:pt idx="280">
                  <c:v>268</c:v>
                </c:pt>
                <c:pt idx="281">
                  <c:v>268</c:v>
                </c:pt>
                <c:pt idx="282">
                  <c:v>279</c:v>
                </c:pt>
                <c:pt idx="283">
                  <c:v>280</c:v>
                </c:pt>
                <c:pt idx="284">
                  <c:v>280</c:v>
                </c:pt>
                <c:pt idx="285">
                  <c:v>289</c:v>
                </c:pt>
                <c:pt idx="286">
                  <c:v>289</c:v>
                </c:pt>
                <c:pt idx="287">
                  <c:v>304</c:v>
                </c:pt>
                <c:pt idx="288">
                  <c:v>304</c:v>
                </c:pt>
                <c:pt idx="289">
                  <c:v>304</c:v>
                </c:pt>
                <c:pt idx="290">
                  <c:v>308</c:v>
                </c:pt>
                <c:pt idx="291">
                  <c:v>315</c:v>
                </c:pt>
                <c:pt idx="292">
                  <c:v>316</c:v>
                </c:pt>
                <c:pt idx="293">
                  <c:v>317</c:v>
                </c:pt>
                <c:pt idx="294">
                  <c:v>330</c:v>
                </c:pt>
                <c:pt idx="295">
                  <c:v>337</c:v>
                </c:pt>
                <c:pt idx="296">
                  <c:v>525</c:v>
                </c:pt>
                <c:pt idx="297">
                  <c:v>560</c:v>
                </c:pt>
                <c:pt idx="298">
                  <c:v>560</c:v>
                </c:pt>
                <c:pt idx="299">
                  <c:v>563.5</c:v>
                </c:pt>
                <c:pt idx="300">
                  <c:v>565.5</c:v>
                </c:pt>
                <c:pt idx="301">
                  <c:v>611</c:v>
                </c:pt>
                <c:pt idx="302">
                  <c:v>611</c:v>
                </c:pt>
                <c:pt idx="303">
                  <c:v>624</c:v>
                </c:pt>
                <c:pt idx="304">
                  <c:v>625</c:v>
                </c:pt>
                <c:pt idx="305">
                  <c:v>627</c:v>
                </c:pt>
                <c:pt idx="306">
                  <c:v>639</c:v>
                </c:pt>
                <c:pt idx="307">
                  <c:v>642</c:v>
                </c:pt>
                <c:pt idx="308">
                  <c:v>650.5</c:v>
                </c:pt>
                <c:pt idx="309">
                  <c:v>655</c:v>
                </c:pt>
                <c:pt idx="310">
                  <c:v>679</c:v>
                </c:pt>
                <c:pt idx="311">
                  <c:v>679</c:v>
                </c:pt>
                <c:pt idx="312">
                  <c:v>936</c:v>
                </c:pt>
                <c:pt idx="313">
                  <c:v>939.5</c:v>
                </c:pt>
                <c:pt idx="314">
                  <c:v>963</c:v>
                </c:pt>
                <c:pt idx="315">
                  <c:v>965.5</c:v>
                </c:pt>
                <c:pt idx="316">
                  <c:v>970</c:v>
                </c:pt>
                <c:pt idx="317">
                  <c:v>978</c:v>
                </c:pt>
                <c:pt idx="318">
                  <c:v>1217</c:v>
                </c:pt>
                <c:pt idx="319">
                  <c:v>1217</c:v>
                </c:pt>
                <c:pt idx="320">
                  <c:v>1280</c:v>
                </c:pt>
                <c:pt idx="321">
                  <c:v>1280</c:v>
                </c:pt>
                <c:pt idx="322">
                  <c:v>1280</c:v>
                </c:pt>
                <c:pt idx="323">
                  <c:v>1280</c:v>
                </c:pt>
                <c:pt idx="324">
                  <c:v>1282</c:v>
                </c:pt>
                <c:pt idx="325">
                  <c:v>1297</c:v>
                </c:pt>
                <c:pt idx="326">
                  <c:v>1297</c:v>
                </c:pt>
                <c:pt idx="327">
                  <c:v>1302</c:v>
                </c:pt>
                <c:pt idx="328">
                  <c:v>1302</c:v>
                </c:pt>
                <c:pt idx="329">
                  <c:v>1556</c:v>
                </c:pt>
                <c:pt idx="330">
                  <c:v>1556</c:v>
                </c:pt>
                <c:pt idx="331">
                  <c:v>1563</c:v>
                </c:pt>
                <c:pt idx="332">
                  <c:v>1563</c:v>
                </c:pt>
                <c:pt idx="333">
                  <c:v>1577</c:v>
                </c:pt>
                <c:pt idx="334">
                  <c:v>1577</c:v>
                </c:pt>
                <c:pt idx="335">
                  <c:v>1596</c:v>
                </c:pt>
                <c:pt idx="336">
                  <c:v>1607</c:v>
                </c:pt>
                <c:pt idx="337">
                  <c:v>1620</c:v>
                </c:pt>
                <c:pt idx="338">
                  <c:v>1620</c:v>
                </c:pt>
                <c:pt idx="339">
                  <c:v>1887.5</c:v>
                </c:pt>
                <c:pt idx="340">
                  <c:v>1922</c:v>
                </c:pt>
                <c:pt idx="341">
                  <c:v>1922</c:v>
                </c:pt>
                <c:pt idx="342">
                  <c:v>1949</c:v>
                </c:pt>
                <c:pt idx="343">
                  <c:v>1949</c:v>
                </c:pt>
                <c:pt idx="344">
                  <c:v>1965</c:v>
                </c:pt>
                <c:pt idx="345">
                  <c:v>1978</c:v>
                </c:pt>
                <c:pt idx="346">
                  <c:v>2178</c:v>
                </c:pt>
                <c:pt idx="347">
                  <c:v>2184.5</c:v>
                </c:pt>
                <c:pt idx="348">
                  <c:v>2229</c:v>
                </c:pt>
                <c:pt idx="349">
                  <c:v>2236</c:v>
                </c:pt>
                <c:pt idx="350">
                  <c:v>2239</c:v>
                </c:pt>
                <c:pt idx="351">
                  <c:v>2239</c:v>
                </c:pt>
                <c:pt idx="352">
                  <c:v>2241</c:v>
                </c:pt>
                <c:pt idx="353">
                  <c:v>2526.5</c:v>
                </c:pt>
                <c:pt idx="354">
                  <c:v>2540</c:v>
                </c:pt>
                <c:pt idx="355">
                  <c:v>2540</c:v>
                </c:pt>
                <c:pt idx="356">
                  <c:v>2548</c:v>
                </c:pt>
                <c:pt idx="357">
                  <c:v>2548</c:v>
                </c:pt>
                <c:pt idx="358">
                  <c:v>2563</c:v>
                </c:pt>
                <c:pt idx="359">
                  <c:v>2567</c:v>
                </c:pt>
                <c:pt idx="360">
                  <c:v>2567</c:v>
                </c:pt>
                <c:pt idx="361">
                  <c:v>2567</c:v>
                </c:pt>
                <c:pt idx="362">
                  <c:v>2589</c:v>
                </c:pt>
                <c:pt idx="363">
                  <c:v>2592</c:v>
                </c:pt>
                <c:pt idx="364">
                  <c:v>2592</c:v>
                </c:pt>
                <c:pt idx="365">
                  <c:v>2767</c:v>
                </c:pt>
                <c:pt idx="366">
                  <c:v>2863.5</c:v>
                </c:pt>
                <c:pt idx="367">
                  <c:v>2885</c:v>
                </c:pt>
                <c:pt idx="368">
                  <c:v>2885</c:v>
                </c:pt>
                <c:pt idx="369">
                  <c:v>2891</c:v>
                </c:pt>
                <c:pt idx="370">
                  <c:v>2898</c:v>
                </c:pt>
                <c:pt idx="371">
                  <c:v>2900</c:v>
                </c:pt>
                <c:pt idx="372">
                  <c:v>3128</c:v>
                </c:pt>
                <c:pt idx="373">
                  <c:v>3195</c:v>
                </c:pt>
                <c:pt idx="374">
                  <c:v>3224</c:v>
                </c:pt>
                <c:pt idx="375">
                  <c:v>3233.5</c:v>
                </c:pt>
                <c:pt idx="376">
                  <c:v>3291</c:v>
                </c:pt>
                <c:pt idx="377">
                  <c:v>3410</c:v>
                </c:pt>
                <c:pt idx="378">
                  <c:v>3509</c:v>
                </c:pt>
                <c:pt idx="379">
                  <c:v>3509</c:v>
                </c:pt>
                <c:pt idx="380">
                  <c:v>3540</c:v>
                </c:pt>
                <c:pt idx="381">
                  <c:v>3562</c:v>
                </c:pt>
                <c:pt idx="382">
                  <c:v>3562</c:v>
                </c:pt>
                <c:pt idx="383">
                  <c:v>3784</c:v>
                </c:pt>
                <c:pt idx="384">
                  <c:v>3811</c:v>
                </c:pt>
                <c:pt idx="385">
                  <c:v>3842</c:v>
                </c:pt>
                <c:pt idx="386">
                  <c:v>3842</c:v>
                </c:pt>
                <c:pt idx="387">
                  <c:v>4149</c:v>
                </c:pt>
                <c:pt idx="388">
                  <c:v>4158</c:v>
                </c:pt>
                <c:pt idx="389">
                  <c:v>4158</c:v>
                </c:pt>
                <c:pt idx="390">
                  <c:v>4165</c:v>
                </c:pt>
                <c:pt idx="391">
                  <c:v>4165</c:v>
                </c:pt>
                <c:pt idx="392">
                  <c:v>4180</c:v>
                </c:pt>
                <c:pt idx="393">
                  <c:v>4180</c:v>
                </c:pt>
                <c:pt idx="394">
                  <c:v>4184</c:v>
                </c:pt>
                <c:pt idx="395">
                  <c:v>4200</c:v>
                </c:pt>
                <c:pt idx="396">
                  <c:v>4446.5</c:v>
                </c:pt>
                <c:pt idx="397">
                  <c:v>4502</c:v>
                </c:pt>
                <c:pt idx="398">
                  <c:v>4502</c:v>
                </c:pt>
                <c:pt idx="399">
                  <c:v>4840</c:v>
                </c:pt>
                <c:pt idx="400">
                  <c:v>5041</c:v>
                </c:pt>
                <c:pt idx="401">
                  <c:v>5050</c:v>
                </c:pt>
                <c:pt idx="402">
                  <c:v>5085</c:v>
                </c:pt>
                <c:pt idx="403">
                  <c:v>5122</c:v>
                </c:pt>
                <c:pt idx="404">
                  <c:v>5138</c:v>
                </c:pt>
                <c:pt idx="405">
                  <c:v>5138</c:v>
                </c:pt>
                <c:pt idx="406">
                  <c:v>5173</c:v>
                </c:pt>
                <c:pt idx="407">
                  <c:v>5173</c:v>
                </c:pt>
                <c:pt idx="408">
                  <c:v>5359</c:v>
                </c:pt>
                <c:pt idx="409">
                  <c:v>5359</c:v>
                </c:pt>
                <c:pt idx="410">
                  <c:v>5408</c:v>
                </c:pt>
                <c:pt idx="411">
                  <c:v>5412</c:v>
                </c:pt>
                <c:pt idx="412">
                  <c:v>5420</c:v>
                </c:pt>
                <c:pt idx="413">
                  <c:v>5436</c:v>
                </c:pt>
                <c:pt idx="414">
                  <c:v>5438</c:v>
                </c:pt>
                <c:pt idx="415">
                  <c:v>5438</c:v>
                </c:pt>
                <c:pt idx="416">
                  <c:v>5445</c:v>
                </c:pt>
                <c:pt idx="417">
                  <c:v>5445</c:v>
                </c:pt>
                <c:pt idx="418">
                  <c:v>5451</c:v>
                </c:pt>
                <c:pt idx="419">
                  <c:v>5455</c:v>
                </c:pt>
                <c:pt idx="420">
                  <c:v>5467</c:v>
                </c:pt>
                <c:pt idx="421">
                  <c:v>5467</c:v>
                </c:pt>
                <c:pt idx="422">
                  <c:v>5470</c:v>
                </c:pt>
                <c:pt idx="423">
                  <c:v>5482</c:v>
                </c:pt>
                <c:pt idx="424">
                  <c:v>5504</c:v>
                </c:pt>
                <c:pt idx="425">
                  <c:v>5504</c:v>
                </c:pt>
                <c:pt idx="426">
                  <c:v>5767</c:v>
                </c:pt>
                <c:pt idx="427">
                  <c:v>5769</c:v>
                </c:pt>
                <c:pt idx="428">
                  <c:v>5769</c:v>
                </c:pt>
                <c:pt idx="429">
                  <c:v>5783</c:v>
                </c:pt>
                <c:pt idx="430">
                  <c:v>5783</c:v>
                </c:pt>
                <c:pt idx="431">
                  <c:v>5789</c:v>
                </c:pt>
                <c:pt idx="432">
                  <c:v>5791</c:v>
                </c:pt>
                <c:pt idx="433">
                  <c:v>5791</c:v>
                </c:pt>
                <c:pt idx="434">
                  <c:v>5806</c:v>
                </c:pt>
                <c:pt idx="435">
                  <c:v>5806</c:v>
                </c:pt>
                <c:pt idx="436">
                  <c:v>5820</c:v>
                </c:pt>
                <c:pt idx="437">
                  <c:v>5820</c:v>
                </c:pt>
                <c:pt idx="438">
                  <c:v>6035</c:v>
                </c:pt>
                <c:pt idx="439">
                  <c:v>6035</c:v>
                </c:pt>
                <c:pt idx="440">
                  <c:v>6049</c:v>
                </c:pt>
                <c:pt idx="441">
                  <c:v>6049</c:v>
                </c:pt>
                <c:pt idx="442">
                  <c:v>6078</c:v>
                </c:pt>
                <c:pt idx="443">
                  <c:v>6078</c:v>
                </c:pt>
                <c:pt idx="444">
                  <c:v>6099</c:v>
                </c:pt>
                <c:pt idx="445">
                  <c:v>6099</c:v>
                </c:pt>
                <c:pt idx="446">
                  <c:v>6100</c:v>
                </c:pt>
                <c:pt idx="447">
                  <c:v>6100</c:v>
                </c:pt>
                <c:pt idx="448">
                  <c:v>6110</c:v>
                </c:pt>
                <c:pt idx="449">
                  <c:v>6110</c:v>
                </c:pt>
                <c:pt idx="450">
                  <c:v>6114</c:v>
                </c:pt>
                <c:pt idx="451">
                  <c:v>6114</c:v>
                </c:pt>
                <c:pt idx="452">
                  <c:v>6127</c:v>
                </c:pt>
                <c:pt idx="453">
                  <c:v>6387</c:v>
                </c:pt>
                <c:pt idx="454">
                  <c:v>6387</c:v>
                </c:pt>
                <c:pt idx="455">
                  <c:v>6424</c:v>
                </c:pt>
                <c:pt idx="456">
                  <c:v>6424</c:v>
                </c:pt>
                <c:pt idx="457">
                  <c:v>6438</c:v>
                </c:pt>
                <c:pt idx="458">
                  <c:v>6438</c:v>
                </c:pt>
                <c:pt idx="459">
                  <c:v>6445</c:v>
                </c:pt>
                <c:pt idx="460">
                  <c:v>6445</c:v>
                </c:pt>
                <c:pt idx="461">
                  <c:v>6458</c:v>
                </c:pt>
                <c:pt idx="462">
                  <c:v>6458</c:v>
                </c:pt>
                <c:pt idx="463">
                  <c:v>6475</c:v>
                </c:pt>
                <c:pt idx="464">
                  <c:v>6702</c:v>
                </c:pt>
                <c:pt idx="465">
                  <c:v>6725</c:v>
                </c:pt>
                <c:pt idx="466">
                  <c:v>6725</c:v>
                </c:pt>
                <c:pt idx="467">
                  <c:v>6733</c:v>
                </c:pt>
                <c:pt idx="468">
                  <c:v>6745</c:v>
                </c:pt>
                <c:pt idx="469">
                  <c:v>6754</c:v>
                </c:pt>
                <c:pt idx="470">
                  <c:v>6769</c:v>
                </c:pt>
                <c:pt idx="471">
                  <c:v>6991</c:v>
                </c:pt>
                <c:pt idx="472">
                  <c:v>7033</c:v>
                </c:pt>
                <c:pt idx="473">
                  <c:v>7061</c:v>
                </c:pt>
                <c:pt idx="474">
                  <c:v>7063</c:v>
                </c:pt>
                <c:pt idx="475">
                  <c:v>7074</c:v>
                </c:pt>
                <c:pt idx="476">
                  <c:v>7091</c:v>
                </c:pt>
                <c:pt idx="477">
                  <c:v>7100</c:v>
                </c:pt>
                <c:pt idx="478">
                  <c:v>7100</c:v>
                </c:pt>
                <c:pt idx="479">
                  <c:v>7330</c:v>
                </c:pt>
                <c:pt idx="480">
                  <c:v>7351</c:v>
                </c:pt>
                <c:pt idx="481">
                  <c:v>7372</c:v>
                </c:pt>
                <c:pt idx="482">
                  <c:v>7390</c:v>
                </c:pt>
                <c:pt idx="483">
                  <c:v>7400</c:v>
                </c:pt>
                <c:pt idx="484">
                  <c:v>7416</c:v>
                </c:pt>
                <c:pt idx="485">
                  <c:v>7684</c:v>
                </c:pt>
                <c:pt idx="486">
                  <c:v>7714</c:v>
                </c:pt>
                <c:pt idx="487">
                  <c:v>7750</c:v>
                </c:pt>
                <c:pt idx="488">
                  <c:v>7965</c:v>
                </c:pt>
                <c:pt idx="489">
                  <c:v>8001</c:v>
                </c:pt>
                <c:pt idx="490">
                  <c:v>8047</c:v>
                </c:pt>
                <c:pt idx="491">
                  <c:v>8049</c:v>
                </c:pt>
                <c:pt idx="492">
                  <c:v>8059</c:v>
                </c:pt>
                <c:pt idx="493">
                  <c:v>8282</c:v>
                </c:pt>
                <c:pt idx="494">
                  <c:v>8318</c:v>
                </c:pt>
                <c:pt idx="495">
                  <c:v>8366</c:v>
                </c:pt>
                <c:pt idx="496">
                  <c:v>8385</c:v>
                </c:pt>
                <c:pt idx="497">
                  <c:v>8385</c:v>
                </c:pt>
                <c:pt idx="498">
                  <c:v>8591</c:v>
                </c:pt>
                <c:pt idx="499">
                  <c:v>8605</c:v>
                </c:pt>
                <c:pt idx="500">
                  <c:v>8613</c:v>
                </c:pt>
                <c:pt idx="501">
                  <c:v>8627</c:v>
                </c:pt>
                <c:pt idx="502">
                  <c:v>8634</c:v>
                </c:pt>
                <c:pt idx="503">
                  <c:v>8649</c:v>
                </c:pt>
                <c:pt idx="504">
                  <c:v>8936</c:v>
                </c:pt>
                <c:pt idx="505">
                  <c:v>8955</c:v>
                </c:pt>
                <c:pt idx="506">
                  <c:v>8958</c:v>
                </c:pt>
                <c:pt idx="507">
                  <c:v>8989</c:v>
                </c:pt>
                <c:pt idx="508">
                  <c:v>8989</c:v>
                </c:pt>
                <c:pt idx="509">
                  <c:v>8991</c:v>
                </c:pt>
                <c:pt idx="510">
                  <c:v>8992.5</c:v>
                </c:pt>
                <c:pt idx="511">
                  <c:v>9001</c:v>
                </c:pt>
                <c:pt idx="512">
                  <c:v>9008</c:v>
                </c:pt>
                <c:pt idx="513">
                  <c:v>9020</c:v>
                </c:pt>
                <c:pt idx="514">
                  <c:v>9245</c:v>
                </c:pt>
                <c:pt idx="515">
                  <c:v>9245</c:v>
                </c:pt>
                <c:pt idx="516">
                  <c:v>9259</c:v>
                </c:pt>
                <c:pt idx="517">
                  <c:v>9267</c:v>
                </c:pt>
                <c:pt idx="518">
                  <c:v>9274</c:v>
                </c:pt>
                <c:pt idx="519">
                  <c:v>9303</c:v>
                </c:pt>
                <c:pt idx="520">
                  <c:v>9307</c:v>
                </c:pt>
                <c:pt idx="521">
                  <c:v>9314</c:v>
                </c:pt>
                <c:pt idx="522">
                  <c:v>9605</c:v>
                </c:pt>
                <c:pt idx="523">
                  <c:v>9626</c:v>
                </c:pt>
                <c:pt idx="524">
                  <c:v>9660</c:v>
                </c:pt>
                <c:pt idx="525">
                  <c:v>9878</c:v>
                </c:pt>
                <c:pt idx="526">
                  <c:v>9899</c:v>
                </c:pt>
                <c:pt idx="527">
                  <c:v>9900</c:v>
                </c:pt>
                <c:pt idx="528">
                  <c:v>9914</c:v>
                </c:pt>
                <c:pt idx="529">
                  <c:v>9964</c:v>
                </c:pt>
                <c:pt idx="530">
                  <c:v>10245</c:v>
                </c:pt>
                <c:pt idx="531">
                  <c:v>10263</c:v>
                </c:pt>
                <c:pt idx="532">
                  <c:v>10274</c:v>
                </c:pt>
                <c:pt idx="533">
                  <c:v>10281</c:v>
                </c:pt>
                <c:pt idx="534">
                  <c:v>10283</c:v>
                </c:pt>
                <c:pt idx="535">
                  <c:v>10288</c:v>
                </c:pt>
                <c:pt idx="536">
                  <c:v>10288</c:v>
                </c:pt>
                <c:pt idx="537">
                  <c:v>10288</c:v>
                </c:pt>
                <c:pt idx="538">
                  <c:v>10609</c:v>
                </c:pt>
                <c:pt idx="539">
                  <c:v>10609</c:v>
                </c:pt>
                <c:pt idx="540">
                  <c:v>10612</c:v>
                </c:pt>
                <c:pt idx="541">
                  <c:v>10880.5</c:v>
                </c:pt>
                <c:pt idx="542">
                  <c:v>10888.5</c:v>
                </c:pt>
                <c:pt idx="543">
                  <c:v>10892</c:v>
                </c:pt>
                <c:pt idx="544">
                  <c:v>10899</c:v>
                </c:pt>
                <c:pt idx="545">
                  <c:v>10899</c:v>
                </c:pt>
                <c:pt idx="546">
                  <c:v>11172</c:v>
                </c:pt>
                <c:pt idx="547">
                  <c:v>11187</c:v>
                </c:pt>
                <c:pt idx="548">
                  <c:v>11216</c:v>
                </c:pt>
                <c:pt idx="549">
                  <c:v>11230</c:v>
                </c:pt>
                <c:pt idx="550">
                  <c:v>11237</c:v>
                </c:pt>
                <c:pt idx="551">
                  <c:v>11481</c:v>
                </c:pt>
                <c:pt idx="552">
                  <c:v>11602</c:v>
                </c:pt>
                <c:pt idx="553">
                  <c:v>11609</c:v>
                </c:pt>
                <c:pt idx="554">
                  <c:v>11609</c:v>
                </c:pt>
                <c:pt idx="555">
                  <c:v>11817</c:v>
                </c:pt>
                <c:pt idx="556">
                  <c:v>11817</c:v>
                </c:pt>
                <c:pt idx="557">
                  <c:v>11841</c:v>
                </c:pt>
                <c:pt idx="558">
                  <c:v>11882</c:v>
                </c:pt>
                <c:pt idx="559">
                  <c:v>11882</c:v>
                </c:pt>
                <c:pt idx="560">
                  <c:v>11884</c:v>
                </c:pt>
                <c:pt idx="561">
                  <c:v>11892</c:v>
                </c:pt>
                <c:pt idx="562">
                  <c:v>12220</c:v>
                </c:pt>
                <c:pt idx="563">
                  <c:v>12220</c:v>
                </c:pt>
                <c:pt idx="564">
                  <c:v>12500</c:v>
                </c:pt>
                <c:pt idx="565">
                  <c:v>12500</c:v>
                </c:pt>
                <c:pt idx="566">
                  <c:v>12524</c:v>
                </c:pt>
                <c:pt idx="567">
                  <c:v>12558</c:v>
                </c:pt>
                <c:pt idx="568">
                  <c:v>12889</c:v>
                </c:pt>
                <c:pt idx="569">
                  <c:v>12889</c:v>
                </c:pt>
                <c:pt idx="570">
                  <c:v>13154</c:v>
                </c:pt>
                <c:pt idx="571">
                  <c:v>13169</c:v>
                </c:pt>
                <c:pt idx="572">
                  <c:v>13773</c:v>
                </c:pt>
                <c:pt idx="573">
                  <c:v>14147</c:v>
                </c:pt>
              </c:numCache>
            </c:numRef>
          </c:xVal>
          <c:yVal>
            <c:numRef>
              <c:f>'Active 1'!$L$21:$L$974</c:f>
              <c:numCache>
                <c:formatCode>General</c:formatCode>
                <c:ptCount val="9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A58-4092-BA08-215132436DB4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1'!$F$21:$F$974</c:f>
              <c:numCache>
                <c:formatCode>General</c:formatCode>
                <c:ptCount val="954"/>
                <c:pt idx="0">
                  <c:v>-29861</c:v>
                </c:pt>
                <c:pt idx="1">
                  <c:v>-29860</c:v>
                </c:pt>
                <c:pt idx="2">
                  <c:v>-29691</c:v>
                </c:pt>
                <c:pt idx="3">
                  <c:v>-29632</c:v>
                </c:pt>
                <c:pt idx="4">
                  <c:v>-29601</c:v>
                </c:pt>
                <c:pt idx="5">
                  <c:v>-28931</c:v>
                </c:pt>
                <c:pt idx="6">
                  <c:v>-28927</c:v>
                </c:pt>
                <c:pt idx="7">
                  <c:v>-28441</c:v>
                </c:pt>
                <c:pt idx="8">
                  <c:v>-28431</c:v>
                </c:pt>
                <c:pt idx="9">
                  <c:v>-28106</c:v>
                </c:pt>
                <c:pt idx="10">
                  <c:v>-27961</c:v>
                </c:pt>
                <c:pt idx="11">
                  <c:v>-27331</c:v>
                </c:pt>
                <c:pt idx="12">
                  <c:v>-27328</c:v>
                </c:pt>
                <c:pt idx="13">
                  <c:v>-26371</c:v>
                </c:pt>
                <c:pt idx="14">
                  <c:v>-26350</c:v>
                </c:pt>
                <c:pt idx="15">
                  <c:v>-26271</c:v>
                </c:pt>
                <c:pt idx="16">
                  <c:v>-26055</c:v>
                </c:pt>
                <c:pt idx="17">
                  <c:v>-25891</c:v>
                </c:pt>
                <c:pt idx="18">
                  <c:v>-25578</c:v>
                </c:pt>
                <c:pt idx="19">
                  <c:v>-25127</c:v>
                </c:pt>
                <c:pt idx="20">
                  <c:v>-25071</c:v>
                </c:pt>
                <c:pt idx="21">
                  <c:v>-24448</c:v>
                </c:pt>
                <c:pt idx="22">
                  <c:v>-23200</c:v>
                </c:pt>
                <c:pt idx="23">
                  <c:v>-23193</c:v>
                </c:pt>
                <c:pt idx="24">
                  <c:v>-22877</c:v>
                </c:pt>
                <c:pt idx="25">
                  <c:v>-22827</c:v>
                </c:pt>
                <c:pt idx="26">
                  <c:v>-22516</c:v>
                </c:pt>
                <c:pt idx="27">
                  <c:v>-22496</c:v>
                </c:pt>
                <c:pt idx="28">
                  <c:v>-22495</c:v>
                </c:pt>
                <c:pt idx="29">
                  <c:v>-22251</c:v>
                </c:pt>
                <c:pt idx="30">
                  <c:v>-21884</c:v>
                </c:pt>
                <c:pt idx="31">
                  <c:v>-21539</c:v>
                </c:pt>
                <c:pt idx="32">
                  <c:v>-21515</c:v>
                </c:pt>
                <c:pt idx="33">
                  <c:v>-21324</c:v>
                </c:pt>
                <c:pt idx="34">
                  <c:v>-21287</c:v>
                </c:pt>
                <c:pt idx="35">
                  <c:v>-21201</c:v>
                </c:pt>
                <c:pt idx="36">
                  <c:v>-21194</c:v>
                </c:pt>
                <c:pt idx="37">
                  <c:v>-21186</c:v>
                </c:pt>
                <c:pt idx="38">
                  <c:v>-20979</c:v>
                </c:pt>
                <c:pt idx="39">
                  <c:v>-20950</c:v>
                </c:pt>
                <c:pt idx="40">
                  <c:v>-20928</c:v>
                </c:pt>
                <c:pt idx="41">
                  <c:v>-20913</c:v>
                </c:pt>
                <c:pt idx="42">
                  <c:v>-20281</c:v>
                </c:pt>
                <c:pt idx="43">
                  <c:v>-20257</c:v>
                </c:pt>
                <c:pt idx="44">
                  <c:v>-19936</c:v>
                </c:pt>
                <c:pt idx="45">
                  <c:v>-19921</c:v>
                </c:pt>
                <c:pt idx="46">
                  <c:v>-19899</c:v>
                </c:pt>
                <c:pt idx="47">
                  <c:v>-19596</c:v>
                </c:pt>
                <c:pt idx="48">
                  <c:v>-19595</c:v>
                </c:pt>
                <c:pt idx="49">
                  <c:v>-19295</c:v>
                </c:pt>
                <c:pt idx="50">
                  <c:v>-19288</c:v>
                </c:pt>
                <c:pt idx="51">
                  <c:v>-18972</c:v>
                </c:pt>
                <c:pt idx="52">
                  <c:v>-18964</c:v>
                </c:pt>
                <c:pt idx="53">
                  <c:v>-18948</c:v>
                </c:pt>
                <c:pt idx="54">
                  <c:v>-18655</c:v>
                </c:pt>
                <c:pt idx="55">
                  <c:v>-18641</c:v>
                </c:pt>
                <c:pt idx="56">
                  <c:v>-18626</c:v>
                </c:pt>
                <c:pt idx="57">
                  <c:v>-18352</c:v>
                </c:pt>
                <c:pt idx="58">
                  <c:v>-18324</c:v>
                </c:pt>
                <c:pt idx="59">
                  <c:v>-18309</c:v>
                </c:pt>
                <c:pt idx="60">
                  <c:v>-18022</c:v>
                </c:pt>
                <c:pt idx="61">
                  <c:v>-17979</c:v>
                </c:pt>
                <c:pt idx="62">
                  <c:v>-17706</c:v>
                </c:pt>
                <c:pt idx="63">
                  <c:v>-17397</c:v>
                </c:pt>
                <c:pt idx="64">
                  <c:v>-16935</c:v>
                </c:pt>
                <c:pt idx="65">
                  <c:v>-16720</c:v>
                </c:pt>
                <c:pt idx="66">
                  <c:v>-16108</c:v>
                </c:pt>
                <c:pt idx="67">
                  <c:v>-16087.5</c:v>
                </c:pt>
                <c:pt idx="68">
                  <c:v>-15440</c:v>
                </c:pt>
                <c:pt idx="69">
                  <c:v>-15433</c:v>
                </c:pt>
                <c:pt idx="70">
                  <c:v>-13830</c:v>
                </c:pt>
                <c:pt idx="71">
                  <c:v>-13815</c:v>
                </c:pt>
                <c:pt idx="72">
                  <c:v>-13778</c:v>
                </c:pt>
                <c:pt idx="73">
                  <c:v>-13564</c:v>
                </c:pt>
                <c:pt idx="74">
                  <c:v>-13563</c:v>
                </c:pt>
                <c:pt idx="75">
                  <c:v>-13528</c:v>
                </c:pt>
                <c:pt idx="76">
                  <c:v>-13499</c:v>
                </c:pt>
                <c:pt idx="77">
                  <c:v>-13498</c:v>
                </c:pt>
                <c:pt idx="78">
                  <c:v>-13492</c:v>
                </c:pt>
                <c:pt idx="79">
                  <c:v>-13484</c:v>
                </c:pt>
                <c:pt idx="80">
                  <c:v>-13476</c:v>
                </c:pt>
                <c:pt idx="81">
                  <c:v>-13194</c:v>
                </c:pt>
                <c:pt idx="82">
                  <c:v>-13188</c:v>
                </c:pt>
                <c:pt idx="83">
                  <c:v>-13187</c:v>
                </c:pt>
                <c:pt idx="84">
                  <c:v>-12878</c:v>
                </c:pt>
                <c:pt idx="85">
                  <c:v>-12584</c:v>
                </c:pt>
                <c:pt idx="86">
                  <c:v>-12548</c:v>
                </c:pt>
                <c:pt idx="87">
                  <c:v>-10629</c:v>
                </c:pt>
                <c:pt idx="88">
                  <c:v>-9939</c:v>
                </c:pt>
                <c:pt idx="89">
                  <c:v>-9615</c:v>
                </c:pt>
                <c:pt idx="90">
                  <c:v>-9615</c:v>
                </c:pt>
                <c:pt idx="91">
                  <c:v>-9330</c:v>
                </c:pt>
                <c:pt idx="92">
                  <c:v>-8659</c:v>
                </c:pt>
                <c:pt idx="93">
                  <c:v>-8658</c:v>
                </c:pt>
                <c:pt idx="94">
                  <c:v>-8658</c:v>
                </c:pt>
                <c:pt idx="95">
                  <c:v>-8634</c:v>
                </c:pt>
                <c:pt idx="96">
                  <c:v>-7724</c:v>
                </c:pt>
                <c:pt idx="97">
                  <c:v>-7717.5</c:v>
                </c:pt>
                <c:pt idx="98">
                  <c:v>-7707</c:v>
                </c:pt>
                <c:pt idx="99">
                  <c:v>-7705</c:v>
                </c:pt>
                <c:pt idx="100">
                  <c:v>-6454</c:v>
                </c:pt>
                <c:pt idx="101">
                  <c:v>-6453</c:v>
                </c:pt>
                <c:pt idx="102">
                  <c:v>-6432</c:v>
                </c:pt>
                <c:pt idx="103">
                  <c:v>-6084</c:v>
                </c:pt>
                <c:pt idx="104">
                  <c:v>-5804</c:v>
                </c:pt>
                <c:pt idx="105">
                  <c:v>-5760</c:v>
                </c:pt>
                <c:pt idx="106">
                  <c:v>-5458</c:v>
                </c:pt>
                <c:pt idx="107">
                  <c:v>-5458</c:v>
                </c:pt>
                <c:pt idx="108">
                  <c:v>-5444</c:v>
                </c:pt>
                <c:pt idx="109">
                  <c:v>-5436</c:v>
                </c:pt>
                <c:pt idx="110">
                  <c:v>-5198</c:v>
                </c:pt>
                <c:pt idx="111">
                  <c:v>-5185</c:v>
                </c:pt>
                <c:pt idx="112">
                  <c:v>-5185</c:v>
                </c:pt>
                <c:pt idx="113">
                  <c:v>-5185</c:v>
                </c:pt>
                <c:pt idx="114">
                  <c:v>-5185</c:v>
                </c:pt>
                <c:pt idx="115">
                  <c:v>-5184</c:v>
                </c:pt>
                <c:pt idx="116">
                  <c:v>-5179</c:v>
                </c:pt>
                <c:pt idx="117">
                  <c:v>-5179</c:v>
                </c:pt>
                <c:pt idx="118">
                  <c:v>-5179</c:v>
                </c:pt>
                <c:pt idx="119">
                  <c:v>-5149</c:v>
                </c:pt>
                <c:pt idx="120">
                  <c:v>-4817</c:v>
                </c:pt>
                <c:pt idx="121">
                  <c:v>-4816</c:v>
                </c:pt>
                <c:pt idx="122">
                  <c:v>-4804</c:v>
                </c:pt>
                <c:pt idx="123">
                  <c:v>-4533</c:v>
                </c:pt>
                <c:pt idx="124">
                  <c:v>-4512</c:v>
                </c:pt>
                <c:pt idx="125">
                  <c:v>-4507</c:v>
                </c:pt>
                <c:pt idx="126">
                  <c:v>-4507</c:v>
                </c:pt>
                <c:pt idx="127">
                  <c:v>-4191</c:v>
                </c:pt>
                <c:pt idx="128">
                  <c:v>-4191</c:v>
                </c:pt>
                <c:pt idx="129">
                  <c:v>-4187</c:v>
                </c:pt>
                <c:pt idx="130">
                  <c:v>-4185</c:v>
                </c:pt>
                <c:pt idx="131">
                  <c:v>-3950</c:v>
                </c:pt>
                <c:pt idx="132">
                  <c:v>-3932</c:v>
                </c:pt>
                <c:pt idx="133">
                  <c:v>-3896</c:v>
                </c:pt>
                <c:pt idx="134">
                  <c:v>-3890</c:v>
                </c:pt>
                <c:pt idx="135">
                  <c:v>-3888</c:v>
                </c:pt>
                <c:pt idx="136">
                  <c:v>-3886</c:v>
                </c:pt>
                <c:pt idx="137">
                  <c:v>-3867</c:v>
                </c:pt>
                <c:pt idx="138">
                  <c:v>-3867</c:v>
                </c:pt>
                <c:pt idx="139">
                  <c:v>-3860</c:v>
                </c:pt>
                <c:pt idx="140">
                  <c:v>-3859</c:v>
                </c:pt>
                <c:pt idx="141">
                  <c:v>-3853</c:v>
                </c:pt>
                <c:pt idx="142">
                  <c:v>-3853</c:v>
                </c:pt>
                <c:pt idx="143">
                  <c:v>-3853</c:v>
                </c:pt>
                <c:pt idx="144">
                  <c:v>-3838</c:v>
                </c:pt>
                <c:pt idx="145">
                  <c:v>-3833</c:v>
                </c:pt>
                <c:pt idx="146">
                  <c:v>-3816</c:v>
                </c:pt>
                <c:pt idx="147">
                  <c:v>-3577</c:v>
                </c:pt>
                <c:pt idx="148">
                  <c:v>-3522</c:v>
                </c:pt>
                <c:pt idx="149">
                  <c:v>-3500</c:v>
                </c:pt>
                <c:pt idx="150">
                  <c:v>-3263</c:v>
                </c:pt>
                <c:pt idx="151">
                  <c:v>-3257</c:v>
                </c:pt>
                <c:pt idx="152">
                  <c:v>-3257</c:v>
                </c:pt>
                <c:pt idx="153">
                  <c:v>-3250</c:v>
                </c:pt>
                <c:pt idx="154">
                  <c:v>-3250</c:v>
                </c:pt>
                <c:pt idx="155">
                  <c:v>-3242</c:v>
                </c:pt>
                <c:pt idx="156">
                  <c:v>-3234</c:v>
                </c:pt>
                <c:pt idx="157">
                  <c:v>-3220</c:v>
                </c:pt>
                <c:pt idx="158">
                  <c:v>-3176</c:v>
                </c:pt>
                <c:pt idx="159">
                  <c:v>-3169</c:v>
                </c:pt>
                <c:pt idx="160">
                  <c:v>-2947</c:v>
                </c:pt>
                <c:pt idx="161">
                  <c:v>-2939</c:v>
                </c:pt>
                <c:pt idx="162">
                  <c:v>-2927</c:v>
                </c:pt>
                <c:pt idx="163">
                  <c:v>-2921</c:v>
                </c:pt>
                <c:pt idx="164">
                  <c:v>-2921</c:v>
                </c:pt>
                <c:pt idx="165">
                  <c:v>-2919</c:v>
                </c:pt>
                <c:pt idx="166">
                  <c:v>-2919</c:v>
                </c:pt>
                <c:pt idx="167">
                  <c:v>-2917</c:v>
                </c:pt>
                <c:pt idx="168">
                  <c:v>-2917</c:v>
                </c:pt>
                <c:pt idx="169">
                  <c:v>-2914</c:v>
                </c:pt>
                <c:pt idx="170">
                  <c:v>-2914</c:v>
                </c:pt>
                <c:pt idx="171">
                  <c:v>-2911</c:v>
                </c:pt>
                <c:pt idx="172">
                  <c:v>-2911</c:v>
                </c:pt>
                <c:pt idx="173">
                  <c:v>-2900</c:v>
                </c:pt>
                <c:pt idx="174">
                  <c:v>-2899</c:v>
                </c:pt>
                <c:pt idx="175">
                  <c:v>-2294</c:v>
                </c:pt>
                <c:pt idx="176">
                  <c:v>-2273</c:v>
                </c:pt>
                <c:pt idx="177">
                  <c:v>-2273</c:v>
                </c:pt>
                <c:pt idx="178">
                  <c:v>-2264</c:v>
                </c:pt>
                <c:pt idx="179">
                  <c:v>-2264</c:v>
                </c:pt>
                <c:pt idx="180">
                  <c:v>-2257</c:v>
                </c:pt>
                <c:pt idx="181">
                  <c:v>-2234</c:v>
                </c:pt>
                <c:pt idx="182">
                  <c:v>-2227</c:v>
                </c:pt>
                <c:pt idx="183">
                  <c:v>-2222</c:v>
                </c:pt>
                <c:pt idx="184">
                  <c:v>-2046.5</c:v>
                </c:pt>
                <c:pt idx="185">
                  <c:v>-2027</c:v>
                </c:pt>
                <c:pt idx="186">
                  <c:v>-1983.5</c:v>
                </c:pt>
                <c:pt idx="187">
                  <c:v>-1963</c:v>
                </c:pt>
                <c:pt idx="188">
                  <c:v>-1934</c:v>
                </c:pt>
                <c:pt idx="189">
                  <c:v>-1928</c:v>
                </c:pt>
                <c:pt idx="190">
                  <c:v>-1927</c:v>
                </c:pt>
                <c:pt idx="191">
                  <c:v>-1913</c:v>
                </c:pt>
                <c:pt idx="192">
                  <c:v>-1913</c:v>
                </c:pt>
                <c:pt idx="193">
                  <c:v>-1696</c:v>
                </c:pt>
                <c:pt idx="194">
                  <c:v>-1696</c:v>
                </c:pt>
                <c:pt idx="195">
                  <c:v>-1661</c:v>
                </c:pt>
                <c:pt idx="196">
                  <c:v>-1659</c:v>
                </c:pt>
                <c:pt idx="197">
                  <c:v>-1659</c:v>
                </c:pt>
                <c:pt idx="198">
                  <c:v>-1659</c:v>
                </c:pt>
                <c:pt idx="199">
                  <c:v>-1644</c:v>
                </c:pt>
                <c:pt idx="200">
                  <c:v>-1640</c:v>
                </c:pt>
                <c:pt idx="201">
                  <c:v>-1640</c:v>
                </c:pt>
                <c:pt idx="202">
                  <c:v>-1638</c:v>
                </c:pt>
                <c:pt idx="203">
                  <c:v>-1638</c:v>
                </c:pt>
                <c:pt idx="204">
                  <c:v>-1637</c:v>
                </c:pt>
                <c:pt idx="205">
                  <c:v>-1637</c:v>
                </c:pt>
                <c:pt idx="206">
                  <c:v>-1637</c:v>
                </c:pt>
                <c:pt idx="207">
                  <c:v>-1637</c:v>
                </c:pt>
                <c:pt idx="208">
                  <c:v>-1624</c:v>
                </c:pt>
                <c:pt idx="209">
                  <c:v>-1624</c:v>
                </c:pt>
                <c:pt idx="210">
                  <c:v>-1623</c:v>
                </c:pt>
                <c:pt idx="211">
                  <c:v>-1623</c:v>
                </c:pt>
                <c:pt idx="212">
                  <c:v>-1618</c:v>
                </c:pt>
                <c:pt idx="213">
                  <c:v>-1616</c:v>
                </c:pt>
                <c:pt idx="214">
                  <c:v>-1616</c:v>
                </c:pt>
                <c:pt idx="215">
                  <c:v>-1615.5</c:v>
                </c:pt>
                <c:pt idx="216">
                  <c:v>-1611</c:v>
                </c:pt>
                <c:pt idx="217">
                  <c:v>-1610</c:v>
                </c:pt>
                <c:pt idx="218">
                  <c:v>-1604</c:v>
                </c:pt>
                <c:pt idx="219">
                  <c:v>-1602</c:v>
                </c:pt>
                <c:pt idx="220">
                  <c:v>-1602</c:v>
                </c:pt>
                <c:pt idx="221">
                  <c:v>-1602</c:v>
                </c:pt>
                <c:pt idx="222">
                  <c:v>-1601</c:v>
                </c:pt>
                <c:pt idx="223">
                  <c:v>-1594</c:v>
                </c:pt>
                <c:pt idx="224">
                  <c:v>-1594</c:v>
                </c:pt>
                <c:pt idx="225">
                  <c:v>-1587</c:v>
                </c:pt>
                <c:pt idx="226">
                  <c:v>-1587</c:v>
                </c:pt>
                <c:pt idx="227">
                  <c:v>-1586</c:v>
                </c:pt>
                <c:pt idx="228">
                  <c:v>-1365</c:v>
                </c:pt>
                <c:pt idx="229">
                  <c:v>-1365</c:v>
                </c:pt>
                <c:pt idx="230">
                  <c:v>-1347.5</c:v>
                </c:pt>
                <c:pt idx="231">
                  <c:v>-1324</c:v>
                </c:pt>
                <c:pt idx="232">
                  <c:v>-1324</c:v>
                </c:pt>
                <c:pt idx="233">
                  <c:v>-1309</c:v>
                </c:pt>
                <c:pt idx="234">
                  <c:v>-1309</c:v>
                </c:pt>
                <c:pt idx="235">
                  <c:v>-1293</c:v>
                </c:pt>
                <c:pt idx="236">
                  <c:v>-1288</c:v>
                </c:pt>
                <c:pt idx="237">
                  <c:v>-1288</c:v>
                </c:pt>
                <c:pt idx="238">
                  <c:v>-1280</c:v>
                </c:pt>
                <c:pt idx="239">
                  <c:v>-1280</c:v>
                </c:pt>
                <c:pt idx="240">
                  <c:v>-1278</c:v>
                </c:pt>
                <c:pt idx="241">
                  <c:v>-1278</c:v>
                </c:pt>
                <c:pt idx="242">
                  <c:v>-1274.5</c:v>
                </c:pt>
                <c:pt idx="243">
                  <c:v>-1263</c:v>
                </c:pt>
                <c:pt idx="244">
                  <c:v>-1263</c:v>
                </c:pt>
                <c:pt idx="245">
                  <c:v>-1234</c:v>
                </c:pt>
                <c:pt idx="246">
                  <c:v>-1234</c:v>
                </c:pt>
                <c:pt idx="247">
                  <c:v>-1048</c:v>
                </c:pt>
                <c:pt idx="248">
                  <c:v>-1048</c:v>
                </c:pt>
                <c:pt idx="249">
                  <c:v>-1026</c:v>
                </c:pt>
                <c:pt idx="250">
                  <c:v>-993</c:v>
                </c:pt>
                <c:pt idx="251">
                  <c:v>-992</c:v>
                </c:pt>
                <c:pt idx="252">
                  <c:v>-971</c:v>
                </c:pt>
                <c:pt idx="253">
                  <c:v>-957</c:v>
                </c:pt>
                <c:pt idx="254">
                  <c:v>-956</c:v>
                </c:pt>
                <c:pt idx="255">
                  <c:v>-942</c:v>
                </c:pt>
                <c:pt idx="256">
                  <c:v>-756</c:v>
                </c:pt>
                <c:pt idx="257">
                  <c:v>-684</c:v>
                </c:pt>
                <c:pt idx="258">
                  <c:v>-683</c:v>
                </c:pt>
                <c:pt idx="259">
                  <c:v>-645</c:v>
                </c:pt>
                <c:pt idx="260">
                  <c:v>-645</c:v>
                </c:pt>
                <c:pt idx="261">
                  <c:v>-631</c:v>
                </c:pt>
                <c:pt idx="262">
                  <c:v>-618</c:v>
                </c:pt>
                <c:pt idx="263">
                  <c:v>-618</c:v>
                </c:pt>
                <c:pt idx="264">
                  <c:v>-611</c:v>
                </c:pt>
                <c:pt idx="265">
                  <c:v>-596</c:v>
                </c:pt>
                <c:pt idx="266">
                  <c:v>-360</c:v>
                </c:pt>
                <c:pt idx="267">
                  <c:v>-353</c:v>
                </c:pt>
                <c:pt idx="268">
                  <c:v>-351</c:v>
                </c:pt>
                <c:pt idx="269">
                  <c:v>-338</c:v>
                </c:pt>
                <c:pt idx="270">
                  <c:v>-302</c:v>
                </c:pt>
                <c:pt idx="271">
                  <c:v>-280</c:v>
                </c:pt>
                <c:pt idx="272">
                  <c:v>-30</c:v>
                </c:pt>
                <c:pt idx="273">
                  <c:v>-7</c:v>
                </c:pt>
                <c:pt idx="274">
                  <c:v>-3.5</c:v>
                </c:pt>
                <c:pt idx="275">
                  <c:v>0</c:v>
                </c:pt>
                <c:pt idx="276">
                  <c:v>0</c:v>
                </c:pt>
                <c:pt idx="277">
                  <c:v>252</c:v>
                </c:pt>
                <c:pt idx="278">
                  <c:v>253</c:v>
                </c:pt>
                <c:pt idx="279">
                  <c:v>253</c:v>
                </c:pt>
                <c:pt idx="280">
                  <c:v>268</c:v>
                </c:pt>
                <c:pt idx="281">
                  <c:v>268</c:v>
                </c:pt>
                <c:pt idx="282">
                  <c:v>279</c:v>
                </c:pt>
                <c:pt idx="283">
                  <c:v>280</c:v>
                </c:pt>
                <c:pt idx="284">
                  <c:v>280</c:v>
                </c:pt>
                <c:pt idx="285">
                  <c:v>289</c:v>
                </c:pt>
                <c:pt idx="286">
                  <c:v>289</c:v>
                </c:pt>
                <c:pt idx="287">
                  <c:v>304</c:v>
                </c:pt>
                <c:pt idx="288">
                  <c:v>304</c:v>
                </c:pt>
                <c:pt idx="289">
                  <c:v>304</c:v>
                </c:pt>
                <c:pt idx="290">
                  <c:v>308</c:v>
                </c:pt>
                <c:pt idx="291">
                  <c:v>315</c:v>
                </c:pt>
                <c:pt idx="292">
                  <c:v>316</c:v>
                </c:pt>
                <c:pt idx="293">
                  <c:v>317</c:v>
                </c:pt>
                <c:pt idx="294">
                  <c:v>330</c:v>
                </c:pt>
                <c:pt idx="295">
                  <c:v>337</c:v>
                </c:pt>
                <c:pt idx="296">
                  <c:v>525</c:v>
                </c:pt>
                <c:pt idx="297">
                  <c:v>560</c:v>
                </c:pt>
                <c:pt idx="298">
                  <c:v>560</c:v>
                </c:pt>
                <c:pt idx="299">
                  <c:v>563.5</c:v>
                </c:pt>
                <c:pt idx="300">
                  <c:v>565.5</c:v>
                </c:pt>
                <c:pt idx="301">
                  <c:v>611</c:v>
                </c:pt>
                <c:pt idx="302">
                  <c:v>611</c:v>
                </c:pt>
                <c:pt idx="303">
                  <c:v>624</c:v>
                </c:pt>
                <c:pt idx="304">
                  <c:v>625</c:v>
                </c:pt>
                <c:pt idx="305">
                  <c:v>627</c:v>
                </c:pt>
                <c:pt idx="306">
                  <c:v>639</c:v>
                </c:pt>
                <c:pt idx="307">
                  <c:v>642</c:v>
                </c:pt>
                <c:pt idx="308">
                  <c:v>650.5</c:v>
                </c:pt>
                <c:pt idx="309">
                  <c:v>655</c:v>
                </c:pt>
                <c:pt idx="310">
                  <c:v>679</c:v>
                </c:pt>
                <c:pt idx="311">
                  <c:v>679</c:v>
                </c:pt>
                <c:pt idx="312">
                  <c:v>936</c:v>
                </c:pt>
                <c:pt idx="313">
                  <c:v>939.5</c:v>
                </c:pt>
                <c:pt idx="314">
                  <c:v>963</c:v>
                </c:pt>
                <c:pt idx="315">
                  <c:v>965.5</c:v>
                </c:pt>
                <c:pt idx="316">
                  <c:v>970</c:v>
                </c:pt>
                <c:pt idx="317">
                  <c:v>978</c:v>
                </c:pt>
                <c:pt idx="318">
                  <c:v>1217</c:v>
                </c:pt>
                <c:pt idx="319">
                  <c:v>1217</c:v>
                </c:pt>
                <c:pt idx="320">
                  <c:v>1280</c:v>
                </c:pt>
                <c:pt idx="321">
                  <c:v>1280</c:v>
                </c:pt>
                <c:pt idx="322">
                  <c:v>1280</c:v>
                </c:pt>
                <c:pt idx="323">
                  <c:v>1280</c:v>
                </c:pt>
                <c:pt idx="324">
                  <c:v>1282</c:v>
                </c:pt>
                <c:pt idx="325">
                  <c:v>1297</c:v>
                </c:pt>
                <c:pt idx="326">
                  <c:v>1297</c:v>
                </c:pt>
                <c:pt idx="327">
                  <c:v>1302</c:v>
                </c:pt>
                <c:pt idx="328">
                  <c:v>1302</c:v>
                </c:pt>
                <c:pt idx="329">
                  <c:v>1556</c:v>
                </c:pt>
                <c:pt idx="330">
                  <c:v>1556</c:v>
                </c:pt>
                <c:pt idx="331">
                  <c:v>1563</c:v>
                </c:pt>
                <c:pt idx="332">
                  <c:v>1563</c:v>
                </c:pt>
                <c:pt idx="333">
                  <c:v>1577</c:v>
                </c:pt>
                <c:pt idx="334">
                  <c:v>1577</c:v>
                </c:pt>
                <c:pt idx="335">
                  <c:v>1596</c:v>
                </c:pt>
                <c:pt idx="336">
                  <c:v>1607</c:v>
                </c:pt>
                <c:pt idx="337">
                  <c:v>1620</c:v>
                </c:pt>
                <c:pt idx="338">
                  <c:v>1620</c:v>
                </c:pt>
                <c:pt idx="339">
                  <c:v>1887.5</c:v>
                </c:pt>
                <c:pt idx="340">
                  <c:v>1922</c:v>
                </c:pt>
                <c:pt idx="341">
                  <c:v>1922</c:v>
                </c:pt>
                <c:pt idx="342">
                  <c:v>1949</c:v>
                </c:pt>
                <c:pt idx="343">
                  <c:v>1949</c:v>
                </c:pt>
                <c:pt idx="344">
                  <c:v>1965</c:v>
                </c:pt>
                <c:pt idx="345">
                  <c:v>1978</c:v>
                </c:pt>
                <c:pt idx="346">
                  <c:v>2178</c:v>
                </c:pt>
                <c:pt idx="347">
                  <c:v>2184.5</c:v>
                </c:pt>
                <c:pt idx="348">
                  <c:v>2229</c:v>
                </c:pt>
                <c:pt idx="349">
                  <c:v>2236</c:v>
                </c:pt>
                <c:pt idx="350">
                  <c:v>2239</c:v>
                </c:pt>
                <c:pt idx="351">
                  <c:v>2239</c:v>
                </c:pt>
                <c:pt idx="352">
                  <c:v>2241</c:v>
                </c:pt>
                <c:pt idx="353">
                  <c:v>2526.5</c:v>
                </c:pt>
                <c:pt idx="354">
                  <c:v>2540</c:v>
                </c:pt>
                <c:pt idx="355">
                  <c:v>2540</c:v>
                </c:pt>
                <c:pt idx="356">
                  <c:v>2548</c:v>
                </c:pt>
                <c:pt idx="357">
                  <c:v>2548</c:v>
                </c:pt>
                <c:pt idx="358">
                  <c:v>2563</c:v>
                </c:pt>
                <c:pt idx="359">
                  <c:v>2567</c:v>
                </c:pt>
                <c:pt idx="360">
                  <c:v>2567</c:v>
                </c:pt>
                <c:pt idx="361">
                  <c:v>2567</c:v>
                </c:pt>
                <c:pt idx="362">
                  <c:v>2589</c:v>
                </c:pt>
                <c:pt idx="363">
                  <c:v>2592</c:v>
                </c:pt>
                <c:pt idx="364">
                  <c:v>2592</c:v>
                </c:pt>
                <c:pt idx="365">
                  <c:v>2767</c:v>
                </c:pt>
                <c:pt idx="366">
                  <c:v>2863.5</c:v>
                </c:pt>
                <c:pt idx="367">
                  <c:v>2885</c:v>
                </c:pt>
                <c:pt idx="368">
                  <c:v>2885</c:v>
                </c:pt>
                <c:pt idx="369">
                  <c:v>2891</c:v>
                </c:pt>
                <c:pt idx="370">
                  <c:v>2898</c:v>
                </c:pt>
                <c:pt idx="371">
                  <c:v>2900</c:v>
                </c:pt>
                <c:pt idx="372">
                  <c:v>3128</c:v>
                </c:pt>
                <c:pt idx="373">
                  <c:v>3195</c:v>
                </c:pt>
                <c:pt idx="374">
                  <c:v>3224</c:v>
                </c:pt>
                <c:pt idx="375">
                  <c:v>3233.5</c:v>
                </c:pt>
                <c:pt idx="376">
                  <c:v>3291</c:v>
                </c:pt>
                <c:pt idx="377">
                  <c:v>3410</c:v>
                </c:pt>
                <c:pt idx="378">
                  <c:v>3509</c:v>
                </c:pt>
                <c:pt idx="379">
                  <c:v>3509</c:v>
                </c:pt>
                <c:pt idx="380">
                  <c:v>3540</c:v>
                </c:pt>
                <c:pt idx="381">
                  <c:v>3562</c:v>
                </c:pt>
                <c:pt idx="382">
                  <c:v>3562</c:v>
                </c:pt>
                <c:pt idx="383">
                  <c:v>3784</c:v>
                </c:pt>
                <c:pt idx="384">
                  <c:v>3811</c:v>
                </c:pt>
                <c:pt idx="385">
                  <c:v>3842</c:v>
                </c:pt>
                <c:pt idx="386">
                  <c:v>3842</c:v>
                </c:pt>
                <c:pt idx="387">
                  <c:v>4149</c:v>
                </c:pt>
                <c:pt idx="388">
                  <c:v>4158</c:v>
                </c:pt>
                <c:pt idx="389">
                  <c:v>4158</c:v>
                </c:pt>
                <c:pt idx="390">
                  <c:v>4165</c:v>
                </c:pt>
                <c:pt idx="391">
                  <c:v>4165</c:v>
                </c:pt>
                <c:pt idx="392">
                  <c:v>4180</c:v>
                </c:pt>
                <c:pt idx="393">
                  <c:v>4180</c:v>
                </c:pt>
                <c:pt idx="394">
                  <c:v>4184</c:v>
                </c:pt>
                <c:pt idx="395">
                  <c:v>4200</c:v>
                </c:pt>
                <c:pt idx="396">
                  <c:v>4446.5</c:v>
                </c:pt>
                <c:pt idx="397">
                  <c:v>4502</c:v>
                </c:pt>
                <c:pt idx="398">
                  <c:v>4502</c:v>
                </c:pt>
                <c:pt idx="399">
                  <c:v>4840</c:v>
                </c:pt>
                <c:pt idx="400">
                  <c:v>5041</c:v>
                </c:pt>
                <c:pt idx="401">
                  <c:v>5050</c:v>
                </c:pt>
                <c:pt idx="402">
                  <c:v>5085</c:v>
                </c:pt>
                <c:pt idx="403">
                  <c:v>5122</c:v>
                </c:pt>
                <c:pt idx="404">
                  <c:v>5138</c:v>
                </c:pt>
                <c:pt idx="405">
                  <c:v>5138</c:v>
                </c:pt>
                <c:pt idx="406">
                  <c:v>5173</c:v>
                </c:pt>
                <c:pt idx="407">
                  <c:v>5173</c:v>
                </c:pt>
                <c:pt idx="408">
                  <c:v>5359</c:v>
                </c:pt>
                <c:pt idx="409">
                  <c:v>5359</c:v>
                </c:pt>
                <c:pt idx="410">
                  <c:v>5408</c:v>
                </c:pt>
                <c:pt idx="411">
                  <c:v>5412</c:v>
                </c:pt>
                <c:pt idx="412">
                  <c:v>5420</c:v>
                </c:pt>
                <c:pt idx="413">
                  <c:v>5436</c:v>
                </c:pt>
                <c:pt idx="414">
                  <c:v>5438</c:v>
                </c:pt>
                <c:pt idx="415">
                  <c:v>5438</c:v>
                </c:pt>
                <c:pt idx="416">
                  <c:v>5445</c:v>
                </c:pt>
                <c:pt idx="417">
                  <c:v>5445</c:v>
                </c:pt>
                <c:pt idx="418">
                  <c:v>5451</c:v>
                </c:pt>
                <c:pt idx="419">
                  <c:v>5455</c:v>
                </c:pt>
                <c:pt idx="420">
                  <c:v>5467</c:v>
                </c:pt>
                <c:pt idx="421">
                  <c:v>5467</c:v>
                </c:pt>
                <c:pt idx="422">
                  <c:v>5470</c:v>
                </c:pt>
                <c:pt idx="423">
                  <c:v>5482</c:v>
                </c:pt>
                <c:pt idx="424">
                  <c:v>5504</c:v>
                </c:pt>
                <c:pt idx="425">
                  <c:v>5504</c:v>
                </c:pt>
                <c:pt idx="426">
                  <c:v>5767</c:v>
                </c:pt>
                <c:pt idx="427">
                  <c:v>5769</c:v>
                </c:pt>
                <c:pt idx="428">
                  <c:v>5769</c:v>
                </c:pt>
                <c:pt idx="429">
                  <c:v>5783</c:v>
                </c:pt>
                <c:pt idx="430">
                  <c:v>5783</c:v>
                </c:pt>
                <c:pt idx="431">
                  <c:v>5789</c:v>
                </c:pt>
                <c:pt idx="432">
                  <c:v>5791</c:v>
                </c:pt>
                <c:pt idx="433">
                  <c:v>5791</c:v>
                </c:pt>
                <c:pt idx="434">
                  <c:v>5806</c:v>
                </c:pt>
                <c:pt idx="435">
                  <c:v>5806</c:v>
                </c:pt>
                <c:pt idx="436">
                  <c:v>5820</c:v>
                </c:pt>
                <c:pt idx="437">
                  <c:v>5820</c:v>
                </c:pt>
                <c:pt idx="438">
                  <c:v>6035</c:v>
                </c:pt>
                <c:pt idx="439">
                  <c:v>6035</c:v>
                </c:pt>
                <c:pt idx="440">
                  <c:v>6049</c:v>
                </c:pt>
                <c:pt idx="441">
                  <c:v>6049</c:v>
                </c:pt>
                <c:pt idx="442">
                  <c:v>6078</c:v>
                </c:pt>
                <c:pt idx="443">
                  <c:v>6078</c:v>
                </c:pt>
                <c:pt idx="444">
                  <c:v>6099</c:v>
                </c:pt>
                <c:pt idx="445">
                  <c:v>6099</c:v>
                </c:pt>
                <c:pt idx="446">
                  <c:v>6100</c:v>
                </c:pt>
                <c:pt idx="447">
                  <c:v>6100</c:v>
                </c:pt>
                <c:pt idx="448">
                  <c:v>6110</c:v>
                </c:pt>
                <c:pt idx="449">
                  <c:v>6110</c:v>
                </c:pt>
                <c:pt idx="450">
                  <c:v>6114</c:v>
                </c:pt>
                <c:pt idx="451">
                  <c:v>6114</c:v>
                </c:pt>
                <c:pt idx="452">
                  <c:v>6127</c:v>
                </c:pt>
                <c:pt idx="453">
                  <c:v>6387</c:v>
                </c:pt>
                <c:pt idx="454">
                  <c:v>6387</c:v>
                </c:pt>
                <c:pt idx="455">
                  <c:v>6424</c:v>
                </c:pt>
                <c:pt idx="456">
                  <c:v>6424</c:v>
                </c:pt>
                <c:pt idx="457">
                  <c:v>6438</c:v>
                </c:pt>
                <c:pt idx="458">
                  <c:v>6438</c:v>
                </c:pt>
                <c:pt idx="459">
                  <c:v>6445</c:v>
                </c:pt>
                <c:pt idx="460">
                  <c:v>6445</c:v>
                </c:pt>
                <c:pt idx="461">
                  <c:v>6458</c:v>
                </c:pt>
                <c:pt idx="462">
                  <c:v>6458</c:v>
                </c:pt>
                <c:pt idx="463">
                  <c:v>6475</c:v>
                </c:pt>
                <c:pt idx="464">
                  <c:v>6702</c:v>
                </c:pt>
                <c:pt idx="465">
                  <c:v>6725</c:v>
                </c:pt>
                <c:pt idx="466">
                  <c:v>6725</c:v>
                </c:pt>
                <c:pt idx="467">
                  <c:v>6733</c:v>
                </c:pt>
                <c:pt idx="468">
                  <c:v>6745</c:v>
                </c:pt>
                <c:pt idx="469">
                  <c:v>6754</c:v>
                </c:pt>
                <c:pt idx="470">
                  <c:v>6769</c:v>
                </c:pt>
                <c:pt idx="471">
                  <c:v>6991</c:v>
                </c:pt>
                <c:pt idx="472">
                  <c:v>7033</c:v>
                </c:pt>
                <c:pt idx="473">
                  <c:v>7061</c:v>
                </c:pt>
                <c:pt idx="474">
                  <c:v>7063</c:v>
                </c:pt>
                <c:pt idx="475">
                  <c:v>7074</c:v>
                </c:pt>
                <c:pt idx="476">
                  <c:v>7091</c:v>
                </c:pt>
                <c:pt idx="477">
                  <c:v>7100</c:v>
                </c:pt>
                <c:pt idx="478">
                  <c:v>7100</c:v>
                </c:pt>
                <c:pt idx="479">
                  <c:v>7330</c:v>
                </c:pt>
                <c:pt idx="480">
                  <c:v>7351</c:v>
                </c:pt>
                <c:pt idx="481">
                  <c:v>7372</c:v>
                </c:pt>
                <c:pt idx="482">
                  <c:v>7390</c:v>
                </c:pt>
                <c:pt idx="483">
                  <c:v>7400</c:v>
                </c:pt>
                <c:pt idx="484">
                  <c:v>7416</c:v>
                </c:pt>
                <c:pt idx="485">
                  <c:v>7684</c:v>
                </c:pt>
                <c:pt idx="486">
                  <c:v>7714</c:v>
                </c:pt>
                <c:pt idx="487">
                  <c:v>7750</c:v>
                </c:pt>
                <c:pt idx="488">
                  <c:v>7965</c:v>
                </c:pt>
                <c:pt idx="489">
                  <c:v>8001</c:v>
                </c:pt>
                <c:pt idx="490">
                  <c:v>8047</c:v>
                </c:pt>
                <c:pt idx="491">
                  <c:v>8049</c:v>
                </c:pt>
                <c:pt idx="492">
                  <c:v>8059</c:v>
                </c:pt>
                <c:pt idx="493">
                  <c:v>8282</c:v>
                </c:pt>
                <c:pt idx="494">
                  <c:v>8318</c:v>
                </c:pt>
                <c:pt idx="495">
                  <c:v>8366</c:v>
                </c:pt>
                <c:pt idx="496">
                  <c:v>8385</c:v>
                </c:pt>
                <c:pt idx="497">
                  <c:v>8385</c:v>
                </c:pt>
                <c:pt idx="498">
                  <c:v>8591</c:v>
                </c:pt>
                <c:pt idx="499">
                  <c:v>8605</c:v>
                </c:pt>
                <c:pt idx="500">
                  <c:v>8613</c:v>
                </c:pt>
                <c:pt idx="501">
                  <c:v>8627</c:v>
                </c:pt>
                <c:pt idx="502">
                  <c:v>8634</c:v>
                </c:pt>
                <c:pt idx="503">
                  <c:v>8649</c:v>
                </c:pt>
                <c:pt idx="504">
                  <c:v>8936</c:v>
                </c:pt>
                <c:pt idx="505">
                  <c:v>8955</c:v>
                </c:pt>
                <c:pt idx="506">
                  <c:v>8958</c:v>
                </c:pt>
                <c:pt idx="507">
                  <c:v>8989</c:v>
                </c:pt>
                <c:pt idx="508">
                  <c:v>8989</c:v>
                </c:pt>
                <c:pt idx="509">
                  <c:v>8991</c:v>
                </c:pt>
                <c:pt idx="510">
                  <c:v>8992.5</c:v>
                </c:pt>
                <c:pt idx="511">
                  <c:v>9001</c:v>
                </c:pt>
                <c:pt idx="512">
                  <c:v>9008</c:v>
                </c:pt>
                <c:pt idx="513">
                  <c:v>9020</c:v>
                </c:pt>
                <c:pt idx="514">
                  <c:v>9245</c:v>
                </c:pt>
                <c:pt idx="515">
                  <c:v>9245</c:v>
                </c:pt>
                <c:pt idx="516">
                  <c:v>9259</c:v>
                </c:pt>
                <c:pt idx="517">
                  <c:v>9267</c:v>
                </c:pt>
                <c:pt idx="518">
                  <c:v>9274</c:v>
                </c:pt>
                <c:pt idx="519">
                  <c:v>9303</c:v>
                </c:pt>
                <c:pt idx="520">
                  <c:v>9307</c:v>
                </c:pt>
                <c:pt idx="521">
                  <c:v>9314</c:v>
                </c:pt>
                <c:pt idx="522">
                  <c:v>9605</c:v>
                </c:pt>
                <c:pt idx="523">
                  <c:v>9626</c:v>
                </c:pt>
                <c:pt idx="524">
                  <c:v>9660</c:v>
                </c:pt>
                <c:pt idx="525">
                  <c:v>9878</c:v>
                </c:pt>
                <c:pt idx="526">
                  <c:v>9899</c:v>
                </c:pt>
                <c:pt idx="527">
                  <c:v>9900</c:v>
                </c:pt>
                <c:pt idx="528">
                  <c:v>9914</c:v>
                </c:pt>
                <c:pt idx="529">
                  <c:v>9964</c:v>
                </c:pt>
                <c:pt idx="530">
                  <c:v>10245</c:v>
                </c:pt>
                <c:pt idx="531">
                  <c:v>10263</c:v>
                </c:pt>
                <c:pt idx="532">
                  <c:v>10274</c:v>
                </c:pt>
                <c:pt idx="533">
                  <c:v>10281</c:v>
                </c:pt>
                <c:pt idx="534">
                  <c:v>10283</c:v>
                </c:pt>
                <c:pt idx="535">
                  <c:v>10288</c:v>
                </c:pt>
                <c:pt idx="536">
                  <c:v>10288</c:v>
                </c:pt>
                <c:pt idx="537">
                  <c:v>10288</c:v>
                </c:pt>
                <c:pt idx="538">
                  <c:v>10609</c:v>
                </c:pt>
                <c:pt idx="539">
                  <c:v>10609</c:v>
                </c:pt>
                <c:pt idx="540">
                  <c:v>10612</c:v>
                </c:pt>
                <c:pt idx="541">
                  <c:v>10880.5</c:v>
                </c:pt>
                <c:pt idx="542">
                  <c:v>10888.5</c:v>
                </c:pt>
                <c:pt idx="543">
                  <c:v>10892</c:v>
                </c:pt>
                <c:pt idx="544">
                  <c:v>10899</c:v>
                </c:pt>
                <c:pt idx="545">
                  <c:v>10899</c:v>
                </c:pt>
                <c:pt idx="546">
                  <c:v>11172</c:v>
                </c:pt>
                <c:pt idx="547">
                  <c:v>11187</c:v>
                </c:pt>
                <c:pt idx="548">
                  <c:v>11216</c:v>
                </c:pt>
                <c:pt idx="549">
                  <c:v>11230</c:v>
                </c:pt>
                <c:pt idx="550">
                  <c:v>11237</c:v>
                </c:pt>
                <c:pt idx="551">
                  <c:v>11481</c:v>
                </c:pt>
                <c:pt idx="552">
                  <c:v>11602</c:v>
                </c:pt>
                <c:pt idx="553">
                  <c:v>11609</c:v>
                </c:pt>
                <c:pt idx="554">
                  <c:v>11609</c:v>
                </c:pt>
                <c:pt idx="555">
                  <c:v>11817</c:v>
                </c:pt>
                <c:pt idx="556">
                  <c:v>11817</c:v>
                </c:pt>
                <c:pt idx="557">
                  <c:v>11841</c:v>
                </c:pt>
                <c:pt idx="558">
                  <c:v>11882</c:v>
                </c:pt>
                <c:pt idx="559">
                  <c:v>11882</c:v>
                </c:pt>
                <c:pt idx="560">
                  <c:v>11884</c:v>
                </c:pt>
                <c:pt idx="561">
                  <c:v>11892</c:v>
                </c:pt>
                <c:pt idx="562">
                  <c:v>12220</c:v>
                </c:pt>
                <c:pt idx="563">
                  <c:v>12220</c:v>
                </c:pt>
                <c:pt idx="564">
                  <c:v>12500</c:v>
                </c:pt>
                <c:pt idx="565">
                  <c:v>12500</c:v>
                </c:pt>
                <c:pt idx="566">
                  <c:v>12524</c:v>
                </c:pt>
                <c:pt idx="567">
                  <c:v>12558</c:v>
                </c:pt>
                <c:pt idx="568">
                  <c:v>12889</c:v>
                </c:pt>
                <c:pt idx="569">
                  <c:v>12889</c:v>
                </c:pt>
                <c:pt idx="570">
                  <c:v>13154</c:v>
                </c:pt>
                <c:pt idx="571">
                  <c:v>13169</c:v>
                </c:pt>
                <c:pt idx="572">
                  <c:v>13773</c:v>
                </c:pt>
                <c:pt idx="573">
                  <c:v>14147</c:v>
                </c:pt>
              </c:numCache>
            </c:numRef>
          </c:xVal>
          <c:yVal>
            <c:numRef>
              <c:f>'Active 1'!$M$21:$M$974</c:f>
              <c:numCache>
                <c:formatCode>General</c:formatCode>
                <c:ptCount val="9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A58-4092-BA08-215132436DB4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1'!$F$21:$F$974</c:f>
              <c:numCache>
                <c:formatCode>General</c:formatCode>
                <c:ptCount val="954"/>
                <c:pt idx="0">
                  <c:v>-29861</c:v>
                </c:pt>
                <c:pt idx="1">
                  <c:v>-29860</c:v>
                </c:pt>
                <c:pt idx="2">
                  <c:v>-29691</c:v>
                </c:pt>
                <c:pt idx="3">
                  <c:v>-29632</c:v>
                </c:pt>
                <c:pt idx="4">
                  <c:v>-29601</c:v>
                </c:pt>
                <c:pt idx="5">
                  <c:v>-28931</c:v>
                </c:pt>
                <c:pt idx="6">
                  <c:v>-28927</c:v>
                </c:pt>
                <c:pt idx="7">
                  <c:v>-28441</c:v>
                </c:pt>
                <c:pt idx="8">
                  <c:v>-28431</c:v>
                </c:pt>
                <c:pt idx="9">
                  <c:v>-28106</c:v>
                </c:pt>
                <c:pt idx="10">
                  <c:v>-27961</c:v>
                </c:pt>
                <c:pt idx="11">
                  <c:v>-27331</c:v>
                </c:pt>
                <c:pt idx="12">
                  <c:v>-27328</c:v>
                </c:pt>
                <c:pt idx="13">
                  <c:v>-26371</c:v>
                </c:pt>
                <c:pt idx="14">
                  <c:v>-26350</c:v>
                </c:pt>
                <c:pt idx="15">
                  <c:v>-26271</c:v>
                </c:pt>
                <c:pt idx="16">
                  <c:v>-26055</c:v>
                </c:pt>
                <c:pt idx="17">
                  <c:v>-25891</c:v>
                </c:pt>
                <c:pt idx="18">
                  <c:v>-25578</c:v>
                </c:pt>
                <c:pt idx="19">
                  <c:v>-25127</c:v>
                </c:pt>
                <c:pt idx="20">
                  <c:v>-25071</c:v>
                </c:pt>
                <c:pt idx="21">
                  <c:v>-24448</c:v>
                </c:pt>
                <c:pt idx="22">
                  <c:v>-23200</c:v>
                </c:pt>
                <c:pt idx="23">
                  <c:v>-23193</c:v>
                </c:pt>
                <c:pt idx="24">
                  <c:v>-22877</c:v>
                </c:pt>
                <c:pt idx="25">
                  <c:v>-22827</c:v>
                </c:pt>
                <c:pt idx="26">
                  <c:v>-22516</c:v>
                </c:pt>
                <c:pt idx="27">
                  <c:v>-22496</c:v>
                </c:pt>
                <c:pt idx="28">
                  <c:v>-22495</c:v>
                </c:pt>
                <c:pt idx="29">
                  <c:v>-22251</c:v>
                </c:pt>
                <c:pt idx="30">
                  <c:v>-21884</c:v>
                </c:pt>
                <c:pt idx="31">
                  <c:v>-21539</c:v>
                </c:pt>
                <c:pt idx="32">
                  <c:v>-21515</c:v>
                </c:pt>
                <c:pt idx="33">
                  <c:v>-21324</c:v>
                </c:pt>
                <c:pt idx="34">
                  <c:v>-21287</c:v>
                </c:pt>
                <c:pt idx="35">
                  <c:v>-21201</c:v>
                </c:pt>
                <c:pt idx="36">
                  <c:v>-21194</c:v>
                </c:pt>
                <c:pt idx="37">
                  <c:v>-21186</c:v>
                </c:pt>
                <c:pt idx="38">
                  <c:v>-20979</c:v>
                </c:pt>
                <c:pt idx="39">
                  <c:v>-20950</c:v>
                </c:pt>
                <c:pt idx="40">
                  <c:v>-20928</c:v>
                </c:pt>
                <c:pt idx="41">
                  <c:v>-20913</c:v>
                </c:pt>
                <c:pt idx="42">
                  <c:v>-20281</c:v>
                </c:pt>
                <c:pt idx="43">
                  <c:v>-20257</c:v>
                </c:pt>
                <c:pt idx="44">
                  <c:v>-19936</c:v>
                </c:pt>
                <c:pt idx="45">
                  <c:v>-19921</c:v>
                </c:pt>
                <c:pt idx="46">
                  <c:v>-19899</c:v>
                </c:pt>
                <c:pt idx="47">
                  <c:v>-19596</c:v>
                </c:pt>
                <c:pt idx="48">
                  <c:v>-19595</c:v>
                </c:pt>
                <c:pt idx="49">
                  <c:v>-19295</c:v>
                </c:pt>
                <c:pt idx="50">
                  <c:v>-19288</c:v>
                </c:pt>
                <c:pt idx="51">
                  <c:v>-18972</c:v>
                </c:pt>
                <c:pt idx="52">
                  <c:v>-18964</c:v>
                </c:pt>
                <c:pt idx="53">
                  <c:v>-18948</c:v>
                </c:pt>
                <c:pt idx="54">
                  <c:v>-18655</c:v>
                </c:pt>
                <c:pt idx="55">
                  <c:v>-18641</c:v>
                </c:pt>
                <c:pt idx="56">
                  <c:v>-18626</c:v>
                </c:pt>
                <c:pt idx="57">
                  <c:v>-18352</c:v>
                </c:pt>
                <c:pt idx="58">
                  <c:v>-18324</c:v>
                </c:pt>
                <c:pt idx="59">
                  <c:v>-18309</c:v>
                </c:pt>
                <c:pt idx="60">
                  <c:v>-18022</c:v>
                </c:pt>
                <c:pt idx="61">
                  <c:v>-17979</c:v>
                </c:pt>
                <c:pt idx="62">
                  <c:v>-17706</c:v>
                </c:pt>
                <c:pt idx="63">
                  <c:v>-17397</c:v>
                </c:pt>
                <c:pt idx="64">
                  <c:v>-16935</c:v>
                </c:pt>
                <c:pt idx="65">
                  <c:v>-16720</c:v>
                </c:pt>
                <c:pt idx="66">
                  <c:v>-16108</c:v>
                </c:pt>
                <c:pt idx="67">
                  <c:v>-16087.5</c:v>
                </c:pt>
                <c:pt idx="68">
                  <c:v>-15440</c:v>
                </c:pt>
                <c:pt idx="69">
                  <c:v>-15433</c:v>
                </c:pt>
                <c:pt idx="70">
                  <c:v>-13830</c:v>
                </c:pt>
                <c:pt idx="71">
                  <c:v>-13815</c:v>
                </c:pt>
                <c:pt idx="72">
                  <c:v>-13778</c:v>
                </c:pt>
                <c:pt idx="73">
                  <c:v>-13564</c:v>
                </c:pt>
                <c:pt idx="74">
                  <c:v>-13563</c:v>
                </c:pt>
                <c:pt idx="75">
                  <c:v>-13528</c:v>
                </c:pt>
                <c:pt idx="76">
                  <c:v>-13499</c:v>
                </c:pt>
                <c:pt idx="77">
                  <c:v>-13498</c:v>
                </c:pt>
                <c:pt idx="78">
                  <c:v>-13492</c:v>
                </c:pt>
                <c:pt idx="79">
                  <c:v>-13484</c:v>
                </c:pt>
                <c:pt idx="80">
                  <c:v>-13476</c:v>
                </c:pt>
                <c:pt idx="81">
                  <c:v>-13194</c:v>
                </c:pt>
                <c:pt idx="82">
                  <c:v>-13188</c:v>
                </c:pt>
                <c:pt idx="83">
                  <c:v>-13187</c:v>
                </c:pt>
                <c:pt idx="84">
                  <c:v>-12878</c:v>
                </c:pt>
                <c:pt idx="85">
                  <c:v>-12584</c:v>
                </c:pt>
                <c:pt idx="86">
                  <c:v>-12548</c:v>
                </c:pt>
                <c:pt idx="87">
                  <c:v>-10629</c:v>
                </c:pt>
                <c:pt idx="88">
                  <c:v>-9939</c:v>
                </c:pt>
                <c:pt idx="89">
                  <c:v>-9615</c:v>
                </c:pt>
                <c:pt idx="90">
                  <c:v>-9615</c:v>
                </c:pt>
                <c:pt idx="91">
                  <c:v>-9330</c:v>
                </c:pt>
                <c:pt idx="92">
                  <c:v>-8659</c:v>
                </c:pt>
                <c:pt idx="93">
                  <c:v>-8658</c:v>
                </c:pt>
                <c:pt idx="94">
                  <c:v>-8658</c:v>
                </c:pt>
                <c:pt idx="95">
                  <c:v>-8634</c:v>
                </c:pt>
                <c:pt idx="96">
                  <c:v>-7724</c:v>
                </c:pt>
                <c:pt idx="97">
                  <c:v>-7717.5</c:v>
                </c:pt>
                <c:pt idx="98">
                  <c:v>-7707</c:v>
                </c:pt>
                <c:pt idx="99">
                  <c:v>-7705</c:v>
                </c:pt>
                <c:pt idx="100">
                  <c:v>-6454</c:v>
                </c:pt>
                <c:pt idx="101">
                  <c:v>-6453</c:v>
                </c:pt>
                <c:pt idx="102">
                  <c:v>-6432</c:v>
                </c:pt>
                <c:pt idx="103">
                  <c:v>-6084</c:v>
                </c:pt>
                <c:pt idx="104">
                  <c:v>-5804</c:v>
                </c:pt>
                <c:pt idx="105">
                  <c:v>-5760</c:v>
                </c:pt>
                <c:pt idx="106">
                  <c:v>-5458</c:v>
                </c:pt>
                <c:pt idx="107">
                  <c:v>-5458</c:v>
                </c:pt>
                <c:pt idx="108">
                  <c:v>-5444</c:v>
                </c:pt>
                <c:pt idx="109">
                  <c:v>-5436</c:v>
                </c:pt>
                <c:pt idx="110">
                  <c:v>-5198</c:v>
                </c:pt>
                <c:pt idx="111">
                  <c:v>-5185</c:v>
                </c:pt>
                <c:pt idx="112">
                  <c:v>-5185</c:v>
                </c:pt>
                <c:pt idx="113">
                  <c:v>-5185</c:v>
                </c:pt>
                <c:pt idx="114">
                  <c:v>-5185</c:v>
                </c:pt>
                <c:pt idx="115">
                  <c:v>-5184</c:v>
                </c:pt>
                <c:pt idx="116">
                  <c:v>-5179</c:v>
                </c:pt>
                <c:pt idx="117">
                  <c:v>-5179</c:v>
                </c:pt>
                <c:pt idx="118">
                  <c:v>-5179</c:v>
                </c:pt>
                <c:pt idx="119">
                  <c:v>-5149</c:v>
                </c:pt>
                <c:pt idx="120">
                  <c:v>-4817</c:v>
                </c:pt>
                <c:pt idx="121">
                  <c:v>-4816</c:v>
                </c:pt>
                <c:pt idx="122">
                  <c:v>-4804</c:v>
                </c:pt>
                <c:pt idx="123">
                  <c:v>-4533</c:v>
                </c:pt>
                <c:pt idx="124">
                  <c:v>-4512</c:v>
                </c:pt>
                <c:pt idx="125">
                  <c:v>-4507</c:v>
                </c:pt>
                <c:pt idx="126">
                  <c:v>-4507</c:v>
                </c:pt>
                <c:pt idx="127">
                  <c:v>-4191</c:v>
                </c:pt>
                <c:pt idx="128">
                  <c:v>-4191</c:v>
                </c:pt>
                <c:pt idx="129">
                  <c:v>-4187</c:v>
                </c:pt>
                <c:pt idx="130">
                  <c:v>-4185</c:v>
                </c:pt>
                <c:pt idx="131">
                  <c:v>-3950</c:v>
                </c:pt>
                <c:pt idx="132">
                  <c:v>-3932</c:v>
                </c:pt>
                <c:pt idx="133">
                  <c:v>-3896</c:v>
                </c:pt>
                <c:pt idx="134">
                  <c:v>-3890</c:v>
                </c:pt>
                <c:pt idx="135">
                  <c:v>-3888</c:v>
                </c:pt>
                <c:pt idx="136">
                  <c:v>-3886</c:v>
                </c:pt>
                <c:pt idx="137">
                  <c:v>-3867</c:v>
                </c:pt>
                <c:pt idx="138">
                  <c:v>-3867</c:v>
                </c:pt>
                <c:pt idx="139">
                  <c:v>-3860</c:v>
                </c:pt>
                <c:pt idx="140">
                  <c:v>-3859</c:v>
                </c:pt>
                <c:pt idx="141">
                  <c:v>-3853</c:v>
                </c:pt>
                <c:pt idx="142">
                  <c:v>-3853</c:v>
                </c:pt>
                <c:pt idx="143">
                  <c:v>-3853</c:v>
                </c:pt>
                <c:pt idx="144">
                  <c:v>-3838</c:v>
                </c:pt>
                <c:pt idx="145">
                  <c:v>-3833</c:v>
                </c:pt>
                <c:pt idx="146">
                  <c:v>-3816</c:v>
                </c:pt>
                <c:pt idx="147">
                  <c:v>-3577</c:v>
                </c:pt>
                <c:pt idx="148">
                  <c:v>-3522</c:v>
                </c:pt>
                <c:pt idx="149">
                  <c:v>-3500</c:v>
                </c:pt>
                <c:pt idx="150">
                  <c:v>-3263</c:v>
                </c:pt>
                <c:pt idx="151">
                  <c:v>-3257</c:v>
                </c:pt>
                <c:pt idx="152">
                  <c:v>-3257</c:v>
                </c:pt>
                <c:pt idx="153">
                  <c:v>-3250</c:v>
                </c:pt>
                <c:pt idx="154">
                  <c:v>-3250</c:v>
                </c:pt>
                <c:pt idx="155">
                  <c:v>-3242</c:v>
                </c:pt>
                <c:pt idx="156">
                  <c:v>-3234</c:v>
                </c:pt>
                <c:pt idx="157">
                  <c:v>-3220</c:v>
                </c:pt>
                <c:pt idx="158">
                  <c:v>-3176</c:v>
                </c:pt>
                <c:pt idx="159">
                  <c:v>-3169</c:v>
                </c:pt>
                <c:pt idx="160">
                  <c:v>-2947</c:v>
                </c:pt>
                <c:pt idx="161">
                  <c:v>-2939</c:v>
                </c:pt>
                <c:pt idx="162">
                  <c:v>-2927</c:v>
                </c:pt>
                <c:pt idx="163">
                  <c:v>-2921</c:v>
                </c:pt>
                <c:pt idx="164">
                  <c:v>-2921</c:v>
                </c:pt>
                <c:pt idx="165">
                  <c:v>-2919</c:v>
                </c:pt>
                <c:pt idx="166">
                  <c:v>-2919</c:v>
                </c:pt>
                <c:pt idx="167">
                  <c:v>-2917</c:v>
                </c:pt>
                <c:pt idx="168">
                  <c:v>-2917</c:v>
                </c:pt>
                <c:pt idx="169">
                  <c:v>-2914</c:v>
                </c:pt>
                <c:pt idx="170">
                  <c:v>-2914</c:v>
                </c:pt>
                <c:pt idx="171">
                  <c:v>-2911</c:v>
                </c:pt>
                <c:pt idx="172">
                  <c:v>-2911</c:v>
                </c:pt>
                <c:pt idx="173">
                  <c:v>-2900</c:v>
                </c:pt>
                <c:pt idx="174">
                  <c:v>-2899</c:v>
                </c:pt>
                <c:pt idx="175">
                  <c:v>-2294</c:v>
                </c:pt>
                <c:pt idx="176">
                  <c:v>-2273</c:v>
                </c:pt>
                <c:pt idx="177">
                  <c:v>-2273</c:v>
                </c:pt>
                <c:pt idx="178">
                  <c:v>-2264</c:v>
                </c:pt>
                <c:pt idx="179">
                  <c:v>-2264</c:v>
                </c:pt>
                <c:pt idx="180">
                  <c:v>-2257</c:v>
                </c:pt>
                <c:pt idx="181">
                  <c:v>-2234</c:v>
                </c:pt>
                <c:pt idx="182">
                  <c:v>-2227</c:v>
                </c:pt>
                <c:pt idx="183">
                  <c:v>-2222</c:v>
                </c:pt>
                <c:pt idx="184">
                  <c:v>-2046.5</c:v>
                </c:pt>
                <c:pt idx="185">
                  <c:v>-2027</c:v>
                </c:pt>
                <c:pt idx="186">
                  <c:v>-1983.5</c:v>
                </c:pt>
                <c:pt idx="187">
                  <c:v>-1963</c:v>
                </c:pt>
                <c:pt idx="188">
                  <c:v>-1934</c:v>
                </c:pt>
                <c:pt idx="189">
                  <c:v>-1928</c:v>
                </c:pt>
                <c:pt idx="190">
                  <c:v>-1927</c:v>
                </c:pt>
                <c:pt idx="191">
                  <c:v>-1913</c:v>
                </c:pt>
                <c:pt idx="192">
                  <c:v>-1913</c:v>
                </c:pt>
                <c:pt idx="193">
                  <c:v>-1696</c:v>
                </c:pt>
                <c:pt idx="194">
                  <c:v>-1696</c:v>
                </c:pt>
                <c:pt idx="195">
                  <c:v>-1661</c:v>
                </c:pt>
                <c:pt idx="196">
                  <c:v>-1659</c:v>
                </c:pt>
                <c:pt idx="197">
                  <c:v>-1659</c:v>
                </c:pt>
                <c:pt idx="198">
                  <c:v>-1659</c:v>
                </c:pt>
                <c:pt idx="199">
                  <c:v>-1644</c:v>
                </c:pt>
                <c:pt idx="200">
                  <c:v>-1640</c:v>
                </c:pt>
                <c:pt idx="201">
                  <c:v>-1640</c:v>
                </c:pt>
                <c:pt idx="202">
                  <c:v>-1638</c:v>
                </c:pt>
                <c:pt idx="203">
                  <c:v>-1638</c:v>
                </c:pt>
                <c:pt idx="204">
                  <c:v>-1637</c:v>
                </c:pt>
                <c:pt idx="205">
                  <c:v>-1637</c:v>
                </c:pt>
                <c:pt idx="206">
                  <c:v>-1637</c:v>
                </c:pt>
                <c:pt idx="207">
                  <c:v>-1637</c:v>
                </c:pt>
                <c:pt idx="208">
                  <c:v>-1624</c:v>
                </c:pt>
                <c:pt idx="209">
                  <c:v>-1624</c:v>
                </c:pt>
                <c:pt idx="210">
                  <c:v>-1623</c:v>
                </c:pt>
                <c:pt idx="211">
                  <c:v>-1623</c:v>
                </c:pt>
                <c:pt idx="212">
                  <c:v>-1618</c:v>
                </c:pt>
                <c:pt idx="213">
                  <c:v>-1616</c:v>
                </c:pt>
                <c:pt idx="214">
                  <c:v>-1616</c:v>
                </c:pt>
                <c:pt idx="215">
                  <c:v>-1615.5</c:v>
                </c:pt>
                <c:pt idx="216">
                  <c:v>-1611</c:v>
                </c:pt>
                <c:pt idx="217">
                  <c:v>-1610</c:v>
                </c:pt>
                <c:pt idx="218">
                  <c:v>-1604</c:v>
                </c:pt>
                <c:pt idx="219">
                  <c:v>-1602</c:v>
                </c:pt>
                <c:pt idx="220">
                  <c:v>-1602</c:v>
                </c:pt>
                <c:pt idx="221">
                  <c:v>-1602</c:v>
                </c:pt>
                <c:pt idx="222">
                  <c:v>-1601</c:v>
                </c:pt>
                <c:pt idx="223">
                  <c:v>-1594</c:v>
                </c:pt>
                <c:pt idx="224">
                  <c:v>-1594</c:v>
                </c:pt>
                <c:pt idx="225">
                  <c:v>-1587</c:v>
                </c:pt>
                <c:pt idx="226">
                  <c:v>-1587</c:v>
                </c:pt>
                <c:pt idx="227">
                  <c:v>-1586</c:v>
                </c:pt>
                <c:pt idx="228">
                  <c:v>-1365</c:v>
                </c:pt>
                <c:pt idx="229">
                  <c:v>-1365</c:v>
                </c:pt>
                <c:pt idx="230">
                  <c:v>-1347.5</c:v>
                </c:pt>
                <c:pt idx="231">
                  <c:v>-1324</c:v>
                </c:pt>
                <c:pt idx="232">
                  <c:v>-1324</c:v>
                </c:pt>
                <c:pt idx="233">
                  <c:v>-1309</c:v>
                </c:pt>
                <c:pt idx="234">
                  <c:v>-1309</c:v>
                </c:pt>
                <c:pt idx="235">
                  <c:v>-1293</c:v>
                </c:pt>
                <c:pt idx="236">
                  <c:v>-1288</c:v>
                </c:pt>
                <c:pt idx="237">
                  <c:v>-1288</c:v>
                </c:pt>
                <c:pt idx="238">
                  <c:v>-1280</c:v>
                </c:pt>
                <c:pt idx="239">
                  <c:v>-1280</c:v>
                </c:pt>
                <c:pt idx="240">
                  <c:v>-1278</c:v>
                </c:pt>
                <c:pt idx="241">
                  <c:v>-1278</c:v>
                </c:pt>
                <c:pt idx="242">
                  <c:v>-1274.5</c:v>
                </c:pt>
                <c:pt idx="243">
                  <c:v>-1263</c:v>
                </c:pt>
                <c:pt idx="244">
                  <c:v>-1263</c:v>
                </c:pt>
                <c:pt idx="245">
                  <c:v>-1234</c:v>
                </c:pt>
                <c:pt idx="246">
                  <c:v>-1234</c:v>
                </c:pt>
                <c:pt idx="247">
                  <c:v>-1048</c:v>
                </c:pt>
                <c:pt idx="248">
                  <c:v>-1048</c:v>
                </c:pt>
                <c:pt idx="249">
                  <c:v>-1026</c:v>
                </c:pt>
                <c:pt idx="250">
                  <c:v>-993</c:v>
                </c:pt>
                <c:pt idx="251">
                  <c:v>-992</c:v>
                </c:pt>
                <c:pt idx="252">
                  <c:v>-971</c:v>
                </c:pt>
                <c:pt idx="253">
                  <c:v>-957</c:v>
                </c:pt>
                <c:pt idx="254">
                  <c:v>-956</c:v>
                </c:pt>
                <c:pt idx="255">
                  <c:v>-942</c:v>
                </c:pt>
                <c:pt idx="256">
                  <c:v>-756</c:v>
                </c:pt>
                <c:pt idx="257">
                  <c:v>-684</c:v>
                </c:pt>
                <c:pt idx="258">
                  <c:v>-683</c:v>
                </c:pt>
                <c:pt idx="259">
                  <c:v>-645</c:v>
                </c:pt>
                <c:pt idx="260">
                  <c:v>-645</c:v>
                </c:pt>
                <c:pt idx="261">
                  <c:v>-631</c:v>
                </c:pt>
                <c:pt idx="262">
                  <c:v>-618</c:v>
                </c:pt>
                <c:pt idx="263">
                  <c:v>-618</c:v>
                </c:pt>
                <c:pt idx="264">
                  <c:v>-611</c:v>
                </c:pt>
                <c:pt idx="265">
                  <c:v>-596</c:v>
                </c:pt>
                <c:pt idx="266">
                  <c:v>-360</c:v>
                </c:pt>
                <c:pt idx="267">
                  <c:v>-353</c:v>
                </c:pt>
                <c:pt idx="268">
                  <c:v>-351</c:v>
                </c:pt>
                <c:pt idx="269">
                  <c:v>-338</c:v>
                </c:pt>
                <c:pt idx="270">
                  <c:v>-302</c:v>
                </c:pt>
                <c:pt idx="271">
                  <c:v>-280</c:v>
                </c:pt>
                <c:pt idx="272">
                  <c:v>-30</c:v>
                </c:pt>
                <c:pt idx="273">
                  <c:v>-7</c:v>
                </c:pt>
                <c:pt idx="274">
                  <c:v>-3.5</c:v>
                </c:pt>
                <c:pt idx="275">
                  <c:v>0</c:v>
                </c:pt>
                <c:pt idx="276">
                  <c:v>0</c:v>
                </c:pt>
                <c:pt idx="277">
                  <c:v>252</c:v>
                </c:pt>
                <c:pt idx="278">
                  <c:v>253</c:v>
                </c:pt>
                <c:pt idx="279">
                  <c:v>253</c:v>
                </c:pt>
                <c:pt idx="280">
                  <c:v>268</c:v>
                </c:pt>
                <c:pt idx="281">
                  <c:v>268</c:v>
                </c:pt>
                <c:pt idx="282">
                  <c:v>279</c:v>
                </c:pt>
                <c:pt idx="283">
                  <c:v>280</c:v>
                </c:pt>
                <c:pt idx="284">
                  <c:v>280</c:v>
                </c:pt>
                <c:pt idx="285">
                  <c:v>289</c:v>
                </c:pt>
                <c:pt idx="286">
                  <c:v>289</c:v>
                </c:pt>
                <c:pt idx="287">
                  <c:v>304</c:v>
                </c:pt>
                <c:pt idx="288">
                  <c:v>304</c:v>
                </c:pt>
                <c:pt idx="289">
                  <c:v>304</c:v>
                </c:pt>
                <c:pt idx="290">
                  <c:v>308</c:v>
                </c:pt>
                <c:pt idx="291">
                  <c:v>315</c:v>
                </c:pt>
                <c:pt idx="292">
                  <c:v>316</c:v>
                </c:pt>
                <c:pt idx="293">
                  <c:v>317</c:v>
                </c:pt>
                <c:pt idx="294">
                  <c:v>330</c:v>
                </c:pt>
                <c:pt idx="295">
                  <c:v>337</c:v>
                </c:pt>
                <c:pt idx="296">
                  <c:v>525</c:v>
                </c:pt>
                <c:pt idx="297">
                  <c:v>560</c:v>
                </c:pt>
                <c:pt idx="298">
                  <c:v>560</c:v>
                </c:pt>
                <c:pt idx="299">
                  <c:v>563.5</c:v>
                </c:pt>
                <c:pt idx="300">
                  <c:v>565.5</c:v>
                </c:pt>
                <c:pt idx="301">
                  <c:v>611</c:v>
                </c:pt>
                <c:pt idx="302">
                  <c:v>611</c:v>
                </c:pt>
                <c:pt idx="303">
                  <c:v>624</c:v>
                </c:pt>
                <c:pt idx="304">
                  <c:v>625</c:v>
                </c:pt>
                <c:pt idx="305">
                  <c:v>627</c:v>
                </c:pt>
                <c:pt idx="306">
                  <c:v>639</c:v>
                </c:pt>
                <c:pt idx="307">
                  <c:v>642</c:v>
                </c:pt>
                <c:pt idx="308">
                  <c:v>650.5</c:v>
                </c:pt>
                <c:pt idx="309">
                  <c:v>655</c:v>
                </c:pt>
                <c:pt idx="310">
                  <c:v>679</c:v>
                </c:pt>
                <c:pt idx="311">
                  <c:v>679</c:v>
                </c:pt>
                <c:pt idx="312">
                  <c:v>936</c:v>
                </c:pt>
                <c:pt idx="313">
                  <c:v>939.5</c:v>
                </c:pt>
                <c:pt idx="314">
                  <c:v>963</c:v>
                </c:pt>
                <c:pt idx="315">
                  <c:v>965.5</c:v>
                </c:pt>
                <c:pt idx="316">
                  <c:v>970</c:v>
                </c:pt>
                <c:pt idx="317">
                  <c:v>978</c:v>
                </c:pt>
                <c:pt idx="318">
                  <c:v>1217</c:v>
                </c:pt>
                <c:pt idx="319">
                  <c:v>1217</c:v>
                </c:pt>
                <c:pt idx="320">
                  <c:v>1280</c:v>
                </c:pt>
                <c:pt idx="321">
                  <c:v>1280</c:v>
                </c:pt>
                <c:pt idx="322">
                  <c:v>1280</c:v>
                </c:pt>
                <c:pt idx="323">
                  <c:v>1280</c:v>
                </c:pt>
                <c:pt idx="324">
                  <c:v>1282</c:v>
                </c:pt>
                <c:pt idx="325">
                  <c:v>1297</c:v>
                </c:pt>
                <c:pt idx="326">
                  <c:v>1297</c:v>
                </c:pt>
                <c:pt idx="327">
                  <c:v>1302</c:v>
                </c:pt>
                <c:pt idx="328">
                  <c:v>1302</c:v>
                </c:pt>
                <c:pt idx="329">
                  <c:v>1556</c:v>
                </c:pt>
                <c:pt idx="330">
                  <c:v>1556</c:v>
                </c:pt>
                <c:pt idx="331">
                  <c:v>1563</c:v>
                </c:pt>
                <c:pt idx="332">
                  <c:v>1563</c:v>
                </c:pt>
                <c:pt idx="333">
                  <c:v>1577</c:v>
                </c:pt>
                <c:pt idx="334">
                  <c:v>1577</c:v>
                </c:pt>
                <c:pt idx="335">
                  <c:v>1596</c:v>
                </c:pt>
                <c:pt idx="336">
                  <c:v>1607</c:v>
                </c:pt>
                <c:pt idx="337">
                  <c:v>1620</c:v>
                </c:pt>
                <c:pt idx="338">
                  <c:v>1620</c:v>
                </c:pt>
                <c:pt idx="339">
                  <c:v>1887.5</c:v>
                </c:pt>
                <c:pt idx="340">
                  <c:v>1922</c:v>
                </c:pt>
                <c:pt idx="341">
                  <c:v>1922</c:v>
                </c:pt>
                <c:pt idx="342">
                  <c:v>1949</c:v>
                </c:pt>
                <c:pt idx="343">
                  <c:v>1949</c:v>
                </c:pt>
                <c:pt idx="344">
                  <c:v>1965</c:v>
                </c:pt>
                <c:pt idx="345">
                  <c:v>1978</c:v>
                </c:pt>
                <c:pt idx="346">
                  <c:v>2178</c:v>
                </c:pt>
                <c:pt idx="347">
                  <c:v>2184.5</c:v>
                </c:pt>
                <c:pt idx="348">
                  <c:v>2229</c:v>
                </c:pt>
                <c:pt idx="349">
                  <c:v>2236</c:v>
                </c:pt>
                <c:pt idx="350">
                  <c:v>2239</c:v>
                </c:pt>
                <c:pt idx="351">
                  <c:v>2239</c:v>
                </c:pt>
                <c:pt idx="352">
                  <c:v>2241</c:v>
                </c:pt>
                <c:pt idx="353">
                  <c:v>2526.5</c:v>
                </c:pt>
                <c:pt idx="354">
                  <c:v>2540</c:v>
                </c:pt>
                <c:pt idx="355">
                  <c:v>2540</c:v>
                </c:pt>
                <c:pt idx="356">
                  <c:v>2548</c:v>
                </c:pt>
                <c:pt idx="357">
                  <c:v>2548</c:v>
                </c:pt>
                <c:pt idx="358">
                  <c:v>2563</c:v>
                </c:pt>
                <c:pt idx="359">
                  <c:v>2567</c:v>
                </c:pt>
                <c:pt idx="360">
                  <c:v>2567</c:v>
                </c:pt>
                <c:pt idx="361">
                  <c:v>2567</c:v>
                </c:pt>
                <c:pt idx="362">
                  <c:v>2589</c:v>
                </c:pt>
                <c:pt idx="363">
                  <c:v>2592</c:v>
                </c:pt>
                <c:pt idx="364">
                  <c:v>2592</c:v>
                </c:pt>
                <c:pt idx="365">
                  <c:v>2767</c:v>
                </c:pt>
                <c:pt idx="366">
                  <c:v>2863.5</c:v>
                </c:pt>
                <c:pt idx="367">
                  <c:v>2885</c:v>
                </c:pt>
                <c:pt idx="368">
                  <c:v>2885</c:v>
                </c:pt>
                <c:pt idx="369">
                  <c:v>2891</c:v>
                </c:pt>
                <c:pt idx="370">
                  <c:v>2898</c:v>
                </c:pt>
                <c:pt idx="371">
                  <c:v>2900</c:v>
                </c:pt>
                <c:pt idx="372">
                  <c:v>3128</c:v>
                </c:pt>
                <c:pt idx="373">
                  <c:v>3195</c:v>
                </c:pt>
                <c:pt idx="374">
                  <c:v>3224</c:v>
                </c:pt>
                <c:pt idx="375">
                  <c:v>3233.5</c:v>
                </c:pt>
                <c:pt idx="376">
                  <c:v>3291</c:v>
                </c:pt>
                <c:pt idx="377">
                  <c:v>3410</c:v>
                </c:pt>
                <c:pt idx="378">
                  <c:v>3509</c:v>
                </c:pt>
                <c:pt idx="379">
                  <c:v>3509</c:v>
                </c:pt>
                <c:pt idx="380">
                  <c:v>3540</c:v>
                </c:pt>
                <c:pt idx="381">
                  <c:v>3562</c:v>
                </c:pt>
                <c:pt idx="382">
                  <c:v>3562</c:v>
                </c:pt>
                <c:pt idx="383">
                  <c:v>3784</c:v>
                </c:pt>
                <c:pt idx="384">
                  <c:v>3811</c:v>
                </c:pt>
                <c:pt idx="385">
                  <c:v>3842</c:v>
                </c:pt>
                <c:pt idx="386">
                  <c:v>3842</c:v>
                </c:pt>
                <c:pt idx="387">
                  <c:v>4149</c:v>
                </c:pt>
                <c:pt idx="388">
                  <c:v>4158</c:v>
                </c:pt>
                <c:pt idx="389">
                  <c:v>4158</c:v>
                </c:pt>
                <c:pt idx="390">
                  <c:v>4165</c:v>
                </c:pt>
                <c:pt idx="391">
                  <c:v>4165</c:v>
                </c:pt>
                <c:pt idx="392">
                  <c:v>4180</c:v>
                </c:pt>
                <c:pt idx="393">
                  <c:v>4180</c:v>
                </c:pt>
                <c:pt idx="394">
                  <c:v>4184</c:v>
                </c:pt>
                <c:pt idx="395">
                  <c:v>4200</c:v>
                </c:pt>
                <c:pt idx="396">
                  <c:v>4446.5</c:v>
                </c:pt>
                <c:pt idx="397">
                  <c:v>4502</c:v>
                </c:pt>
                <c:pt idx="398">
                  <c:v>4502</c:v>
                </c:pt>
                <c:pt idx="399">
                  <c:v>4840</c:v>
                </c:pt>
                <c:pt idx="400">
                  <c:v>5041</c:v>
                </c:pt>
                <c:pt idx="401">
                  <c:v>5050</c:v>
                </c:pt>
                <c:pt idx="402">
                  <c:v>5085</c:v>
                </c:pt>
                <c:pt idx="403">
                  <c:v>5122</c:v>
                </c:pt>
                <c:pt idx="404">
                  <c:v>5138</c:v>
                </c:pt>
                <c:pt idx="405">
                  <c:v>5138</c:v>
                </c:pt>
                <c:pt idx="406">
                  <c:v>5173</c:v>
                </c:pt>
                <c:pt idx="407">
                  <c:v>5173</c:v>
                </c:pt>
                <c:pt idx="408">
                  <c:v>5359</c:v>
                </c:pt>
                <c:pt idx="409">
                  <c:v>5359</c:v>
                </c:pt>
                <c:pt idx="410">
                  <c:v>5408</c:v>
                </c:pt>
                <c:pt idx="411">
                  <c:v>5412</c:v>
                </c:pt>
                <c:pt idx="412">
                  <c:v>5420</c:v>
                </c:pt>
                <c:pt idx="413">
                  <c:v>5436</c:v>
                </c:pt>
                <c:pt idx="414">
                  <c:v>5438</c:v>
                </c:pt>
                <c:pt idx="415">
                  <c:v>5438</c:v>
                </c:pt>
                <c:pt idx="416">
                  <c:v>5445</c:v>
                </c:pt>
                <c:pt idx="417">
                  <c:v>5445</c:v>
                </c:pt>
                <c:pt idx="418">
                  <c:v>5451</c:v>
                </c:pt>
                <c:pt idx="419">
                  <c:v>5455</c:v>
                </c:pt>
                <c:pt idx="420">
                  <c:v>5467</c:v>
                </c:pt>
                <c:pt idx="421">
                  <c:v>5467</c:v>
                </c:pt>
                <c:pt idx="422">
                  <c:v>5470</c:v>
                </c:pt>
                <c:pt idx="423">
                  <c:v>5482</c:v>
                </c:pt>
                <c:pt idx="424">
                  <c:v>5504</c:v>
                </c:pt>
                <c:pt idx="425">
                  <c:v>5504</c:v>
                </c:pt>
                <c:pt idx="426">
                  <c:v>5767</c:v>
                </c:pt>
                <c:pt idx="427">
                  <c:v>5769</c:v>
                </c:pt>
                <c:pt idx="428">
                  <c:v>5769</c:v>
                </c:pt>
                <c:pt idx="429">
                  <c:v>5783</c:v>
                </c:pt>
                <c:pt idx="430">
                  <c:v>5783</c:v>
                </c:pt>
                <c:pt idx="431">
                  <c:v>5789</c:v>
                </c:pt>
                <c:pt idx="432">
                  <c:v>5791</c:v>
                </c:pt>
                <c:pt idx="433">
                  <c:v>5791</c:v>
                </c:pt>
                <c:pt idx="434">
                  <c:v>5806</c:v>
                </c:pt>
                <c:pt idx="435">
                  <c:v>5806</c:v>
                </c:pt>
                <c:pt idx="436">
                  <c:v>5820</c:v>
                </c:pt>
                <c:pt idx="437">
                  <c:v>5820</c:v>
                </c:pt>
                <c:pt idx="438">
                  <c:v>6035</c:v>
                </c:pt>
                <c:pt idx="439">
                  <c:v>6035</c:v>
                </c:pt>
                <c:pt idx="440">
                  <c:v>6049</c:v>
                </c:pt>
                <c:pt idx="441">
                  <c:v>6049</c:v>
                </c:pt>
                <c:pt idx="442">
                  <c:v>6078</c:v>
                </c:pt>
                <c:pt idx="443">
                  <c:v>6078</c:v>
                </c:pt>
                <c:pt idx="444">
                  <c:v>6099</c:v>
                </c:pt>
                <c:pt idx="445">
                  <c:v>6099</c:v>
                </c:pt>
                <c:pt idx="446">
                  <c:v>6100</c:v>
                </c:pt>
                <c:pt idx="447">
                  <c:v>6100</c:v>
                </c:pt>
                <c:pt idx="448">
                  <c:v>6110</c:v>
                </c:pt>
                <c:pt idx="449">
                  <c:v>6110</c:v>
                </c:pt>
                <c:pt idx="450">
                  <c:v>6114</c:v>
                </c:pt>
                <c:pt idx="451">
                  <c:v>6114</c:v>
                </c:pt>
                <c:pt idx="452">
                  <c:v>6127</c:v>
                </c:pt>
                <c:pt idx="453">
                  <c:v>6387</c:v>
                </c:pt>
                <c:pt idx="454">
                  <c:v>6387</c:v>
                </c:pt>
                <c:pt idx="455">
                  <c:v>6424</c:v>
                </c:pt>
                <c:pt idx="456">
                  <c:v>6424</c:v>
                </c:pt>
                <c:pt idx="457">
                  <c:v>6438</c:v>
                </c:pt>
                <c:pt idx="458">
                  <c:v>6438</c:v>
                </c:pt>
                <c:pt idx="459">
                  <c:v>6445</c:v>
                </c:pt>
                <c:pt idx="460">
                  <c:v>6445</c:v>
                </c:pt>
                <c:pt idx="461">
                  <c:v>6458</c:v>
                </c:pt>
                <c:pt idx="462">
                  <c:v>6458</c:v>
                </c:pt>
                <c:pt idx="463">
                  <c:v>6475</c:v>
                </c:pt>
                <c:pt idx="464">
                  <c:v>6702</c:v>
                </c:pt>
                <c:pt idx="465">
                  <c:v>6725</c:v>
                </c:pt>
                <c:pt idx="466">
                  <c:v>6725</c:v>
                </c:pt>
                <c:pt idx="467">
                  <c:v>6733</c:v>
                </c:pt>
                <c:pt idx="468">
                  <c:v>6745</c:v>
                </c:pt>
                <c:pt idx="469">
                  <c:v>6754</c:v>
                </c:pt>
                <c:pt idx="470">
                  <c:v>6769</c:v>
                </c:pt>
                <c:pt idx="471">
                  <c:v>6991</c:v>
                </c:pt>
                <c:pt idx="472">
                  <c:v>7033</c:v>
                </c:pt>
                <c:pt idx="473">
                  <c:v>7061</c:v>
                </c:pt>
                <c:pt idx="474">
                  <c:v>7063</c:v>
                </c:pt>
                <c:pt idx="475">
                  <c:v>7074</c:v>
                </c:pt>
                <c:pt idx="476">
                  <c:v>7091</c:v>
                </c:pt>
                <c:pt idx="477">
                  <c:v>7100</c:v>
                </c:pt>
                <c:pt idx="478">
                  <c:v>7100</c:v>
                </c:pt>
                <c:pt idx="479">
                  <c:v>7330</c:v>
                </c:pt>
                <c:pt idx="480">
                  <c:v>7351</c:v>
                </c:pt>
                <c:pt idx="481">
                  <c:v>7372</c:v>
                </c:pt>
                <c:pt idx="482">
                  <c:v>7390</c:v>
                </c:pt>
                <c:pt idx="483">
                  <c:v>7400</c:v>
                </c:pt>
                <c:pt idx="484">
                  <c:v>7416</c:v>
                </c:pt>
                <c:pt idx="485">
                  <c:v>7684</c:v>
                </c:pt>
                <c:pt idx="486">
                  <c:v>7714</c:v>
                </c:pt>
                <c:pt idx="487">
                  <c:v>7750</c:v>
                </c:pt>
                <c:pt idx="488">
                  <c:v>7965</c:v>
                </c:pt>
                <c:pt idx="489">
                  <c:v>8001</c:v>
                </c:pt>
                <c:pt idx="490">
                  <c:v>8047</c:v>
                </c:pt>
                <c:pt idx="491">
                  <c:v>8049</c:v>
                </c:pt>
                <c:pt idx="492">
                  <c:v>8059</c:v>
                </c:pt>
                <c:pt idx="493">
                  <c:v>8282</c:v>
                </c:pt>
                <c:pt idx="494">
                  <c:v>8318</c:v>
                </c:pt>
                <c:pt idx="495">
                  <c:v>8366</c:v>
                </c:pt>
                <c:pt idx="496">
                  <c:v>8385</c:v>
                </c:pt>
                <c:pt idx="497">
                  <c:v>8385</c:v>
                </c:pt>
                <c:pt idx="498">
                  <c:v>8591</c:v>
                </c:pt>
                <c:pt idx="499">
                  <c:v>8605</c:v>
                </c:pt>
                <c:pt idx="500">
                  <c:v>8613</c:v>
                </c:pt>
                <c:pt idx="501">
                  <c:v>8627</c:v>
                </c:pt>
                <c:pt idx="502">
                  <c:v>8634</c:v>
                </c:pt>
                <c:pt idx="503">
                  <c:v>8649</c:v>
                </c:pt>
                <c:pt idx="504">
                  <c:v>8936</c:v>
                </c:pt>
                <c:pt idx="505">
                  <c:v>8955</c:v>
                </c:pt>
                <c:pt idx="506">
                  <c:v>8958</c:v>
                </c:pt>
                <c:pt idx="507">
                  <c:v>8989</c:v>
                </c:pt>
                <c:pt idx="508">
                  <c:v>8989</c:v>
                </c:pt>
                <c:pt idx="509">
                  <c:v>8991</c:v>
                </c:pt>
                <c:pt idx="510">
                  <c:v>8992.5</c:v>
                </c:pt>
                <c:pt idx="511">
                  <c:v>9001</c:v>
                </c:pt>
                <c:pt idx="512">
                  <c:v>9008</c:v>
                </c:pt>
                <c:pt idx="513">
                  <c:v>9020</c:v>
                </c:pt>
                <c:pt idx="514">
                  <c:v>9245</c:v>
                </c:pt>
                <c:pt idx="515">
                  <c:v>9245</c:v>
                </c:pt>
                <c:pt idx="516">
                  <c:v>9259</c:v>
                </c:pt>
                <c:pt idx="517">
                  <c:v>9267</c:v>
                </c:pt>
                <c:pt idx="518">
                  <c:v>9274</c:v>
                </c:pt>
                <c:pt idx="519">
                  <c:v>9303</c:v>
                </c:pt>
                <c:pt idx="520">
                  <c:v>9307</c:v>
                </c:pt>
                <c:pt idx="521">
                  <c:v>9314</c:v>
                </c:pt>
                <c:pt idx="522">
                  <c:v>9605</c:v>
                </c:pt>
                <c:pt idx="523">
                  <c:v>9626</c:v>
                </c:pt>
                <c:pt idx="524">
                  <c:v>9660</c:v>
                </c:pt>
                <c:pt idx="525">
                  <c:v>9878</c:v>
                </c:pt>
                <c:pt idx="526">
                  <c:v>9899</c:v>
                </c:pt>
                <c:pt idx="527">
                  <c:v>9900</c:v>
                </c:pt>
                <c:pt idx="528">
                  <c:v>9914</c:v>
                </c:pt>
                <c:pt idx="529">
                  <c:v>9964</c:v>
                </c:pt>
                <c:pt idx="530">
                  <c:v>10245</c:v>
                </c:pt>
                <c:pt idx="531">
                  <c:v>10263</c:v>
                </c:pt>
                <c:pt idx="532">
                  <c:v>10274</c:v>
                </c:pt>
                <c:pt idx="533">
                  <c:v>10281</c:v>
                </c:pt>
                <c:pt idx="534">
                  <c:v>10283</c:v>
                </c:pt>
                <c:pt idx="535">
                  <c:v>10288</c:v>
                </c:pt>
                <c:pt idx="536">
                  <c:v>10288</c:v>
                </c:pt>
                <c:pt idx="537">
                  <c:v>10288</c:v>
                </c:pt>
                <c:pt idx="538">
                  <c:v>10609</c:v>
                </c:pt>
                <c:pt idx="539">
                  <c:v>10609</c:v>
                </c:pt>
                <c:pt idx="540">
                  <c:v>10612</c:v>
                </c:pt>
                <c:pt idx="541">
                  <c:v>10880.5</c:v>
                </c:pt>
                <c:pt idx="542">
                  <c:v>10888.5</c:v>
                </c:pt>
                <c:pt idx="543">
                  <c:v>10892</c:v>
                </c:pt>
                <c:pt idx="544">
                  <c:v>10899</c:v>
                </c:pt>
                <c:pt idx="545">
                  <c:v>10899</c:v>
                </c:pt>
                <c:pt idx="546">
                  <c:v>11172</c:v>
                </c:pt>
                <c:pt idx="547">
                  <c:v>11187</c:v>
                </c:pt>
                <c:pt idx="548">
                  <c:v>11216</c:v>
                </c:pt>
                <c:pt idx="549">
                  <c:v>11230</c:v>
                </c:pt>
                <c:pt idx="550">
                  <c:v>11237</c:v>
                </c:pt>
                <c:pt idx="551">
                  <c:v>11481</c:v>
                </c:pt>
                <c:pt idx="552">
                  <c:v>11602</c:v>
                </c:pt>
                <c:pt idx="553">
                  <c:v>11609</c:v>
                </c:pt>
                <c:pt idx="554">
                  <c:v>11609</c:v>
                </c:pt>
                <c:pt idx="555">
                  <c:v>11817</c:v>
                </c:pt>
                <c:pt idx="556">
                  <c:v>11817</c:v>
                </c:pt>
                <c:pt idx="557">
                  <c:v>11841</c:v>
                </c:pt>
                <c:pt idx="558">
                  <c:v>11882</c:v>
                </c:pt>
                <c:pt idx="559">
                  <c:v>11882</c:v>
                </c:pt>
                <c:pt idx="560">
                  <c:v>11884</c:v>
                </c:pt>
                <c:pt idx="561">
                  <c:v>11892</c:v>
                </c:pt>
                <c:pt idx="562">
                  <c:v>12220</c:v>
                </c:pt>
                <c:pt idx="563">
                  <c:v>12220</c:v>
                </c:pt>
                <c:pt idx="564">
                  <c:v>12500</c:v>
                </c:pt>
                <c:pt idx="565">
                  <c:v>12500</c:v>
                </c:pt>
                <c:pt idx="566">
                  <c:v>12524</c:v>
                </c:pt>
                <c:pt idx="567">
                  <c:v>12558</c:v>
                </c:pt>
                <c:pt idx="568">
                  <c:v>12889</c:v>
                </c:pt>
                <c:pt idx="569">
                  <c:v>12889</c:v>
                </c:pt>
                <c:pt idx="570">
                  <c:v>13154</c:v>
                </c:pt>
                <c:pt idx="571">
                  <c:v>13169</c:v>
                </c:pt>
                <c:pt idx="572">
                  <c:v>13773</c:v>
                </c:pt>
                <c:pt idx="573">
                  <c:v>14147</c:v>
                </c:pt>
              </c:numCache>
            </c:numRef>
          </c:xVal>
          <c:yVal>
            <c:numRef>
              <c:f>'Active 1'!$N$21:$N$974</c:f>
              <c:numCache>
                <c:formatCode>General</c:formatCode>
                <c:ptCount val="954"/>
                <c:pt idx="378">
                  <c:v>1.4785500003199559E-2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A58-4092-BA08-215132436DB4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1'!$F$21:$F$974</c:f>
              <c:numCache>
                <c:formatCode>General</c:formatCode>
                <c:ptCount val="954"/>
                <c:pt idx="0">
                  <c:v>-29861</c:v>
                </c:pt>
                <c:pt idx="1">
                  <c:v>-29860</c:v>
                </c:pt>
                <c:pt idx="2">
                  <c:v>-29691</c:v>
                </c:pt>
                <c:pt idx="3">
                  <c:v>-29632</c:v>
                </c:pt>
                <c:pt idx="4">
                  <c:v>-29601</c:v>
                </c:pt>
                <c:pt idx="5">
                  <c:v>-28931</c:v>
                </c:pt>
                <c:pt idx="6">
                  <c:v>-28927</c:v>
                </c:pt>
                <c:pt idx="7">
                  <c:v>-28441</c:v>
                </c:pt>
                <c:pt idx="8">
                  <c:v>-28431</c:v>
                </c:pt>
                <c:pt idx="9">
                  <c:v>-28106</c:v>
                </c:pt>
                <c:pt idx="10">
                  <c:v>-27961</c:v>
                </c:pt>
                <c:pt idx="11">
                  <c:v>-27331</c:v>
                </c:pt>
                <c:pt idx="12">
                  <c:v>-27328</c:v>
                </c:pt>
                <c:pt idx="13">
                  <c:v>-26371</c:v>
                </c:pt>
                <c:pt idx="14">
                  <c:v>-26350</c:v>
                </c:pt>
                <c:pt idx="15">
                  <c:v>-26271</c:v>
                </c:pt>
                <c:pt idx="16">
                  <c:v>-26055</c:v>
                </c:pt>
                <c:pt idx="17">
                  <c:v>-25891</c:v>
                </c:pt>
                <c:pt idx="18">
                  <c:v>-25578</c:v>
                </c:pt>
                <c:pt idx="19">
                  <c:v>-25127</c:v>
                </c:pt>
                <c:pt idx="20">
                  <c:v>-25071</c:v>
                </c:pt>
                <c:pt idx="21">
                  <c:v>-24448</c:v>
                </c:pt>
                <c:pt idx="22">
                  <c:v>-23200</c:v>
                </c:pt>
                <c:pt idx="23">
                  <c:v>-23193</c:v>
                </c:pt>
                <c:pt idx="24">
                  <c:v>-22877</c:v>
                </c:pt>
                <c:pt idx="25">
                  <c:v>-22827</c:v>
                </c:pt>
                <c:pt idx="26">
                  <c:v>-22516</c:v>
                </c:pt>
                <c:pt idx="27">
                  <c:v>-22496</c:v>
                </c:pt>
                <c:pt idx="28">
                  <c:v>-22495</c:v>
                </c:pt>
                <c:pt idx="29">
                  <c:v>-22251</c:v>
                </c:pt>
                <c:pt idx="30">
                  <c:v>-21884</c:v>
                </c:pt>
                <c:pt idx="31">
                  <c:v>-21539</c:v>
                </c:pt>
                <c:pt idx="32">
                  <c:v>-21515</c:v>
                </c:pt>
                <c:pt idx="33">
                  <c:v>-21324</c:v>
                </c:pt>
                <c:pt idx="34">
                  <c:v>-21287</c:v>
                </c:pt>
                <c:pt idx="35">
                  <c:v>-21201</c:v>
                </c:pt>
                <c:pt idx="36">
                  <c:v>-21194</c:v>
                </c:pt>
                <c:pt idx="37">
                  <c:v>-21186</c:v>
                </c:pt>
                <c:pt idx="38">
                  <c:v>-20979</c:v>
                </c:pt>
                <c:pt idx="39">
                  <c:v>-20950</c:v>
                </c:pt>
                <c:pt idx="40">
                  <c:v>-20928</c:v>
                </c:pt>
                <c:pt idx="41">
                  <c:v>-20913</c:v>
                </c:pt>
                <c:pt idx="42">
                  <c:v>-20281</c:v>
                </c:pt>
                <c:pt idx="43">
                  <c:v>-20257</c:v>
                </c:pt>
                <c:pt idx="44">
                  <c:v>-19936</c:v>
                </c:pt>
                <c:pt idx="45">
                  <c:v>-19921</c:v>
                </c:pt>
                <c:pt idx="46">
                  <c:v>-19899</c:v>
                </c:pt>
                <c:pt idx="47">
                  <c:v>-19596</c:v>
                </c:pt>
                <c:pt idx="48">
                  <c:v>-19595</c:v>
                </c:pt>
                <c:pt idx="49">
                  <c:v>-19295</c:v>
                </c:pt>
                <c:pt idx="50">
                  <c:v>-19288</c:v>
                </c:pt>
                <c:pt idx="51">
                  <c:v>-18972</c:v>
                </c:pt>
                <c:pt idx="52">
                  <c:v>-18964</c:v>
                </c:pt>
                <c:pt idx="53">
                  <c:v>-18948</c:v>
                </c:pt>
                <c:pt idx="54">
                  <c:v>-18655</c:v>
                </c:pt>
                <c:pt idx="55">
                  <c:v>-18641</c:v>
                </c:pt>
                <c:pt idx="56">
                  <c:v>-18626</c:v>
                </c:pt>
                <c:pt idx="57">
                  <c:v>-18352</c:v>
                </c:pt>
                <c:pt idx="58">
                  <c:v>-18324</c:v>
                </c:pt>
                <c:pt idx="59">
                  <c:v>-18309</c:v>
                </c:pt>
                <c:pt idx="60">
                  <c:v>-18022</c:v>
                </c:pt>
                <c:pt idx="61">
                  <c:v>-17979</c:v>
                </c:pt>
                <c:pt idx="62">
                  <c:v>-17706</c:v>
                </c:pt>
                <c:pt idx="63">
                  <c:v>-17397</c:v>
                </c:pt>
                <c:pt idx="64">
                  <c:v>-16935</c:v>
                </c:pt>
                <c:pt idx="65">
                  <c:v>-16720</c:v>
                </c:pt>
                <c:pt idx="66">
                  <c:v>-16108</c:v>
                </c:pt>
                <c:pt idx="67">
                  <c:v>-16087.5</c:v>
                </c:pt>
                <c:pt idx="68">
                  <c:v>-15440</c:v>
                </c:pt>
                <c:pt idx="69">
                  <c:v>-15433</c:v>
                </c:pt>
                <c:pt idx="70">
                  <c:v>-13830</c:v>
                </c:pt>
                <c:pt idx="71">
                  <c:v>-13815</c:v>
                </c:pt>
                <c:pt idx="72">
                  <c:v>-13778</c:v>
                </c:pt>
                <c:pt idx="73">
                  <c:v>-13564</c:v>
                </c:pt>
                <c:pt idx="74">
                  <c:v>-13563</c:v>
                </c:pt>
                <c:pt idx="75">
                  <c:v>-13528</c:v>
                </c:pt>
                <c:pt idx="76">
                  <c:v>-13499</c:v>
                </c:pt>
                <c:pt idx="77">
                  <c:v>-13498</c:v>
                </c:pt>
                <c:pt idx="78">
                  <c:v>-13492</c:v>
                </c:pt>
                <c:pt idx="79">
                  <c:v>-13484</c:v>
                </c:pt>
                <c:pt idx="80">
                  <c:v>-13476</c:v>
                </c:pt>
                <c:pt idx="81">
                  <c:v>-13194</c:v>
                </c:pt>
                <c:pt idx="82">
                  <c:v>-13188</c:v>
                </c:pt>
                <c:pt idx="83">
                  <c:v>-13187</c:v>
                </c:pt>
                <c:pt idx="84">
                  <c:v>-12878</c:v>
                </c:pt>
                <c:pt idx="85">
                  <c:v>-12584</c:v>
                </c:pt>
                <c:pt idx="86">
                  <c:v>-12548</c:v>
                </c:pt>
                <c:pt idx="87">
                  <c:v>-10629</c:v>
                </c:pt>
                <c:pt idx="88">
                  <c:v>-9939</c:v>
                </c:pt>
                <c:pt idx="89">
                  <c:v>-9615</c:v>
                </c:pt>
                <c:pt idx="90">
                  <c:v>-9615</c:v>
                </c:pt>
                <c:pt idx="91">
                  <c:v>-9330</c:v>
                </c:pt>
                <c:pt idx="92">
                  <c:v>-8659</c:v>
                </c:pt>
                <c:pt idx="93">
                  <c:v>-8658</c:v>
                </c:pt>
                <c:pt idx="94">
                  <c:v>-8658</c:v>
                </c:pt>
                <c:pt idx="95">
                  <c:v>-8634</c:v>
                </c:pt>
                <c:pt idx="96">
                  <c:v>-7724</c:v>
                </c:pt>
                <c:pt idx="97">
                  <c:v>-7717.5</c:v>
                </c:pt>
                <c:pt idx="98">
                  <c:v>-7707</c:v>
                </c:pt>
                <c:pt idx="99">
                  <c:v>-7705</c:v>
                </c:pt>
                <c:pt idx="100">
                  <c:v>-6454</c:v>
                </c:pt>
                <c:pt idx="101">
                  <c:v>-6453</c:v>
                </c:pt>
                <c:pt idx="102">
                  <c:v>-6432</c:v>
                </c:pt>
                <c:pt idx="103">
                  <c:v>-6084</c:v>
                </c:pt>
                <c:pt idx="104">
                  <c:v>-5804</c:v>
                </c:pt>
                <c:pt idx="105">
                  <c:v>-5760</c:v>
                </c:pt>
                <c:pt idx="106">
                  <c:v>-5458</c:v>
                </c:pt>
                <c:pt idx="107">
                  <c:v>-5458</c:v>
                </c:pt>
                <c:pt idx="108">
                  <c:v>-5444</c:v>
                </c:pt>
                <c:pt idx="109">
                  <c:v>-5436</c:v>
                </c:pt>
                <c:pt idx="110">
                  <c:v>-5198</c:v>
                </c:pt>
                <c:pt idx="111">
                  <c:v>-5185</c:v>
                </c:pt>
                <c:pt idx="112">
                  <c:v>-5185</c:v>
                </c:pt>
                <c:pt idx="113">
                  <c:v>-5185</c:v>
                </c:pt>
                <c:pt idx="114">
                  <c:v>-5185</c:v>
                </c:pt>
                <c:pt idx="115">
                  <c:v>-5184</c:v>
                </c:pt>
                <c:pt idx="116">
                  <c:v>-5179</c:v>
                </c:pt>
                <c:pt idx="117">
                  <c:v>-5179</c:v>
                </c:pt>
                <c:pt idx="118">
                  <c:v>-5179</c:v>
                </c:pt>
                <c:pt idx="119">
                  <c:v>-5149</c:v>
                </c:pt>
                <c:pt idx="120">
                  <c:v>-4817</c:v>
                </c:pt>
                <c:pt idx="121">
                  <c:v>-4816</c:v>
                </c:pt>
                <c:pt idx="122">
                  <c:v>-4804</c:v>
                </c:pt>
                <c:pt idx="123">
                  <c:v>-4533</c:v>
                </c:pt>
                <c:pt idx="124">
                  <c:v>-4512</c:v>
                </c:pt>
                <c:pt idx="125">
                  <c:v>-4507</c:v>
                </c:pt>
                <c:pt idx="126">
                  <c:v>-4507</c:v>
                </c:pt>
                <c:pt idx="127">
                  <c:v>-4191</c:v>
                </c:pt>
                <c:pt idx="128">
                  <c:v>-4191</c:v>
                </c:pt>
                <c:pt idx="129">
                  <c:v>-4187</c:v>
                </c:pt>
                <c:pt idx="130">
                  <c:v>-4185</c:v>
                </c:pt>
                <c:pt idx="131">
                  <c:v>-3950</c:v>
                </c:pt>
                <c:pt idx="132">
                  <c:v>-3932</c:v>
                </c:pt>
                <c:pt idx="133">
                  <c:v>-3896</c:v>
                </c:pt>
                <c:pt idx="134">
                  <c:v>-3890</c:v>
                </c:pt>
                <c:pt idx="135">
                  <c:v>-3888</c:v>
                </c:pt>
                <c:pt idx="136">
                  <c:v>-3886</c:v>
                </c:pt>
                <c:pt idx="137">
                  <c:v>-3867</c:v>
                </c:pt>
                <c:pt idx="138">
                  <c:v>-3867</c:v>
                </c:pt>
                <c:pt idx="139">
                  <c:v>-3860</c:v>
                </c:pt>
                <c:pt idx="140">
                  <c:v>-3859</c:v>
                </c:pt>
                <c:pt idx="141">
                  <c:v>-3853</c:v>
                </c:pt>
                <c:pt idx="142">
                  <c:v>-3853</c:v>
                </c:pt>
                <c:pt idx="143">
                  <c:v>-3853</c:v>
                </c:pt>
                <c:pt idx="144">
                  <c:v>-3838</c:v>
                </c:pt>
                <c:pt idx="145">
                  <c:v>-3833</c:v>
                </c:pt>
                <c:pt idx="146">
                  <c:v>-3816</c:v>
                </c:pt>
                <c:pt idx="147">
                  <c:v>-3577</c:v>
                </c:pt>
                <c:pt idx="148">
                  <c:v>-3522</c:v>
                </c:pt>
                <c:pt idx="149">
                  <c:v>-3500</c:v>
                </c:pt>
                <c:pt idx="150">
                  <c:v>-3263</c:v>
                </c:pt>
                <c:pt idx="151">
                  <c:v>-3257</c:v>
                </c:pt>
                <c:pt idx="152">
                  <c:v>-3257</c:v>
                </c:pt>
                <c:pt idx="153">
                  <c:v>-3250</c:v>
                </c:pt>
                <c:pt idx="154">
                  <c:v>-3250</c:v>
                </c:pt>
                <c:pt idx="155">
                  <c:v>-3242</c:v>
                </c:pt>
                <c:pt idx="156">
                  <c:v>-3234</c:v>
                </c:pt>
                <c:pt idx="157">
                  <c:v>-3220</c:v>
                </c:pt>
                <c:pt idx="158">
                  <c:v>-3176</c:v>
                </c:pt>
                <c:pt idx="159">
                  <c:v>-3169</c:v>
                </c:pt>
                <c:pt idx="160">
                  <c:v>-2947</c:v>
                </c:pt>
                <c:pt idx="161">
                  <c:v>-2939</c:v>
                </c:pt>
                <c:pt idx="162">
                  <c:v>-2927</c:v>
                </c:pt>
                <c:pt idx="163">
                  <c:v>-2921</c:v>
                </c:pt>
                <c:pt idx="164">
                  <c:v>-2921</c:v>
                </c:pt>
                <c:pt idx="165">
                  <c:v>-2919</c:v>
                </c:pt>
                <c:pt idx="166">
                  <c:v>-2919</c:v>
                </c:pt>
                <c:pt idx="167">
                  <c:v>-2917</c:v>
                </c:pt>
                <c:pt idx="168">
                  <c:v>-2917</c:v>
                </c:pt>
                <c:pt idx="169">
                  <c:v>-2914</c:v>
                </c:pt>
                <c:pt idx="170">
                  <c:v>-2914</c:v>
                </c:pt>
                <c:pt idx="171">
                  <c:v>-2911</c:v>
                </c:pt>
                <c:pt idx="172">
                  <c:v>-2911</c:v>
                </c:pt>
                <c:pt idx="173">
                  <c:v>-2900</c:v>
                </c:pt>
                <c:pt idx="174">
                  <c:v>-2899</c:v>
                </c:pt>
                <c:pt idx="175">
                  <c:v>-2294</c:v>
                </c:pt>
                <c:pt idx="176">
                  <c:v>-2273</c:v>
                </c:pt>
                <c:pt idx="177">
                  <c:v>-2273</c:v>
                </c:pt>
                <c:pt idx="178">
                  <c:v>-2264</c:v>
                </c:pt>
                <c:pt idx="179">
                  <c:v>-2264</c:v>
                </c:pt>
                <c:pt idx="180">
                  <c:v>-2257</c:v>
                </c:pt>
                <c:pt idx="181">
                  <c:v>-2234</c:v>
                </c:pt>
                <c:pt idx="182">
                  <c:v>-2227</c:v>
                </c:pt>
                <c:pt idx="183">
                  <c:v>-2222</c:v>
                </c:pt>
                <c:pt idx="184">
                  <c:v>-2046.5</c:v>
                </c:pt>
                <c:pt idx="185">
                  <c:v>-2027</c:v>
                </c:pt>
                <c:pt idx="186">
                  <c:v>-1983.5</c:v>
                </c:pt>
                <c:pt idx="187">
                  <c:v>-1963</c:v>
                </c:pt>
                <c:pt idx="188">
                  <c:v>-1934</c:v>
                </c:pt>
                <c:pt idx="189">
                  <c:v>-1928</c:v>
                </c:pt>
                <c:pt idx="190">
                  <c:v>-1927</c:v>
                </c:pt>
                <c:pt idx="191">
                  <c:v>-1913</c:v>
                </c:pt>
                <c:pt idx="192">
                  <c:v>-1913</c:v>
                </c:pt>
                <c:pt idx="193">
                  <c:v>-1696</c:v>
                </c:pt>
                <c:pt idx="194">
                  <c:v>-1696</c:v>
                </c:pt>
                <c:pt idx="195">
                  <c:v>-1661</c:v>
                </c:pt>
                <c:pt idx="196">
                  <c:v>-1659</c:v>
                </c:pt>
                <c:pt idx="197">
                  <c:v>-1659</c:v>
                </c:pt>
                <c:pt idx="198">
                  <c:v>-1659</c:v>
                </c:pt>
                <c:pt idx="199">
                  <c:v>-1644</c:v>
                </c:pt>
                <c:pt idx="200">
                  <c:v>-1640</c:v>
                </c:pt>
                <c:pt idx="201">
                  <c:v>-1640</c:v>
                </c:pt>
                <c:pt idx="202">
                  <c:v>-1638</c:v>
                </c:pt>
                <c:pt idx="203">
                  <c:v>-1638</c:v>
                </c:pt>
                <c:pt idx="204">
                  <c:v>-1637</c:v>
                </c:pt>
                <c:pt idx="205">
                  <c:v>-1637</c:v>
                </c:pt>
                <c:pt idx="206">
                  <c:v>-1637</c:v>
                </c:pt>
                <c:pt idx="207">
                  <c:v>-1637</c:v>
                </c:pt>
                <c:pt idx="208">
                  <c:v>-1624</c:v>
                </c:pt>
                <c:pt idx="209">
                  <c:v>-1624</c:v>
                </c:pt>
                <c:pt idx="210">
                  <c:v>-1623</c:v>
                </c:pt>
                <c:pt idx="211">
                  <c:v>-1623</c:v>
                </c:pt>
                <c:pt idx="212">
                  <c:v>-1618</c:v>
                </c:pt>
                <c:pt idx="213">
                  <c:v>-1616</c:v>
                </c:pt>
                <c:pt idx="214">
                  <c:v>-1616</c:v>
                </c:pt>
                <c:pt idx="215">
                  <c:v>-1615.5</c:v>
                </c:pt>
                <c:pt idx="216">
                  <c:v>-1611</c:v>
                </c:pt>
                <c:pt idx="217">
                  <c:v>-1610</c:v>
                </c:pt>
                <c:pt idx="218">
                  <c:v>-1604</c:v>
                </c:pt>
                <c:pt idx="219">
                  <c:v>-1602</c:v>
                </c:pt>
                <c:pt idx="220">
                  <c:v>-1602</c:v>
                </c:pt>
                <c:pt idx="221">
                  <c:v>-1602</c:v>
                </c:pt>
                <c:pt idx="222">
                  <c:v>-1601</c:v>
                </c:pt>
                <c:pt idx="223">
                  <c:v>-1594</c:v>
                </c:pt>
                <c:pt idx="224">
                  <c:v>-1594</c:v>
                </c:pt>
                <c:pt idx="225">
                  <c:v>-1587</c:v>
                </c:pt>
                <c:pt idx="226">
                  <c:v>-1587</c:v>
                </c:pt>
                <c:pt idx="227">
                  <c:v>-1586</c:v>
                </c:pt>
                <c:pt idx="228">
                  <c:v>-1365</c:v>
                </c:pt>
                <c:pt idx="229">
                  <c:v>-1365</c:v>
                </c:pt>
                <c:pt idx="230">
                  <c:v>-1347.5</c:v>
                </c:pt>
                <c:pt idx="231">
                  <c:v>-1324</c:v>
                </c:pt>
                <c:pt idx="232">
                  <c:v>-1324</c:v>
                </c:pt>
                <c:pt idx="233">
                  <c:v>-1309</c:v>
                </c:pt>
                <c:pt idx="234">
                  <c:v>-1309</c:v>
                </c:pt>
                <c:pt idx="235">
                  <c:v>-1293</c:v>
                </c:pt>
                <c:pt idx="236">
                  <c:v>-1288</c:v>
                </c:pt>
                <c:pt idx="237">
                  <c:v>-1288</c:v>
                </c:pt>
                <c:pt idx="238">
                  <c:v>-1280</c:v>
                </c:pt>
                <c:pt idx="239">
                  <c:v>-1280</c:v>
                </c:pt>
                <c:pt idx="240">
                  <c:v>-1278</c:v>
                </c:pt>
                <c:pt idx="241">
                  <c:v>-1278</c:v>
                </c:pt>
                <c:pt idx="242">
                  <c:v>-1274.5</c:v>
                </c:pt>
                <c:pt idx="243">
                  <c:v>-1263</c:v>
                </c:pt>
                <c:pt idx="244">
                  <c:v>-1263</c:v>
                </c:pt>
                <c:pt idx="245">
                  <c:v>-1234</c:v>
                </c:pt>
                <c:pt idx="246">
                  <c:v>-1234</c:v>
                </c:pt>
                <c:pt idx="247">
                  <c:v>-1048</c:v>
                </c:pt>
                <c:pt idx="248">
                  <c:v>-1048</c:v>
                </c:pt>
                <c:pt idx="249">
                  <c:v>-1026</c:v>
                </c:pt>
                <c:pt idx="250">
                  <c:v>-993</c:v>
                </c:pt>
                <c:pt idx="251">
                  <c:v>-992</c:v>
                </c:pt>
                <c:pt idx="252">
                  <c:v>-971</c:v>
                </c:pt>
                <c:pt idx="253">
                  <c:v>-957</c:v>
                </c:pt>
                <c:pt idx="254">
                  <c:v>-956</c:v>
                </c:pt>
                <c:pt idx="255">
                  <c:v>-942</c:v>
                </c:pt>
                <c:pt idx="256">
                  <c:v>-756</c:v>
                </c:pt>
                <c:pt idx="257">
                  <c:v>-684</c:v>
                </c:pt>
                <c:pt idx="258">
                  <c:v>-683</c:v>
                </c:pt>
                <c:pt idx="259">
                  <c:v>-645</c:v>
                </c:pt>
                <c:pt idx="260">
                  <c:v>-645</c:v>
                </c:pt>
                <c:pt idx="261">
                  <c:v>-631</c:v>
                </c:pt>
                <c:pt idx="262">
                  <c:v>-618</c:v>
                </c:pt>
                <c:pt idx="263">
                  <c:v>-618</c:v>
                </c:pt>
                <c:pt idx="264">
                  <c:v>-611</c:v>
                </c:pt>
                <c:pt idx="265">
                  <c:v>-596</c:v>
                </c:pt>
                <c:pt idx="266">
                  <c:v>-360</c:v>
                </c:pt>
                <c:pt idx="267">
                  <c:v>-353</c:v>
                </c:pt>
                <c:pt idx="268">
                  <c:v>-351</c:v>
                </c:pt>
                <c:pt idx="269">
                  <c:v>-338</c:v>
                </c:pt>
                <c:pt idx="270">
                  <c:v>-302</c:v>
                </c:pt>
                <c:pt idx="271">
                  <c:v>-280</c:v>
                </c:pt>
                <c:pt idx="272">
                  <c:v>-30</c:v>
                </c:pt>
                <c:pt idx="273">
                  <c:v>-7</c:v>
                </c:pt>
                <c:pt idx="274">
                  <c:v>-3.5</c:v>
                </c:pt>
                <c:pt idx="275">
                  <c:v>0</c:v>
                </c:pt>
                <c:pt idx="276">
                  <c:v>0</c:v>
                </c:pt>
                <c:pt idx="277">
                  <c:v>252</c:v>
                </c:pt>
                <c:pt idx="278">
                  <c:v>253</c:v>
                </c:pt>
                <c:pt idx="279">
                  <c:v>253</c:v>
                </c:pt>
                <c:pt idx="280">
                  <c:v>268</c:v>
                </c:pt>
                <c:pt idx="281">
                  <c:v>268</c:v>
                </c:pt>
                <c:pt idx="282">
                  <c:v>279</c:v>
                </c:pt>
                <c:pt idx="283">
                  <c:v>280</c:v>
                </c:pt>
                <c:pt idx="284">
                  <c:v>280</c:v>
                </c:pt>
                <c:pt idx="285">
                  <c:v>289</c:v>
                </c:pt>
                <c:pt idx="286">
                  <c:v>289</c:v>
                </c:pt>
                <c:pt idx="287">
                  <c:v>304</c:v>
                </c:pt>
                <c:pt idx="288">
                  <c:v>304</c:v>
                </c:pt>
                <c:pt idx="289">
                  <c:v>304</c:v>
                </c:pt>
                <c:pt idx="290">
                  <c:v>308</c:v>
                </c:pt>
                <c:pt idx="291">
                  <c:v>315</c:v>
                </c:pt>
                <c:pt idx="292">
                  <c:v>316</c:v>
                </c:pt>
                <c:pt idx="293">
                  <c:v>317</c:v>
                </c:pt>
                <c:pt idx="294">
                  <c:v>330</c:v>
                </c:pt>
                <c:pt idx="295">
                  <c:v>337</c:v>
                </c:pt>
                <c:pt idx="296">
                  <c:v>525</c:v>
                </c:pt>
                <c:pt idx="297">
                  <c:v>560</c:v>
                </c:pt>
                <c:pt idx="298">
                  <c:v>560</c:v>
                </c:pt>
                <c:pt idx="299">
                  <c:v>563.5</c:v>
                </c:pt>
                <c:pt idx="300">
                  <c:v>565.5</c:v>
                </c:pt>
                <c:pt idx="301">
                  <c:v>611</c:v>
                </c:pt>
                <c:pt idx="302">
                  <c:v>611</c:v>
                </c:pt>
                <c:pt idx="303">
                  <c:v>624</c:v>
                </c:pt>
                <c:pt idx="304">
                  <c:v>625</c:v>
                </c:pt>
                <c:pt idx="305">
                  <c:v>627</c:v>
                </c:pt>
                <c:pt idx="306">
                  <c:v>639</c:v>
                </c:pt>
                <c:pt idx="307">
                  <c:v>642</c:v>
                </c:pt>
                <c:pt idx="308">
                  <c:v>650.5</c:v>
                </c:pt>
                <c:pt idx="309">
                  <c:v>655</c:v>
                </c:pt>
                <c:pt idx="310">
                  <c:v>679</c:v>
                </c:pt>
                <c:pt idx="311">
                  <c:v>679</c:v>
                </c:pt>
                <c:pt idx="312">
                  <c:v>936</c:v>
                </c:pt>
                <c:pt idx="313">
                  <c:v>939.5</c:v>
                </c:pt>
                <c:pt idx="314">
                  <c:v>963</c:v>
                </c:pt>
                <c:pt idx="315">
                  <c:v>965.5</c:v>
                </c:pt>
                <c:pt idx="316">
                  <c:v>970</c:v>
                </c:pt>
                <c:pt idx="317">
                  <c:v>978</c:v>
                </c:pt>
                <c:pt idx="318">
                  <c:v>1217</c:v>
                </c:pt>
                <c:pt idx="319">
                  <c:v>1217</c:v>
                </c:pt>
                <c:pt idx="320">
                  <c:v>1280</c:v>
                </c:pt>
                <c:pt idx="321">
                  <c:v>1280</c:v>
                </c:pt>
                <c:pt idx="322">
                  <c:v>1280</c:v>
                </c:pt>
                <c:pt idx="323">
                  <c:v>1280</c:v>
                </c:pt>
                <c:pt idx="324">
                  <c:v>1282</c:v>
                </c:pt>
                <c:pt idx="325">
                  <c:v>1297</c:v>
                </c:pt>
                <c:pt idx="326">
                  <c:v>1297</c:v>
                </c:pt>
                <c:pt idx="327">
                  <c:v>1302</c:v>
                </c:pt>
                <c:pt idx="328">
                  <c:v>1302</c:v>
                </c:pt>
                <c:pt idx="329">
                  <c:v>1556</c:v>
                </c:pt>
                <c:pt idx="330">
                  <c:v>1556</c:v>
                </c:pt>
                <c:pt idx="331">
                  <c:v>1563</c:v>
                </c:pt>
                <c:pt idx="332">
                  <c:v>1563</c:v>
                </c:pt>
                <c:pt idx="333">
                  <c:v>1577</c:v>
                </c:pt>
                <c:pt idx="334">
                  <c:v>1577</c:v>
                </c:pt>
                <c:pt idx="335">
                  <c:v>1596</c:v>
                </c:pt>
                <c:pt idx="336">
                  <c:v>1607</c:v>
                </c:pt>
                <c:pt idx="337">
                  <c:v>1620</c:v>
                </c:pt>
                <c:pt idx="338">
                  <c:v>1620</c:v>
                </c:pt>
                <c:pt idx="339">
                  <c:v>1887.5</c:v>
                </c:pt>
                <c:pt idx="340">
                  <c:v>1922</c:v>
                </c:pt>
                <c:pt idx="341">
                  <c:v>1922</c:v>
                </c:pt>
                <c:pt idx="342">
                  <c:v>1949</c:v>
                </c:pt>
                <c:pt idx="343">
                  <c:v>1949</c:v>
                </c:pt>
                <c:pt idx="344">
                  <c:v>1965</c:v>
                </c:pt>
                <c:pt idx="345">
                  <c:v>1978</c:v>
                </c:pt>
                <c:pt idx="346">
                  <c:v>2178</c:v>
                </c:pt>
                <c:pt idx="347">
                  <c:v>2184.5</c:v>
                </c:pt>
                <c:pt idx="348">
                  <c:v>2229</c:v>
                </c:pt>
                <c:pt idx="349">
                  <c:v>2236</c:v>
                </c:pt>
                <c:pt idx="350">
                  <c:v>2239</c:v>
                </c:pt>
                <c:pt idx="351">
                  <c:v>2239</c:v>
                </c:pt>
                <c:pt idx="352">
                  <c:v>2241</c:v>
                </c:pt>
                <c:pt idx="353">
                  <c:v>2526.5</c:v>
                </c:pt>
                <c:pt idx="354">
                  <c:v>2540</c:v>
                </c:pt>
                <c:pt idx="355">
                  <c:v>2540</c:v>
                </c:pt>
                <c:pt idx="356">
                  <c:v>2548</c:v>
                </c:pt>
                <c:pt idx="357">
                  <c:v>2548</c:v>
                </c:pt>
                <c:pt idx="358">
                  <c:v>2563</c:v>
                </c:pt>
                <c:pt idx="359">
                  <c:v>2567</c:v>
                </c:pt>
                <c:pt idx="360">
                  <c:v>2567</c:v>
                </c:pt>
                <c:pt idx="361">
                  <c:v>2567</c:v>
                </c:pt>
                <c:pt idx="362">
                  <c:v>2589</c:v>
                </c:pt>
                <c:pt idx="363">
                  <c:v>2592</c:v>
                </c:pt>
                <c:pt idx="364">
                  <c:v>2592</c:v>
                </c:pt>
                <c:pt idx="365">
                  <c:v>2767</c:v>
                </c:pt>
                <c:pt idx="366">
                  <c:v>2863.5</c:v>
                </c:pt>
                <c:pt idx="367">
                  <c:v>2885</c:v>
                </c:pt>
                <c:pt idx="368">
                  <c:v>2885</c:v>
                </c:pt>
                <c:pt idx="369">
                  <c:v>2891</c:v>
                </c:pt>
                <c:pt idx="370">
                  <c:v>2898</c:v>
                </c:pt>
                <c:pt idx="371">
                  <c:v>2900</c:v>
                </c:pt>
                <c:pt idx="372">
                  <c:v>3128</c:v>
                </c:pt>
                <c:pt idx="373">
                  <c:v>3195</c:v>
                </c:pt>
                <c:pt idx="374">
                  <c:v>3224</c:v>
                </c:pt>
                <c:pt idx="375">
                  <c:v>3233.5</c:v>
                </c:pt>
                <c:pt idx="376">
                  <c:v>3291</c:v>
                </c:pt>
                <c:pt idx="377">
                  <c:v>3410</c:v>
                </c:pt>
                <c:pt idx="378">
                  <c:v>3509</c:v>
                </c:pt>
                <c:pt idx="379">
                  <c:v>3509</c:v>
                </c:pt>
                <c:pt idx="380">
                  <c:v>3540</c:v>
                </c:pt>
                <c:pt idx="381">
                  <c:v>3562</c:v>
                </c:pt>
                <c:pt idx="382">
                  <c:v>3562</c:v>
                </c:pt>
                <c:pt idx="383">
                  <c:v>3784</c:v>
                </c:pt>
                <c:pt idx="384">
                  <c:v>3811</c:v>
                </c:pt>
                <c:pt idx="385">
                  <c:v>3842</c:v>
                </c:pt>
                <c:pt idx="386">
                  <c:v>3842</c:v>
                </c:pt>
                <c:pt idx="387">
                  <c:v>4149</c:v>
                </c:pt>
                <c:pt idx="388">
                  <c:v>4158</c:v>
                </c:pt>
                <c:pt idx="389">
                  <c:v>4158</c:v>
                </c:pt>
                <c:pt idx="390">
                  <c:v>4165</c:v>
                </c:pt>
                <c:pt idx="391">
                  <c:v>4165</c:v>
                </c:pt>
                <c:pt idx="392">
                  <c:v>4180</c:v>
                </c:pt>
                <c:pt idx="393">
                  <c:v>4180</c:v>
                </c:pt>
                <c:pt idx="394">
                  <c:v>4184</c:v>
                </c:pt>
                <c:pt idx="395">
                  <c:v>4200</c:v>
                </c:pt>
                <c:pt idx="396">
                  <c:v>4446.5</c:v>
                </c:pt>
                <c:pt idx="397">
                  <c:v>4502</c:v>
                </c:pt>
                <c:pt idx="398">
                  <c:v>4502</c:v>
                </c:pt>
                <c:pt idx="399">
                  <c:v>4840</c:v>
                </c:pt>
                <c:pt idx="400">
                  <c:v>5041</c:v>
                </c:pt>
                <c:pt idx="401">
                  <c:v>5050</c:v>
                </c:pt>
                <c:pt idx="402">
                  <c:v>5085</c:v>
                </c:pt>
                <c:pt idx="403">
                  <c:v>5122</c:v>
                </c:pt>
                <c:pt idx="404">
                  <c:v>5138</c:v>
                </c:pt>
                <c:pt idx="405">
                  <c:v>5138</c:v>
                </c:pt>
                <c:pt idx="406">
                  <c:v>5173</c:v>
                </c:pt>
                <c:pt idx="407">
                  <c:v>5173</c:v>
                </c:pt>
                <c:pt idx="408">
                  <c:v>5359</c:v>
                </c:pt>
                <c:pt idx="409">
                  <c:v>5359</c:v>
                </c:pt>
                <c:pt idx="410">
                  <c:v>5408</c:v>
                </c:pt>
                <c:pt idx="411">
                  <c:v>5412</c:v>
                </c:pt>
                <c:pt idx="412">
                  <c:v>5420</c:v>
                </c:pt>
                <c:pt idx="413">
                  <c:v>5436</c:v>
                </c:pt>
                <c:pt idx="414">
                  <c:v>5438</c:v>
                </c:pt>
                <c:pt idx="415">
                  <c:v>5438</c:v>
                </c:pt>
                <c:pt idx="416">
                  <c:v>5445</c:v>
                </c:pt>
                <c:pt idx="417">
                  <c:v>5445</c:v>
                </c:pt>
                <c:pt idx="418">
                  <c:v>5451</c:v>
                </c:pt>
                <c:pt idx="419">
                  <c:v>5455</c:v>
                </c:pt>
                <c:pt idx="420">
                  <c:v>5467</c:v>
                </c:pt>
                <c:pt idx="421">
                  <c:v>5467</c:v>
                </c:pt>
                <c:pt idx="422">
                  <c:v>5470</c:v>
                </c:pt>
                <c:pt idx="423">
                  <c:v>5482</c:v>
                </c:pt>
                <c:pt idx="424">
                  <c:v>5504</c:v>
                </c:pt>
                <c:pt idx="425">
                  <c:v>5504</c:v>
                </c:pt>
                <c:pt idx="426">
                  <c:v>5767</c:v>
                </c:pt>
                <c:pt idx="427">
                  <c:v>5769</c:v>
                </c:pt>
                <c:pt idx="428">
                  <c:v>5769</c:v>
                </c:pt>
                <c:pt idx="429">
                  <c:v>5783</c:v>
                </c:pt>
                <c:pt idx="430">
                  <c:v>5783</c:v>
                </c:pt>
                <c:pt idx="431">
                  <c:v>5789</c:v>
                </c:pt>
                <c:pt idx="432">
                  <c:v>5791</c:v>
                </c:pt>
                <c:pt idx="433">
                  <c:v>5791</c:v>
                </c:pt>
                <c:pt idx="434">
                  <c:v>5806</c:v>
                </c:pt>
                <c:pt idx="435">
                  <c:v>5806</c:v>
                </c:pt>
                <c:pt idx="436">
                  <c:v>5820</c:v>
                </c:pt>
                <c:pt idx="437">
                  <c:v>5820</c:v>
                </c:pt>
                <c:pt idx="438">
                  <c:v>6035</c:v>
                </c:pt>
                <c:pt idx="439">
                  <c:v>6035</c:v>
                </c:pt>
                <c:pt idx="440">
                  <c:v>6049</c:v>
                </c:pt>
                <c:pt idx="441">
                  <c:v>6049</c:v>
                </c:pt>
                <c:pt idx="442">
                  <c:v>6078</c:v>
                </c:pt>
                <c:pt idx="443">
                  <c:v>6078</c:v>
                </c:pt>
                <c:pt idx="444">
                  <c:v>6099</c:v>
                </c:pt>
                <c:pt idx="445">
                  <c:v>6099</c:v>
                </c:pt>
                <c:pt idx="446">
                  <c:v>6100</c:v>
                </c:pt>
                <c:pt idx="447">
                  <c:v>6100</c:v>
                </c:pt>
                <c:pt idx="448">
                  <c:v>6110</c:v>
                </c:pt>
                <c:pt idx="449">
                  <c:v>6110</c:v>
                </c:pt>
                <c:pt idx="450">
                  <c:v>6114</c:v>
                </c:pt>
                <c:pt idx="451">
                  <c:v>6114</c:v>
                </c:pt>
                <c:pt idx="452">
                  <c:v>6127</c:v>
                </c:pt>
                <c:pt idx="453">
                  <c:v>6387</c:v>
                </c:pt>
                <c:pt idx="454">
                  <c:v>6387</c:v>
                </c:pt>
                <c:pt idx="455">
                  <c:v>6424</c:v>
                </c:pt>
                <c:pt idx="456">
                  <c:v>6424</c:v>
                </c:pt>
                <c:pt idx="457">
                  <c:v>6438</c:v>
                </c:pt>
                <c:pt idx="458">
                  <c:v>6438</c:v>
                </c:pt>
                <c:pt idx="459">
                  <c:v>6445</c:v>
                </c:pt>
                <c:pt idx="460">
                  <c:v>6445</c:v>
                </c:pt>
                <c:pt idx="461">
                  <c:v>6458</c:v>
                </c:pt>
                <c:pt idx="462">
                  <c:v>6458</c:v>
                </c:pt>
                <c:pt idx="463">
                  <c:v>6475</c:v>
                </c:pt>
                <c:pt idx="464">
                  <c:v>6702</c:v>
                </c:pt>
                <c:pt idx="465">
                  <c:v>6725</c:v>
                </c:pt>
                <c:pt idx="466">
                  <c:v>6725</c:v>
                </c:pt>
                <c:pt idx="467">
                  <c:v>6733</c:v>
                </c:pt>
                <c:pt idx="468">
                  <c:v>6745</c:v>
                </c:pt>
                <c:pt idx="469">
                  <c:v>6754</c:v>
                </c:pt>
                <c:pt idx="470">
                  <c:v>6769</c:v>
                </c:pt>
                <c:pt idx="471">
                  <c:v>6991</c:v>
                </c:pt>
                <c:pt idx="472">
                  <c:v>7033</c:v>
                </c:pt>
                <c:pt idx="473">
                  <c:v>7061</c:v>
                </c:pt>
                <c:pt idx="474">
                  <c:v>7063</c:v>
                </c:pt>
                <c:pt idx="475">
                  <c:v>7074</c:v>
                </c:pt>
                <c:pt idx="476">
                  <c:v>7091</c:v>
                </c:pt>
                <c:pt idx="477">
                  <c:v>7100</c:v>
                </c:pt>
                <c:pt idx="478">
                  <c:v>7100</c:v>
                </c:pt>
                <c:pt idx="479">
                  <c:v>7330</c:v>
                </c:pt>
                <c:pt idx="480">
                  <c:v>7351</c:v>
                </c:pt>
                <c:pt idx="481">
                  <c:v>7372</c:v>
                </c:pt>
                <c:pt idx="482">
                  <c:v>7390</c:v>
                </c:pt>
                <c:pt idx="483">
                  <c:v>7400</c:v>
                </c:pt>
                <c:pt idx="484">
                  <c:v>7416</c:v>
                </c:pt>
                <c:pt idx="485">
                  <c:v>7684</c:v>
                </c:pt>
                <c:pt idx="486">
                  <c:v>7714</c:v>
                </c:pt>
                <c:pt idx="487">
                  <c:v>7750</c:v>
                </c:pt>
                <c:pt idx="488">
                  <c:v>7965</c:v>
                </c:pt>
                <c:pt idx="489">
                  <c:v>8001</c:v>
                </c:pt>
                <c:pt idx="490">
                  <c:v>8047</c:v>
                </c:pt>
                <c:pt idx="491">
                  <c:v>8049</c:v>
                </c:pt>
                <c:pt idx="492">
                  <c:v>8059</c:v>
                </c:pt>
                <c:pt idx="493">
                  <c:v>8282</c:v>
                </c:pt>
                <c:pt idx="494">
                  <c:v>8318</c:v>
                </c:pt>
                <c:pt idx="495">
                  <c:v>8366</c:v>
                </c:pt>
                <c:pt idx="496">
                  <c:v>8385</c:v>
                </c:pt>
                <c:pt idx="497">
                  <c:v>8385</c:v>
                </c:pt>
                <c:pt idx="498">
                  <c:v>8591</c:v>
                </c:pt>
                <c:pt idx="499">
                  <c:v>8605</c:v>
                </c:pt>
                <c:pt idx="500">
                  <c:v>8613</c:v>
                </c:pt>
                <c:pt idx="501">
                  <c:v>8627</c:v>
                </c:pt>
                <c:pt idx="502">
                  <c:v>8634</c:v>
                </c:pt>
                <c:pt idx="503">
                  <c:v>8649</c:v>
                </c:pt>
                <c:pt idx="504">
                  <c:v>8936</c:v>
                </c:pt>
                <c:pt idx="505">
                  <c:v>8955</c:v>
                </c:pt>
                <c:pt idx="506">
                  <c:v>8958</c:v>
                </c:pt>
                <c:pt idx="507">
                  <c:v>8989</c:v>
                </c:pt>
                <c:pt idx="508">
                  <c:v>8989</c:v>
                </c:pt>
                <c:pt idx="509">
                  <c:v>8991</c:v>
                </c:pt>
                <c:pt idx="510">
                  <c:v>8992.5</c:v>
                </c:pt>
                <c:pt idx="511">
                  <c:v>9001</c:v>
                </c:pt>
                <c:pt idx="512">
                  <c:v>9008</c:v>
                </c:pt>
                <c:pt idx="513">
                  <c:v>9020</c:v>
                </c:pt>
                <c:pt idx="514">
                  <c:v>9245</c:v>
                </c:pt>
                <c:pt idx="515">
                  <c:v>9245</c:v>
                </c:pt>
                <c:pt idx="516">
                  <c:v>9259</c:v>
                </c:pt>
                <c:pt idx="517">
                  <c:v>9267</c:v>
                </c:pt>
                <c:pt idx="518">
                  <c:v>9274</c:v>
                </c:pt>
                <c:pt idx="519">
                  <c:v>9303</c:v>
                </c:pt>
                <c:pt idx="520">
                  <c:v>9307</c:v>
                </c:pt>
                <c:pt idx="521">
                  <c:v>9314</c:v>
                </c:pt>
                <c:pt idx="522">
                  <c:v>9605</c:v>
                </c:pt>
                <c:pt idx="523">
                  <c:v>9626</c:v>
                </c:pt>
                <c:pt idx="524">
                  <c:v>9660</c:v>
                </c:pt>
                <c:pt idx="525">
                  <c:v>9878</c:v>
                </c:pt>
                <c:pt idx="526">
                  <c:v>9899</c:v>
                </c:pt>
                <c:pt idx="527">
                  <c:v>9900</c:v>
                </c:pt>
                <c:pt idx="528">
                  <c:v>9914</c:v>
                </c:pt>
                <c:pt idx="529">
                  <c:v>9964</c:v>
                </c:pt>
                <c:pt idx="530">
                  <c:v>10245</c:v>
                </c:pt>
                <c:pt idx="531">
                  <c:v>10263</c:v>
                </c:pt>
                <c:pt idx="532">
                  <c:v>10274</c:v>
                </c:pt>
                <c:pt idx="533">
                  <c:v>10281</c:v>
                </c:pt>
                <c:pt idx="534">
                  <c:v>10283</c:v>
                </c:pt>
                <c:pt idx="535">
                  <c:v>10288</c:v>
                </c:pt>
                <c:pt idx="536">
                  <c:v>10288</c:v>
                </c:pt>
                <c:pt idx="537">
                  <c:v>10288</c:v>
                </c:pt>
                <c:pt idx="538">
                  <c:v>10609</c:v>
                </c:pt>
                <c:pt idx="539">
                  <c:v>10609</c:v>
                </c:pt>
                <c:pt idx="540">
                  <c:v>10612</c:v>
                </c:pt>
                <c:pt idx="541">
                  <c:v>10880.5</c:v>
                </c:pt>
                <c:pt idx="542">
                  <c:v>10888.5</c:v>
                </c:pt>
                <c:pt idx="543">
                  <c:v>10892</c:v>
                </c:pt>
                <c:pt idx="544">
                  <c:v>10899</c:v>
                </c:pt>
                <c:pt idx="545">
                  <c:v>10899</c:v>
                </c:pt>
                <c:pt idx="546">
                  <c:v>11172</c:v>
                </c:pt>
                <c:pt idx="547">
                  <c:v>11187</c:v>
                </c:pt>
                <c:pt idx="548">
                  <c:v>11216</c:v>
                </c:pt>
                <c:pt idx="549">
                  <c:v>11230</c:v>
                </c:pt>
                <c:pt idx="550">
                  <c:v>11237</c:v>
                </c:pt>
                <c:pt idx="551">
                  <c:v>11481</c:v>
                </c:pt>
                <c:pt idx="552">
                  <c:v>11602</c:v>
                </c:pt>
                <c:pt idx="553">
                  <c:v>11609</c:v>
                </c:pt>
                <c:pt idx="554">
                  <c:v>11609</c:v>
                </c:pt>
                <c:pt idx="555">
                  <c:v>11817</c:v>
                </c:pt>
                <c:pt idx="556">
                  <c:v>11817</c:v>
                </c:pt>
                <c:pt idx="557">
                  <c:v>11841</c:v>
                </c:pt>
                <c:pt idx="558">
                  <c:v>11882</c:v>
                </c:pt>
                <c:pt idx="559">
                  <c:v>11882</c:v>
                </c:pt>
                <c:pt idx="560">
                  <c:v>11884</c:v>
                </c:pt>
                <c:pt idx="561">
                  <c:v>11892</c:v>
                </c:pt>
                <c:pt idx="562">
                  <c:v>12220</c:v>
                </c:pt>
                <c:pt idx="563">
                  <c:v>12220</c:v>
                </c:pt>
                <c:pt idx="564">
                  <c:v>12500</c:v>
                </c:pt>
                <c:pt idx="565">
                  <c:v>12500</c:v>
                </c:pt>
                <c:pt idx="566">
                  <c:v>12524</c:v>
                </c:pt>
                <c:pt idx="567">
                  <c:v>12558</c:v>
                </c:pt>
                <c:pt idx="568">
                  <c:v>12889</c:v>
                </c:pt>
                <c:pt idx="569">
                  <c:v>12889</c:v>
                </c:pt>
                <c:pt idx="570">
                  <c:v>13154</c:v>
                </c:pt>
                <c:pt idx="571">
                  <c:v>13169</c:v>
                </c:pt>
                <c:pt idx="572">
                  <c:v>13773</c:v>
                </c:pt>
                <c:pt idx="573">
                  <c:v>14147</c:v>
                </c:pt>
              </c:numCache>
            </c:numRef>
          </c:xVal>
          <c:yVal>
            <c:numRef>
              <c:f>'Active 1'!$O$21:$O$974</c:f>
              <c:numCache>
                <c:formatCode>General</c:formatCode>
                <c:ptCount val="954"/>
                <c:pt idx="125">
                  <c:v>-6.3000773143354324E-2</c:v>
                </c:pt>
                <c:pt idx="128">
                  <c:v>-5.9459116230300806E-2</c:v>
                </c:pt>
                <c:pt idx="138">
                  <c:v>-5.5827797116916815E-2</c:v>
                </c:pt>
                <c:pt idx="147">
                  <c:v>-5.2577542354937321E-2</c:v>
                </c:pt>
                <c:pt idx="151">
                  <c:v>-4.8991054341718569E-2</c:v>
                </c:pt>
                <c:pt idx="153">
                  <c:v>-4.8912599916429413E-2</c:v>
                </c:pt>
                <c:pt idx="154">
                  <c:v>-4.8912599916429413E-2</c:v>
                </c:pt>
                <c:pt idx="155">
                  <c:v>-4.8822937716098941E-2</c:v>
                </c:pt>
                <c:pt idx="156">
                  <c:v>-4.8733275515768476E-2</c:v>
                </c:pt>
                <c:pt idx="157">
                  <c:v>-4.8576366665190156E-2</c:v>
                </c:pt>
                <c:pt idx="158">
                  <c:v>-4.8083224563372579E-2</c:v>
                </c:pt>
                <c:pt idx="159">
                  <c:v>-4.8004770138083415E-2</c:v>
                </c:pt>
                <c:pt idx="160">
                  <c:v>-4.5516644078912906E-2</c:v>
                </c:pt>
                <c:pt idx="161">
                  <c:v>-4.5426981878582434E-2</c:v>
                </c:pt>
                <c:pt idx="163">
                  <c:v>-4.5225241927838881E-2</c:v>
                </c:pt>
                <c:pt idx="165">
                  <c:v>-4.5202826377756265E-2</c:v>
                </c:pt>
                <c:pt idx="166">
                  <c:v>-4.5202826377756265E-2</c:v>
                </c:pt>
                <c:pt idx="167">
                  <c:v>-4.5180410827673649E-2</c:v>
                </c:pt>
                <c:pt idx="168">
                  <c:v>-4.5180410827673649E-2</c:v>
                </c:pt>
                <c:pt idx="169">
                  <c:v>-4.5146787502549725E-2</c:v>
                </c:pt>
                <c:pt idx="171">
                  <c:v>-4.5113164177425794E-2</c:v>
                </c:pt>
                <c:pt idx="172">
                  <c:v>-4.5113164177425794E-2</c:v>
                </c:pt>
                <c:pt idx="175">
                  <c:v>-3.8197966976938391E-2</c:v>
                </c:pt>
                <c:pt idx="178">
                  <c:v>-3.7861733725699134E-2</c:v>
                </c:pt>
                <c:pt idx="179">
                  <c:v>-3.7861733725699134E-2</c:v>
                </c:pt>
                <c:pt idx="181">
                  <c:v>-3.7525500474459877E-2</c:v>
                </c:pt>
                <c:pt idx="182">
                  <c:v>-3.7447046049170714E-2</c:v>
                </c:pt>
                <c:pt idx="185">
                  <c:v>-3.520549104090899E-2</c:v>
                </c:pt>
                <c:pt idx="192">
                  <c:v>-3.3927804686199811E-2</c:v>
                </c:pt>
                <c:pt idx="193">
                  <c:v>-3.1495717502235843E-2</c:v>
                </c:pt>
                <c:pt idx="194">
                  <c:v>-3.1495717502235843E-2</c:v>
                </c:pt>
                <c:pt idx="196">
                  <c:v>-3.1081029825707429E-2</c:v>
                </c:pt>
                <c:pt idx="197">
                  <c:v>-3.1081029825707429E-2</c:v>
                </c:pt>
                <c:pt idx="198">
                  <c:v>-3.1081029825707429E-2</c:v>
                </c:pt>
                <c:pt idx="199">
                  <c:v>-3.0912913200087801E-2</c:v>
                </c:pt>
                <c:pt idx="202">
                  <c:v>-3.0845666549839949E-2</c:v>
                </c:pt>
                <c:pt idx="203">
                  <c:v>-3.0845666549839949E-2</c:v>
                </c:pt>
                <c:pt idx="204">
                  <c:v>-3.0834458774798641E-2</c:v>
                </c:pt>
                <c:pt idx="205">
                  <c:v>-3.0834458774798641E-2</c:v>
                </c:pt>
                <c:pt idx="206">
                  <c:v>-3.0834458774798641E-2</c:v>
                </c:pt>
                <c:pt idx="207">
                  <c:v>-3.0834458774798641E-2</c:v>
                </c:pt>
                <c:pt idx="208">
                  <c:v>-3.0688757699261628E-2</c:v>
                </c:pt>
                <c:pt idx="209">
                  <c:v>-3.0688757699261628E-2</c:v>
                </c:pt>
                <c:pt idx="210">
                  <c:v>-3.067754992422032E-2</c:v>
                </c:pt>
                <c:pt idx="211">
                  <c:v>-3.067754992422032E-2</c:v>
                </c:pt>
                <c:pt idx="212">
                  <c:v>-3.0621511049013776E-2</c:v>
                </c:pt>
                <c:pt idx="213">
                  <c:v>-3.059909549893116E-2</c:v>
                </c:pt>
                <c:pt idx="214">
                  <c:v>-3.059909549893116E-2</c:v>
                </c:pt>
                <c:pt idx="216">
                  <c:v>-3.0543056623724616E-2</c:v>
                </c:pt>
                <c:pt idx="219">
                  <c:v>-3.044218664835284E-2</c:v>
                </c:pt>
                <c:pt idx="220">
                  <c:v>-3.044218664835284E-2</c:v>
                </c:pt>
                <c:pt idx="221">
                  <c:v>-3.044218664835284E-2</c:v>
                </c:pt>
                <c:pt idx="222">
                  <c:v>-3.0430978873311528E-2</c:v>
                </c:pt>
                <c:pt idx="223">
                  <c:v>-3.0352524448022368E-2</c:v>
                </c:pt>
                <c:pt idx="224">
                  <c:v>-3.0352524448022368E-2</c:v>
                </c:pt>
                <c:pt idx="225">
                  <c:v>-3.0274070022733208E-2</c:v>
                </c:pt>
                <c:pt idx="226">
                  <c:v>-3.0274070022733208E-2</c:v>
                </c:pt>
                <c:pt idx="227">
                  <c:v>-3.02628622476919E-2</c:v>
                </c:pt>
                <c:pt idx="228">
                  <c:v>-2.7785943963562702E-2</c:v>
                </c:pt>
                <c:pt idx="229">
                  <c:v>-2.7785943963562702E-2</c:v>
                </c:pt>
                <c:pt idx="240">
                  <c:v>-2.6810867534968849E-2</c:v>
                </c:pt>
                <c:pt idx="241">
                  <c:v>-2.6810867534968849E-2</c:v>
                </c:pt>
                <c:pt idx="246">
                  <c:v>-2.6317725433151272E-2</c:v>
                </c:pt>
                <c:pt idx="248">
                  <c:v>-2.4233079275467875E-2</c:v>
                </c:pt>
                <c:pt idx="249">
                  <c:v>-2.3986508224559083E-2</c:v>
                </c:pt>
                <c:pt idx="259">
                  <c:v>-1.9716345933820507E-2</c:v>
                </c:pt>
                <c:pt idx="272">
                  <c:v>-1.2823564283415719E-2</c:v>
                </c:pt>
                <c:pt idx="279">
                  <c:v>-9.6517639467253846E-3</c:v>
                </c:pt>
                <c:pt idx="280">
                  <c:v>-9.4836473211057544E-3</c:v>
                </c:pt>
                <c:pt idx="282">
                  <c:v>-9.3603617956513601E-3</c:v>
                </c:pt>
                <c:pt idx="283">
                  <c:v>-9.349154020610052E-3</c:v>
                </c:pt>
                <c:pt idx="286">
                  <c:v>-9.2482840452382739E-3</c:v>
                </c:pt>
                <c:pt idx="289">
                  <c:v>-9.0801674196186455E-3</c:v>
                </c:pt>
                <c:pt idx="291">
                  <c:v>-8.9568818941642512E-3</c:v>
                </c:pt>
                <c:pt idx="292">
                  <c:v>-8.9456741191229431E-3</c:v>
                </c:pt>
                <c:pt idx="294">
                  <c:v>-8.788765268544621E-3</c:v>
                </c:pt>
                <c:pt idx="295">
                  <c:v>-8.7103108432554609E-3</c:v>
                </c:pt>
                <c:pt idx="303">
                  <c:v>-5.4936794063998933E-3</c:v>
                </c:pt>
                <c:pt idx="304">
                  <c:v>-5.4824716313585852E-3</c:v>
                </c:pt>
                <c:pt idx="306">
                  <c:v>-5.3255627807802649E-3</c:v>
                </c:pt>
                <c:pt idx="311">
                  <c:v>-4.8772517791279201E-3</c:v>
                </c:pt>
                <c:pt idx="318">
                  <c:v>1.1525311930961069E-3</c:v>
                </c:pt>
                <c:pt idx="321">
                  <c:v>1.8586210206985483E-3</c:v>
                </c:pt>
                <c:pt idx="326">
                  <c:v>2.0491531964007947E-3</c:v>
                </c:pt>
                <c:pt idx="330">
                  <c:v>4.9519669320997224E-3</c:v>
                </c:pt>
                <c:pt idx="332">
                  <c:v>5.0304213573888826E-3</c:v>
                </c:pt>
                <c:pt idx="333">
                  <c:v>5.1873302079672029E-3</c:v>
                </c:pt>
                <c:pt idx="338">
                  <c:v>5.669264534743472E-3</c:v>
                </c:pt>
                <c:pt idx="341">
                  <c:v>9.0540125972186705E-3</c:v>
                </c:pt>
                <c:pt idx="342">
                  <c:v>9.3566225233340031E-3</c:v>
                </c:pt>
                <c:pt idx="350">
                  <c:v>1.2606877285313497E-2</c:v>
                </c:pt>
                <c:pt idx="352">
                  <c:v>1.2629292835396114E-2</c:v>
                </c:pt>
                <c:pt idx="355">
                  <c:v>1.5980417572747384E-2</c:v>
                </c:pt>
                <c:pt idx="357">
                  <c:v>1.6070079773077853E-2</c:v>
                </c:pt>
                <c:pt idx="359">
                  <c:v>1.6283027498862717E-2</c:v>
                </c:pt>
                <c:pt idx="362">
                  <c:v>1.6529598549771506E-2</c:v>
                </c:pt>
                <c:pt idx="363">
                  <c:v>1.6563221874895433E-2</c:v>
                </c:pt>
                <c:pt idx="364">
                  <c:v>1.6563221874895433E-2</c:v>
                </c:pt>
                <c:pt idx="365">
                  <c:v>1.8524582507124437E-2</c:v>
                </c:pt>
                <c:pt idx="366">
                  <c:v>1.9606132798610718E-2</c:v>
                </c:pt>
                <c:pt idx="367">
                  <c:v>1.9847099961998849E-2</c:v>
                </c:pt>
                <c:pt idx="368">
                  <c:v>1.9847099961998849E-2</c:v>
                </c:pt>
                <c:pt idx="369">
                  <c:v>1.9914346612246704E-2</c:v>
                </c:pt>
                <c:pt idx="370">
                  <c:v>1.9992801037535861E-2</c:v>
                </c:pt>
                <c:pt idx="371">
                  <c:v>2.0015216587618484E-2</c:v>
                </c:pt>
                <c:pt idx="372">
                  <c:v>2.2570589297036842E-2</c:v>
                </c:pt>
                <c:pt idx="373">
                  <c:v>2.3321510224804519E-2</c:v>
                </c:pt>
                <c:pt idx="374">
                  <c:v>2.3646535701002468E-2</c:v>
                </c:pt>
                <c:pt idx="375">
                  <c:v>2.3753009563894902E-2</c:v>
                </c:pt>
                <c:pt idx="376">
                  <c:v>2.4397456628770145E-2</c:v>
                </c:pt>
                <c:pt idx="377">
                  <c:v>2.5731181858685864E-2</c:v>
                </c:pt>
                <c:pt idx="378">
                  <c:v>2.6840751587775422E-2</c:v>
                </c:pt>
                <c:pt idx="379">
                  <c:v>2.6840751587775422E-2</c:v>
                </c:pt>
                <c:pt idx="380">
                  <c:v>2.7188192614055987E-2</c:v>
                </c:pt>
                <c:pt idx="381">
                  <c:v>2.7434763664964772E-2</c:v>
                </c:pt>
                <c:pt idx="382">
                  <c:v>2.7434763664964772E-2</c:v>
                </c:pt>
                <c:pt idx="383">
                  <c:v>2.9922889724135281E-2</c:v>
                </c:pt>
                <c:pt idx="384">
                  <c:v>3.0225499650250613E-2</c:v>
                </c:pt>
                <c:pt idx="385">
                  <c:v>3.0572940676531185E-2</c:v>
                </c:pt>
                <c:pt idx="386">
                  <c:v>3.0572940676531185E-2</c:v>
                </c:pt>
                <c:pt idx="387">
                  <c:v>3.4013727614212924E-2</c:v>
                </c:pt>
                <c:pt idx="388">
                  <c:v>3.4114597589584697E-2</c:v>
                </c:pt>
                <c:pt idx="389">
                  <c:v>3.4114597589584697E-2</c:v>
                </c:pt>
                <c:pt idx="390">
                  <c:v>3.4193052014873861E-2</c:v>
                </c:pt>
                <c:pt idx="391">
                  <c:v>3.4193052014873861E-2</c:v>
                </c:pt>
                <c:pt idx="392">
                  <c:v>3.4361168640493489E-2</c:v>
                </c:pt>
                <c:pt idx="393">
                  <c:v>3.4361168640493489E-2</c:v>
                </c:pt>
                <c:pt idx="394">
                  <c:v>3.4405999740658721E-2</c:v>
                </c:pt>
                <c:pt idx="395">
                  <c:v>3.4585324141319665E-2</c:v>
                </c:pt>
                <c:pt idx="396">
                  <c:v>3.7348040689002229E-2</c:v>
                </c:pt>
                <c:pt idx="397">
                  <c:v>3.7970072203794857E-2</c:v>
                </c:pt>
                <c:pt idx="398">
                  <c:v>3.7970072203794857E-2</c:v>
                </c:pt>
                <c:pt idx="399">
                  <c:v>4.1758300167757167E-2</c:v>
                </c:pt>
                <c:pt idx="400">
                  <c:v>4.4011062951060193E-2</c:v>
                </c:pt>
                <c:pt idx="401">
                  <c:v>4.4111932926431972E-2</c:v>
                </c:pt>
                <c:pt idx="402">
                  <c:v>4.450420505287777E-2</c:v>
                </c:pt>
                <c:pt idx="403">
                  <c:v>4.491889272940619E-2</c:v>
                </c:pt>
                <c:pt idx="404">
                  <c:v>4.5098217130067127E-2</c:v>
                </c:pt>
                <c:pt idx="405">
                  <c:v>4.5098217130067127E-2</c:v>
                </c:pt>
                <c:pt idx="406">
                  <c:v>4.5490489256512931E-2</c:v>
                </c:pt>
                <c:pt idx="407">
                  <c:v>4.5490489256512931E-2</c:v>
                </c:pt>
                <c:pt idx="408">
                  <c:v>4.7575135414196328E-2</c:v>
                </c:pt>
                <c:pt idx="409">
                  <c:v>4.7575135414196328E-2</c:v>
                </c:pt>
                <c:pt idx="410">
                  <c:v>4.8124316391220452E-2</c:v>
                </c:pt>
                <c:pt idx="411">
                  <c:v>4.8169147491385685E-2</c:v>
                </c:pt>
                <c:pt idx="412">
                  <c:v>4.8258809691716156E-2</c:v>
                </c:pt>
                <c:pt idx="413">
                  <c:v>4.8438134092377093E-2</c:v>
                </c:pt>
                <c:pt idx="414">
                  <c:v>4.8460549642459709E-2</c:v>
                </c:pt>
                <c:pt idx="415">
                  <c:v>4.8460549642459709E-2</c:v>
                </c:pt>
                <c:pt idx="416">
                  <c:v>4.8539004067748866E-2</c:v>
                </c:pt>
                <c:pt idx="417">
                  <c:v>4.8539004067748866E-2</c:v>
                </c:pt>
                <c:pt idx="418">
                  <c:v>4.8606250717996721E-2</c:v>
                </c:pt>
                <c:pt idx="419">
                  <c:v>4.8651081818161954E-2</c:v>
                </c:pt>
                <c:pt idx="420">
                  <c:v>4.8785575118657658E-2</c:v>
                </c:pt>
                <c:pt idx="421">
                  <c:v>4.8785575118657658E-2</c:v>
                </c:pt>
                <c:pt idx="422">
                  <c:v>4.8819198443781582E-2</c:v>
                </c:pt>
                <c:pt idx="423">
                  <c:v>4.8953691744277286E-2</c:v>
                </c:pt>
                <c:pt idx="424">
                  <c:v>4.9200262795186078E-2</c:v>
                </c:pt>
                <c:pt idx="425">
                  <c:v>4.9200262795186078E-2</c:v>
                </c:pt>
                <c:pt idx="426">
                  <c:v>5.2147907631050233E-2</c:v>
                </c:pt>
                <c:pt idx="427">
                  <c:v>5.2170323181132849E-2</c:v>
                </c:pt>
                <c:pt idx="428">
                  <c:v>5.2170323181132849E-2</c:v>
                </c:pt>
                <c:pt idx="429">
                  <c:v>5.2327232031711177E-2</c:v>
                </c:pt>
                <c:pt idx="430">
                  <c:v>5.2327232031711177E-2</c:v>
                </c:pt>
                <c:pt idx="431">
                  <c:v>5.2394478681959025E-2</c:v>
                </c:pt>
                <c:pt idx="432">
                  <c:v>5.2416894232041641E-2</c:v>
                </c:pt>
                <c:pt idx="433">
                  <c:v>5.2416894232041641E-2</c:v>
                </c:pt>
                <c:pt idx="434">
                  <c:v>5.2585010857661277E-2</c:v>
                </c:pt>
                <c:pt idx="435">
                  <c:v>5.2585010857661277E-2</c:v>
                </c:pt>
                <c:pt idx="436">
                  <c:v>5.274191970823959E-2</c:v>
                </c:pt>
                <c:pt idx="437">
                  <c:v>5.274191970823959E-2</c:v>
                </c:pt>
                <c:pt idx="438">
                  <c:v>5.5151591342120942E-2</c:v>
                </c:pt>
                <c:pt idx="439">
                  <c:v>5.5151591342120942E-2</c:v>
                </c:pt>
                <c:pt idx="440">
                  <c:v>5.530850019269927E-2</c:v>
                </c:pt>
                <c:pt idx="441">
                  <c:v>5.530850019269927E-2</c:v>
                </c:pt>
                <c:pt idx="442">
                  <c:v>5.5633525668897219E-2</c:v>
                </c:pt>
                <c:pt idx="443">
                  <c:v>5.5633525668897219E-2</c:v>
                </c:pt>
                <c:pt idx="444">
                  <c:v>5.5868888944764689E-2</c:v>
                </c:pt>
                <c:pt idx="445">
                  <c:v>5.5868888944764689E-2</c:v>
                </c:pt>
                <c:pt idx="446">
                  <c:v>5.5880096719805997E-2</c:v>
                </c:pt>
                <c:pt idx="447">
                  <c:v>5.5880096719805997E-2</c:v>
                </c:pt>
                <c:pt idx="448">
                  <c:v>5.5992174470219092E-2</c:v>
                </c:pt>
                <c:pt idx="449">
                  <c:v>5.5992174470219092E-2</c:v>
                </c:pt>
                <c:pt idx="450">
                  <c:v>5.6037005570384324E-2</c:v>
                </c:pt>
                <c:pt idx="451">
                  <c:v>5.6037005570384324E-2</c:v>
                </c:pt>
                <c:pt idx="452">
                  <c:v>5.6182706645921329E-2</c:v>
                </c:pt>
                <c:pt idx="453">
                  <c:v>5.9096728156661574E-2</c:v>
                </c:pt>
                <c:pt idx="454">
                  <c:v>5.9096728156661574E-2</c:v>
                </c:pt>
                <c:pt idx="455">
                  <c:v>5.9511415833189987E-2</c:v>
                </c:pt>
                <c:pt idx="456">
                  <c:v>5.9511415833189987E-2</c:v>
                </c:pt>
                <c:pt idx="457">
                  <c:v>5.9668324683768315E-2</c:v>
                </c:pt>
                <c:pt idx="458">
                  <c:v>5.9668324683768315E-2</c:v>
                </c:pt>
                <c:pt idx="459">
                  <c:v>5.9746779109057471E-2</c:v>
                </c:pt>
                <c:pt idx="460">
                  <c:v>5.9746779109057471E-2</c:v>
                </c:pt>
                <c:pt idx="461">
                  <c:v>5.9892480184594477E-2</c:v>
                </c:pt>
                <c:pt idx="462">
                  <c:v>5.9892480184594477E-2</c:v>
                </c:pt>
                <c:pt idx="463">
                  <c:v>6.0083012360296728E-2</c:v>
                </c:pt>
                <c:pt idx="464">
                  <c:v>6.2627177294673778E-2</c:v>
                </c:pt>
                <c:pt idx="465">
                  <c:v>6.2884956120623878E-2</c:v>
                </c:pt>
                <c:pt idx="466">
                  <c:v>6.2884956120623878E-2</c:v>
                </c:pt>
                <c:pt idx="467">
                  <c:v>6.2974618320954343E-2</c:v>
                </c:pt>
                <c:pt idx="468">
                  <c:v>6.3109111621450054E-2</c:v>
                </c:pt>
                <c:pt idx="469">
                  <c:v>6.3209981596821826E-2</c:v>
                </c:pt>
                <c:pt idx="470">
                  <c:v>6.3378098222441462E-2</c:v>
                </c:pt>
                <c:pt idx="471">
                  <c:v>6.5866224281611971E-2</c:v>
                </c:pt>
                <c:pt idx="472">
                  <c:v>6.6336950833346925E-2</c:v>
                </c:pt>
                <c:pt idx="473">
                  <c:v>6.6650768534503566E-2</c:v>
                </c:pt>
                <c:pt idx="474">
                  <c:v>6.6673184084586182E-2</c:v>
                </c:pt>
                <c:pt idx="475">
                  <c:v>6.6796469610040585E-2</c:v>
                </c:pt>
                <c:pt idx="476">
                  <c:v>6.6987001785742822E-2</c:v>
                </c:pt>
                <c:pt idx="477">
                  <c:v>6.7087871761114609E-2</c:v>
                </c:pt>
                <c:pt idx="478">
                  <c:v>6.7087871761114609E-2</c:v>
                </c:pt>
                <c:pt idx="479">
                  <c:v>6.9665660020615583E-2</c:v>
                </c:pt>
                <c:pt idx="480">
                  <c:v>6.9901023296483067E-2</c:v>
                </c:pt>
                <c:pt idx="481">
                  <c:v>7.0136386572350537E-2</c:v>
                </c:pt>
                <c:pt idx="482">
                  <c:v>7.0338126523094097E-2</c:v>
                </c:pt>
                <c:pt idx="483">
                  <c:v>7.0450204273507178E-2</c:v>
                </c:pt>
                <c:pt idx="484">
                  <c:v>7.0629528674168121E-2</c:v>
                </c:pt>
                <c:pt idx="485">
                  <c:v>7.363321238523883E-2</c:v>
                </c:pt>
                <c:pt idx="486">
                  <c:v>7.3969445636478087E-2</c:v>
                </c:pt>
                <c:pt idx="487">
                  <c:v>7.4372925537965193E-2</c:v>
                </c:pt>
                <c:pt idx="488">
                  <c:v>7.6782597171846545E-2</c:v>
                </c:pt>
                <c:pt idx="489">
                  <c:v>7.718607707333365E-2</c:v>
                </c:pt>
                <c:pt idx="490">
                  <c:v>7.7701634725233851E-2</c:v>
                </c:pt>
                <c:pt idx="491">
                  <c:v>7.7724050275316467E-2</c:v>
                </c:pt>
                <c:pt idx="492">
                  <c:v>7.7836128025729548E-2</c:v>
                </c:pt>
                <c:pt idx="493">
                  <c:v>8.0335461859941365E-2</c:v>
                </c:pt>
                <c:pt idx="494">
                  <c:v>8.0738941761428484E-2</c:v>
                </c:pt>
                <c:pt idx="495">
                  <c:v>8.1276914963411287E-2</c:v>
                </c:pt>
                <c:pt idx="496">
                  <c:v>8.1489862689196155E-2</c:v>
                </c:pt>
                <c:pt idx="497">
                  <c:v>8.1489862689196155E-2</c:v>
                </c:pt>
                <c:pt idx="498">
                  <c:v>8.379866434770572E-2</c:v>
                </c:pt>
                <c:pt idx="499">
                  <c:v>8.3955573198284048E-2</c:v>
                </c:pt>
                <c:pt idx="500">
                  <c:v>8.4045235398614512E-2</c:v>
                </c:pt>
                <c:pt idx="501">
                  <c:v>8.420214424919284E-2</c:v>
                </c:pt>
                <c:pt idx="502">
                  <c:v>8.4280598674481996E-2</c:v>
                </c:pt>
                <c:pt idx="503">
                  <c:v>8.4448715300101632E-2</c:v>
                </c:pt>
                <c:pt idx="504">
                  <c:v>8.7665346736957195E-2</c:v>
                </c:pt>
                <c:pt idx="505">
                  <c:v>8.7878294462742063E-2</c:v>
                </c:pt>
                <c:pt idx="506">
                  <c:v>8.7911917787865987E-2</c:v>
                </c:pt>
                <c:pt idx="507">
                  <c:v>8.8259358814146552E-2</c:v>
                </c:pt>
                <c:pt idx="508">
                  <c:v>8.8259358814146552E-2</c:v>
                </c:pt>
                <c:pt idx="509">
                  <c:v>8.8281774364229168E-2</c:v>
                </c:pt>
                <c:pt idx="510">
                  <c:v>8.8298586026791123E-2</c:v>
                </c:pt>
                <c:pt idx="511">
                  <c:v>8.8393852114642249E-2</c:v>
                </c:pt>
                <c:pt idx="512">
                  <c:v>8.8472306539931406E-2</c:v>
                </c:pt>
                <c:pt idx="513">
                  <c:v>8.8606799840427117E-2</c:v>
                </c:pt>
                <c:pt idx="514">
                  <c:v>9.112854922472155E-2</c:v>
                </c:pt>
                <c:pt idx="515">
                  <c:v>9.112854922472155E-2</c:v>
                </c:pt>
                <c:pt idx="516">
                  <c:v>9.1285458075299877E-2</c:v>
                </c:pt>
                <c:pt idx="517">
                  <c:v>9.1375120275630342E-2</c:v>
                </c:pt>
                <c:pt idx="518">
                  <c:v>9.1453574700919499E-2</c:v>
                </c:pt>
                <c:pt idx="519">
                  <c:v>9.1778600177117448E-2</c:v>
                </c:pt>
                <c:pt idx="520">
                  <c:v>9.182343127728268E-2</c:v>
                </c:pt>
                <c:pt idx="521">
                  <c:v>9.1901885702571851E-2</c:v>
                </c:pt>
                <c:pt idx="522">
                  <c:v>9.5163348239592646E-2</c:v>
                </c:pt>
                <c:pt idx="523">
                  <c:v>9.539871151546013E-2</c:v>
                </c:pt>
                <c:pt idx="524">
                  <c:v>9.5779775866864619E-2</c:v>
                </c:pt>
                <c:pt idx="525">
                  <c:v>9.8223070825869896E-2</c:v>
                </c:pt>
                <c:pt idx="526">
                  <c:v>9.845843410173738E-2</c:v>
                </c:pt>
                <c:pt idx="527">
                  <c:v>9.8469641876778688E-2</c:v>
                </c:pt>
                <c:pt idx="528">
                  <c:v>9.8626550727357001E-2</c:v>
                </c:pt>
                <c:pt idx="529">
                  <c:v>9.9186939479422434E-2</c:v>
                </c:pt>
                <c:pt idx="530">
                  <c:v>0.10233632426603015</c:v>
                </c:pt>
                <c:pt idx="531">
                  <c:v>0.10253806421677371</c:v>
                </c:pt>
                <c:pt idx="532">
                  <c:v>0.1026613497422281</c:v>
                </c:pt>
                <c:pt idx="533">
                  <c:v>0.10273980416751725</c:v>
                </c:pt>
                <c:pt idx="534">
                  <c:v>0.10276221971759988</c:v>
                </c:pt>
                <c:pt idx="535">
                  <c:v>0.10281825859280642</c:v>
                </c:pt>
                <c:pt idx="536">
                  <c:v>0.10281825859280642</c:v>
                </c:pt>
                <c:pt idx="537">
                  <c:v>0.10281825859280642</c:v>
                </c:pt>
                <c:pt idx="538">
                  <c:v>0.10641595438106648</c:v>
                </c:pt>
                <c:pt idx="539">
                  <c:v>0.10641595438106648</c:v>
                </c:pt>
                <c:pt idx="540">
                  <c:v>0.1064495777061904</c:v>
                </c:pt>
                <c:pt idx="541">
                  <c:v>0.10945886530478177</c:v>
                </c:pt>
                <c:pt idx="542">
                  <c:v>0.10954852750511224</c:v>
                </c:pt>
                <c:pt idx="543">
                  <c:v>0.10958775471775682</c:v>
                </c:pt>
                <c:pt idx="544">
                  <c:v>0.10966620914304598</c:v>
                </c:pt>
                <c:pt idx="545">
                  <c:v>0.10966620914304598</c:v>
                </c:pt>
                <c:pt idx="546">
                  <c:v>0.11272593172932323</c:v>
                </c:pt>
                <c:pt idx="547">
                  <c:v>0.11289404835494286</c:v>
                </c:pt>
                <c:pt idx="548">
                  <c:v>0.11321907383114081</c:v>
                </c:pt>
                <c:pt idx="549">
                  <c:v>0.11337598268171913</c:v>
                </c:pt>
                <c:pt idx="550">
                  <c:v>0.1134544371070083</c:v>
                </c:pt>
                <c:pt idx="551">
                  <c:v>0.11618913421708758</c:v>
                </c:pt>
                <c:pt idx="552">
                  <c:v>0.11754527499708593</c:v>
                </c:pt>
                <c:pt idx="553">
                  <c:v>0.11762372942237508</c:v>
                </c:pt>
                <c:pt idx="554">
                  <c:v>0.11762372942237508</c:v>
                </c:pt>
                <c:pt idx="555">
                  <c:v>0.11995494663096727</c:v>
                </c:pt>
                <c:pt idx="556">
                  <c:v>0.11995494663096727</c:v>
                </c:pt>
                <c:pt idx="557">
                  <c:v>0.12022393323195867</c:v>
                </c:pt>
                <c:pt idx="558">
                  <c:v>0.12068345200865234</c:v>
                </c:pt>
                <c:pt idx="559">
                  <c:v>0.12068345200865234</c:v>
                </c:pt>
                <c:pt idx="560">
                  <c:v>0.12070586755873496</c:v>
                </c:pt>
                <c:pt idx="561">
                  <c:v>0.12079552975906542</c:v>
                </c:pt>
                <c:pt idx="562">
                  <c:v>0.12447167997261464</c:v>
                </c:pt>
                <c:pt idx="563">
                  <c:v>0.12447167997261464</c:v>
                </c:pt>
                <c:pt idx="564">
                  <c:v>0.12760985698418104</c:v>
                </c:pt>
                <c:pt idx="565">
                  <c:v>0.12760985698418104</c:v>
                </c:pt>
                <c:pt idx="566">
                  <c:v>0.12787884358517243</c:v>
                </c:pt>
                <c:pt idx="567">
                  <c:v>0.12825990793657693</c:v>
                </c:pt>
                <c:pt idx="568">
                  <c:v>0.13196968147525007</c:v>
                </c:pt>
                <c:pt idx="569">
                  <c:v>0.13196968147525007</c:v>
                </c:pt>
                <c:pt idx="570">
                  <c:v>0.13493974186119689</c:v>
                </c:pt>
                <c:pt idx="571">
                  <c:v>0.1351078584868165</c:v>
                </c:pt>
                <c:pt idx="572">
                  <c:v>0.14187735461176687</c:v>
                </c:pt>
                <c:pt idx="573">
                  <c:v>0.14606906247721629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A58-4092-BA08-215132436DB4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1'!$F$21:$F$974</c:f>
              <c:numCache>
                <c:formatCode>General</c:formatCode>
                <c:ptCount val="954"/>
                <c:pt idx="0">
                  <c:v>-29861</c:v>
                </c:pt>
                <c:pt idx="1">
                  <c:v>-29860</c:v>
                </c:pt>
                <c:pt idx="2">
                  <c:v>-29691</c:v>
                </c:pt>
                <c:pt idx="3">
                  <c:v>-29632</c:v>
                </c:pt>
                <c:pt idx="4">
                  <c:v>-29601</c:v>
                </c:pt>
                <c:pt idx="5">
                  <c:v>-28931</c:v>
                </c:pt>
                <c:pt idx="6">
                  <c:v>-28927</c:v>
                </c:pt>
                <c:pt idx="7">
                  <c:v>-28441</c:v>
                </c:pt>
                <c:pt idx="8">
                  <c:v>-28431</c:v>
                </c:pt>
                <c:pt idx="9">
                  <c:v>-28106</c:v>
                </c:pt>
                <c:pt idx="10">
                  <c:v>-27961</c:v>
                </c:pt>
                <c:pt idx="11">
                  <c:v>-27331</c:v>
                </c:pt>
                <c:pt idx="12">
                  <c:v>-27328</c:v>
                </c:pt>
                <c:pt idx="13">
                  <c:v>-26371</c:v>
                </c:pt>
                <c:pt idx="14">
                  <c:v>-26350</c:v>
                </c:pt>
                <c:pt idx="15">
                  <c:v>-26271</c:v>
                </c:pt>
                <c:pt idx="16">
                  <c:v>-26055</c:v>
                </c:pt>
                <c:pt idx="17">
                  <c:v>-25891</c:v>
                </c:pt>
                <c:pt idx="18">
                  <c:v>-25578</c:v>
                </c:pt>
                <c:pt idx="19">
                  <c:v>-25127</c:v>
                </c:pt>
                <c:pt idx="20">
                  <c:v>-25071</c:v>
                </c:pt>
                <c:pt idx="21">
                  <c:v>-24448</c:v>
                </c:pt>
                <c:pt idx="22">
                  <c:v>-23200</c:v>
                </c:pt>
                <c:pt idx="23">
                  <c:v>-23193</c:v>
                </c:pt>
                <c:pt idx="24">
                  <c:v>-22877</c:v>
                </c:pt>
                <c:pt idx="25">
                  <c:v>-22827</c:v>
                </c:pt>
                <c:pt idx="26">
                  <c:v>-22516</c:v>
                </c:pt>
                <c:pt idx="27">
                  <c:v>-22496</c:v>
                </c:pt>
                <c:pt idx="28">
                  <c:v>-22495</c:v>
                </c:pt>
                <c:pt idx="29">
                  <c:v>-22251</c:v>
                </c:pt>
                <c:pt idx="30">
                  <c:v>-21884</c:v>
                </c:pt>
                <c:pt idx="31">
                  <c:v>-21539</c:v>
                </c:pt>
                <c:pt idx="32">
                  <c:v>-21515</c:v>
                </c:pt>
                <c:pt idx="33">
                  <c:v>-21324</c:v>
                </c:pt>
                <c:pt idx="34">
                  <c:v>-21287</c:v>
                </c:pt>
                <c:pt idx="35">
                  <c:v>-21201</c:v>
                </c:pt>
                <c:pt idx="36">
                  <c:v>-21194</c:v>
                </c:pt>
                <c:pt idx="37">
                  <c:v>-21186</c:v>
                </c:pt>
                <c:pt idx="38">
                  <c:v>-20979</c:v>
                </c:pt>
                <c:pt idx="39">
                  <c:v>-20950</c:v>
                </c:pt>
                <c:pt idx="40">
                  <c:v>-20928</c:v>
                </c:pt>
                <c:pt idx="41">
                  <c:v>-20913</c:v>
                </c:pt>
                <c:pt idx="42">
                  <c:v>-20281</c:v>
                </c:pt>
                <c:pt idx="43">
                  <c:v>-20257</c:v>
                </c:pt>
                <c:pt idx="44">
                  <c:v>-19936</c:v>
                </c:pt>
                <c:pt idx="45">
                  <c:v>-19921</c:v>
                </c:pt>
                <c:pt idx="46">
                  <c:v>-19899</c:v>
                </c:pt>
                <c:pt idx="47">
                  <c:v>-19596</c:v>
                </c:pt>
                <c:pt idx="48">
                  <c:v>-19595</c:v>
                </c:pt>
                <c:pt idx="49">
                  <c:v>-19295</c:v>
                </c:pt>
                <c:pt idx="50">
                  <c:v>-19288</c:v>
                </c:pt>
                <c:pt idx="51">
                  <c:v>-18972</c:v>
                </c:pt>
                <c:pt idx="52">
                  <c:v>-18964</c:v>
                </c:pt>
                <c:pt idx="53">
                  <c:v>-18948</c:v>
                </c:pt>
                <c:pt idx="54">
                  <c:v>-18655</c:v>
                </c:pt>
                <c:pt idx="55">
                  <c:v>-18641</c:v>
                </c:pt>
                <c:pt idx="56">
                  <c:v>-18626</c:v>
                </c:pt>
                <c:pt idx="57">
                  <c:v>-18352</c:v>
                </c:pt>
                <c:pt idx="58">
                  <c:v>-18324</c:v>
                </c:pt>
                <c:pt idx="59">
                  <c:v>-18309</c:v>
                </c:pt>
                <c:pt idx="60">
                  <c:v>-18022</c:v>
                </c:pt>
                <c:pt idx="61">
                  <c:v>-17979</c:v>
                </c:pt>
                <c:pt idx="62">
                  <c:v>-17706</c:v>
                </c:pt>
                <c:pt idx="63">
                  <c:v>-17397</c:v>
                </c:pt>
                <c:pt idx="64">
                  <c:v>-16935</c:v>
                </c:pt>
                <c:pt idx="65">
                  <c:v>-16720</c:v>
                </c:pt>
                <c:pt idx="66">
                  <c:v>-16108</c:v>
                </c:pt>
                <c:pt idx="67">
                  <c:v>-16087.5</c:v>
                </c:pt>
                <c:pt idx="68">
                  <c:v>-15440</c:v>
                </c:pt>
                <c:pt idx="69">
                  <c:v>-15433</c:v>
                </c:pt>
                <c:pt idx="70">
                  <c:v>-13830</c:v>
                </c:pt>
                <c:pt idx="71">
                  <c:v>-13815</c:v>
                </c:pt>
                <c:pt idx="72">
                  <c:v>-13778</c:v>
                </c:pt>
                <c:pt idx="73">
                  <c:v>-13564</c:v>
                </c:pt>
                <c:pt idx="74">
                  <c:v>-13563</c:v>
                </c:pt>
                <c:pt idx="75">
                  <c:v>-13528</c:v>
                </c:pt>
                <c:pt idx="76">
                  <c:v>-13499</c:v>
                </c:pt>
                <c:pt idx="77">
                  <c:v>-13498</c:v>
                </c:pt>
                <c:pt idx="78">
                  <c:v>-13492</c:v>
                </c:pt>
                <c:pt idx="79">
                  <c:v>-13484</c:v>
                </c:pt>
                <c:pt idx="80">
                  <c:v>-13476</c:v>
                </c:pt>
                <c:pt idx="81">
                  <c:v>-13194</c:v>
                </c:pt>
                <c:pt idx="82">
                  <c:v>-13188</c:v>
                </c:pt>
                <c:pt idx="83">
                  <c:v>-13187</c:v>
                </c:pt>
                <c:pt idx="84">
                  <c:v>-12878</c:v>
                </c:pt>
                <c:pt idx="85">
                  <c:v>-12584</c:v>
                </c:pt>
                <c:pt idx="86">
                  <c:v>-12548</c:v>
                </c:pt>
                <c:pt idx="87">
                  <c:v>-10629</c:v>
                </c:pt>
                <c:pt idx="88">
                  <c:v>-9939</c:v>
                </c:pt>
                <c:pt idx="89">
                  <c:v>-9615</c:v>
                </c:pt>
                <c:pt idx="90">
                  <c:v>-9615</c:v>
                </c:pt>
                <c:pt idx="91">
                  <c:v>-9330</c:v>
                </c:pt>
                <c:pt idx="92">
                  <c:v>-8659</c:v>
                </c:pt>
                <c:pt idx="93">
                  <c:v>-8658</c:v>
                </c:pt>
                <c:pt idx="94">
                  <c:v>-8658</c:v>
                </c:pt>
                <c:pt idx="95">
                  <c:v>-8634</c:v>
                </c:pt>
                <c:pt idx="96">
                  <c:v>-7724</c:v>
                </c:pt>
                <c:pt idx="97">
                  <c:v>-7717.5</c:v>
                </c:pt>
                <c:pt idx="98">
                  <c:v>-7707</c:v>
                </c:pt>
                <c:pt idx="99">
                  <c:v>-7705</c:v>
                </c:pt>
                <c:pt idx="100">
                  <c:v>-6454</c:v>
                </c:pt>
                <c:pt idx="101">
                  <c:v>-6453</c:v>
                </c:pt>
                <c:pt idx="102">
                  <c:v>-6432</c:v>
                </c:pt>
                <c:pt idx="103">
                  <c:v>-6084</c:v>
                </c:pt>
                <c:pt idx="104">
                  <c:v>-5804</c:v>
                </c:pt>
                <c:pt idx="105">
                  <c:v>-5760</c:v>
                </c:pt>
                <c:pt idx="106">
                  <c:v>-5458</c:v>
                </c:pt>
                <c:pt idx="107">
                  <c:v>-5458</c:v>
                </c:pt>
                <c:pt idx="108">
                  <c:v>-5444</c:v>
                </c:pt>
                <c:pt idx="109">
                  <c:v>-5436</c:v>
                </c:pt>
                <c:pt idx="110">
                  <c:v>-5198</c:v>
                </c:pt>
                <c:pt idx="111">
                  <c:v>-5185</c:v>
                </c:pt>
                <c:pt idx="112">
                  <c:v>-5185</c:v>
                </c:pt>
                <c:pt idx="113">
                  <c:v>-5185</c:v>
                </c:pt>
                <c:pt idx="114">
                  <c:v>-5185</c:v>
                </c:pt>
                <c:pt idx="115">
                  <c:v>-5184</c:v>
                </c:pt>
                <c:pt idx="116">
                  <c:v>-5179</c:v>
                </c:pt>
                <c:pt idx="117">
                  <c:v>-5179</c:v>
                </c:pt>
                <c:pt idx="118">
                  <c:v>-5179</c:v>
                </c:pt>
                <c:pt idx="119">
                  <c:v>-5149</c:v>
                </c:pt>
                <c:pt idx="120">
                  <c:v>-4817</c:v>
                </c:pt>
                <c:pt idx="121">
                  <c:v>-4816</c:v>
                </c:pt>
                <c:pt idx="122">
                  <c:v>-4804</c:v>
                </c:pt>
                <c:pt idx="123">
                  <c:v>-4533</c:v>
                </c:pt>
                <c:pt idx="124">
                  <c:v>-4512</c:v>
                </c:pt>
                <c:pt idx="125">
                  <c:v>-4507</c:v>
                </c:pt>
                <c:pt idx="126">
                  <c:v>-4507</c:v>
                </c:pt>
                <c:pt idx="127">
                  <c:v>-4191</c:v>
                </c:pt>
                <c:pt idx="128">
                  <c:v>-4191</c:v>
                </c:pt>
                <c:pt idx="129">
                  <c:v>-4187</c:v>
                </c:pt>
                <c:pt idx="130">
                  <c:v>-4185</c:v>
                </c:pt>
                <c:pt idx="131">
                  <c:v>-3950</c:v>
                </c:pt>
                <c:pt idx="132">
                  <c:v>-3932</c:v>
                </c:pt>
                <c:pt idx="133">
                  <c:v>-3896</c:v>
                </c:pt>
                <c:pt idx="134">
                  <c:v>-3890</c:v>
                </c:pt>
                <c:pt idx="135">
                  <c:v>-3888</c:v>
                </c:pt>
                <c:pt idx="136">
                  <c:v>-3886</c:v>
                </c:pt>
                <c:pt idx="137">
                  <c:v>-3867</c:v>
                </c:pt>
                <c:pt idx="138">
                  <c:v>-3867</c:v>
                </c:pt>
                <c:pt idx="139">
                  <c:v>-3860</c:v>
                </c:pt>
                <c:pt idx="140">
                  <c:v>-3859</c:v>
                </c:pt>
                <c:pt idx="141">
                  <c:v>-3853</c:v>
                </c:pt>
                <c:pt idx="142">
                  <c:v>-3853</c:v>
                </c:pt>
                <c:pt idx="143">
                  <c:v>-3853</c:v>
                </c:pt>
                <c:pt idx="144">
                  <c:v>-3838</c:v>
                </c:pt>
                <c:pt idx="145">
                  <c:v>-3833</c:v>
                </c:pt>
                <c:pt idx="146">
                  <c:v>-3816</c:v>
                </c:pt>
                <c:pt idx="147">
                  <c:v>-3577</c:v>
                </c:pt>
                <c:pt idx="148">
                  <c:v>-3522</c:v>
                </c:pt>
                <c:pt idx="149">
                  <c:v>-3500</c:v>
                </c:pt>
                <c:pt idx="150">
                  <c:v>-3263</c:v>
                </c:pt>
                <c:pt idx="151">
                  <c:v>-3257</c:v>
                </c:pt>
                <c:pt idx="152">
                  <c:v>-3257</c:v>
                </c:pt>
                <c:pt idx="153">
                  <c:v>-3250</c:v>
                </c:pt>
                <c:pt idx="154">
                  <c:v>-3250</c:v>
                </c:pt>
                <c:pt idx="155">
                  <c:v>-3242</c:v>
                </c:pt>
                <c:pt idx="156">
                  <c:v>-3234</c:v>
                </c:pt>
                <c:pt idx="157">
                  <c:v>-3220</c:v>
                </c:pt>
                <c:pt idx="158">
                  <c:v>-3176</c:v>
                </c:pt>
                <c:pt idx="159">
                  <c:v>-3169</c:v>
                </c:pt>
                <c:pt idx="160">
                  <c:v>-2947</c:v>
                </c:pt>
                <c:pt idx="161">
                  <c:v>-2939</c:v>
                </c:pt>
                <c:pt idx="162">
                  <c:v>-2927</c:v>
                </c:pt>
                <c:pt idx="163">
                  <c:v>-2921</c:v>
                </c:pt>
                <c:pt idx="164">
                  <c:v>-2921</c:v>
                </c:pt>
                <c:pt idx="165">
                  <c:v>-2919</c:v>
                </c:pt>
                <c:pt idx="166">
                  <c:v>-2919</c:v>
                </c:pt>
                <c:pt idx="167">
                  <c:v>-2917</c:v>
                </c:pt>
                <c:pt idx="168">
                  <c:v>-2917</c:v>
                </c:pt>
                <c:pt idx="169">
                  <c:v>-2914</c:v>
                </c:pt>
                <c:pt idx="170">
                  <c:v>-2914</c:v>
                </c:pt>
                <c:pt idx="171">
                  <c:v>-2911</c:v>
                </c:pt>
                <c:pt idx="172">
                  <c:v>-2911</c:v>
                </c:pt>
                <c:pt idx="173">
                  <c:v>-2900</c:v>
                </c:pt>
                <c:pt idx="174">
                  <c:v>-2899</c:v>
                </c:pt>
                <c:pt idx="175">
                  <c:v>-2294</c:v>
                </c:pt>
                <c:pt idx="176">
                  <c:v>-2273</c:v>
                </c:pt>
                <c:pt idx="177">
                  <c:v>-2273</c:v>
                </c:pt>
                <c:pt idx="178">
                  <c:v>-2264</c:v>
                </c:pt>
                <c:pt idx="179">
                  <c:v>-2264</c:v>
                </c:pt>
                <c:pt idx="180">
                  <c:v>-2257</c:v>
                </c:pt>
                <c:pt idx="181">
                  <c:v>-2234</c:v>
                </c:pt>
                <c:pt idx="182">
                  <c:v>-2227</c:v>
                </c:pt>
                <c:pt idx="183">
                  <c:v>-2222</c:v>
                </c:pt>
                <c:pt idx="184">
                  <c:v>-2046.5</c:v>
                </c:pt>
                <c:pt idx="185">
                  <c:v>-2027</c:v>
                </c:pt>
                <c:pt idx="186">
                  <c:v>-1983.5</c:v>
                </c:pt>
                <c:pt idx="187">
                  <c:v>-1963</c:v>
                </c:pt>
                <c:pt idx="188">
                  <c:v>-1934</c:v>
                </c:pt>
                <c:pt idx="189">
                  <c:v>-1928</c:v>
                </c:pt>
                <c:pt idx="190">
                  <c:v>-1927</c:v>
                </c:pt>
                <c:pt idx="191">
                  <c:v>-1913</c:v>
                </c:pt>
                <c:pt idx="192">
                  <c:v>-1913</c:v>
                </c:pt>
                <c:pt idx="193">
                  <c:v>-1696</c:v>
                </c:pt>
                <c:pt idx="194">
                  <c:v>-1696</c:v>
                </c:pt>
                <c:pt idx="195">
                  <c:v>-1661</c:v>
                </c:pt>
                <c:pt idx="196">
                  <c:v>-1659</c:v>
                </c:pt>
                <c:pt idx="197">
                  <c:v>-1659</c:v>
                </c:pt>
                <c:pt idx="198">
                  <c:v>-1659</c:v>
                </c:pt>
                <c:pt idx="199">
                  <c:v>-1644</c:v>
                </c:pt>
                <c:pt idx="200">
                  <c:v>-1640</c:v>
                </c:pt>
                <c:pt idx="201">
                  <c:v>-1640</c:v>
                </c:pt>
                <c:pt idx="202">
                  <c:v>-1638</c:v>
                </c:pt>
                <c:pt idx="203">
                  <c:v>-1638</c:v>
                </c:pt>
                <c:pt idx="204">
                  <c:v>-1637</c:v>
                </c:pt>
                <c:pt idx="205">
                  <c:v>-1637</c:v>
                </c:pt>
                <c:pt idx="206">
                  <c:v>-1637</c:v>
                </c:pt>
                <c:pt idx="207">
                  <c:v>-1637</c:v>
                </c:pt>
                <c:pt idx="208">
                  <c:v>-1624</c:v>
                </c:pt>
                <c:pt idx="209">
                  <c:v>-1624</c:v>
                </c:pt>
                <c:pt idx="210">
                  <c:v>-1623</c:v>
                </c:pt>
                <c:pt idx="211">
                  <c:v>-1623</c:v>
                </c:pt>
                <c:pt idx="212">
                  <c:v>-1618</c:v>
                </c:pt>
                <c:pt idx="213">
                  <c:v>-1616</c:v>
                </c:pt>
                <c:pt idx="214">
                  <c:v>-1616</c:v>
                </c:pt>
                <c:pt idx="215">
                  <c:v>-1615.5</c:v>
                </c:pt>
                <c:pt idx="216">
                  <c:v>-1611</c:v>
                </c:pt>
                <c:pt idx="217">
                  <c:v>-1610</c:v>
                </c:pt>
                <c:pt idx="218">
                  <c:v>-1604</c:v>
                </c:pt>
                <c:pt idx="219">
                  <c:v>-1602</c:v>
                </c:pt>
                <c:pt idx="220">
                  <c:v>-1602</c:v>
                </c:pt>
                <c:pt idx="221">
                  <c:v>-1602</c:v>
                </c:pt>
                <c:pt idx="222">
                  <c:v>-1601</c:v>
                </c:pt>
                <c:pt idx="223">
                  <c:v>-1594</c:v>
                </c:pt>
                <c:pt idx="224">
                  <c:v>-1594</c:v>
                </c:pt>
                <c:pt idx="225">
                  <c:v>-1587</c:v>
                </c:pt>
                <c:pt idx="226">
                  <c:v>-1587</c:v>
                </c:pt>
                <c:pt idx="227">
                  <c:v>-1586</c:v>
                </c:pt>
                <c:pt idx="228">
                  <c:v>-1365</c:v>
                </c:pt>
                <c:pt idx="229">
                  <c:v>-1365</c:v>
                </c:pt>
                <c:pt idx="230">
                  <c:v>-1347.5</c:v>
                </c:pt>
                <c:pt idx="231">
                  <c:v>-1324</c:v>
                </c:pt>
                <c:pt idx="232">
                  <c:v>-1324</c:v>
                </c:pt>
                <c:pt idx="233">
                  <c:v>-1309</c:v>
                </c:pt>
                <c:pt idx="234">
                  <c:v>-1309</c:v>
                </c:pt>
                <c:pt idx="235">
                  <c:v>-1293</c:v>
                </c:pt>
                <c:pt idx="236">
                  <c:v>-1288</c:v>
                </c:pt>
                <c:pt idx="237">
                  <c:v>-1288</c:v>
                </c:pt>
                <c:pt idx="238">
                  <c:v>-1280</c:v>
                </c:pt>
                <c:pt idx="239">
                  <c:v>-1280</c:v>
                </c:pt>
                <c:pt idx="240">
                  <c:v>-1278</c:v>
                </c:pt>
                <c:pt idx="241">
                  <c:v>-1278</c:v>
                </c:pt>
                <c:pt idx="242">
                  <c:v>-1274.5</c:v>
                </c:pt>
                <c:pt idx="243">
                  <c:v>-1263</c:v>
                </c:pt>
                <c:pt idx="244">
                  <c:v>-1263</c:v>
                </c:pt>
                <c:pt idx="245">
                  <c:v>-1234</c:v>
                </c:pt>
                <c:pt idx="246">
                  <c:v>-1234</c:v>
                </c:pt>
                <c:pt idx="247">
                  <c:v>-1048</c:v>
                </c:pt>
                <c:pt idx="248">
                  <c:v>-1048</c:v>
                </c:pt>
                <c:pt idx="249">
                  <c:v>-1026</c:v>
                </c:pt>
                <c:pt idx="250">
                  <c:v>-993</c:v>
                </c:pt>
                <c:pt idx="251">
                  <c:v>-992</c:v>
                </c:pt>
                <c:pt idx="252">
                  <c:v>-971</c:v>
                </c:pt>
                <c:pt idx="253">
                  <c:v>-957</c:v>
                </c:pt>
                <c:pt idx="254">
                  <c:v>-956</c:v>
                </c:pt>
                <c:pt idx="255">
                  <c:v>-942</c:v>
                </c:pt>
                <c:pt idx="256">
                  <c:v>-756</c:v>
                </c:pt>
                <c:pt idx="257">
                  <c:v>-684</c:v>
                </c:pt>
                <c:pt idx="258">
                  <c:v>-683</c:v>
                </c:pt>
                <c:pt idx="259">
                  <c:v>-645</c:v>
                </c:pt>
                <c:pt idx="260">
                  <c:v>-645</c:v>
                </c:pt>
                <c:pt idx="261">
                  <c:v>-631</c:v>
                </c:pt>
                <c:pt idx="262">
                  <c:v>-618</c:v>
                </c:pt>
                <c:pt idx="263">
                  <c:v>-618</c:v>
                </c:pt>
                <c:pt idx="264">
                  <c:v>-611</c:v>
                </c:pt>
                <c:pt idx="265">
                  <c:v>-596</c:v>
                </c:pt>
                <c:pt idx="266">
                  <c:v>-360</c:v>
                </c:pt>
                <c:pt idx="267">
                  <c:v>-353</c:v>
                </c:pt>
                <c:pt idx="268">
                  <c:v>-351</c:v>
                </c:pt>
                <c:pt idx="269">
                  <c:v>-338</c:v>
                </c:pt>
                <c:pt idx="270">
                  <c:v>-302</c:v>
                </c:pt>
                <c:pt idx="271">
                  <c:v>-280</c:v>
                </c:pt>
                <c:pt idx="272">
                  <c:v>-30</c:v>
                </c:pt>
                <c:pt idx="273">
                  <c:v>-7</c:v>
                </c:pt>
                <c:pt idx="274">
                  <c:v>-3.5</c:v>
                </c:pt>
                <c:pt idx="275">
                  <c:v>0</c:v>
                </c:pt>
                <c:pt idx="276">
                  <c:v>0</c:v>
                </c:pt>
                <c:pt idx="277">
                  <c:v>252</c:v>
                </c:pt>
                <c:pt idx="278">
                  <c:v>253</c:v>
                </c:pt>
                <c:pt idx="279">
                  <c:v>253</c:v>
                </c:pt>
                <c:pt idx="280">
                  <c:v>268</c:v>
                </c:pt>
                <c:pt idx="281">
                  <c:v>268</c:v>
                </c:pt>
                <c:pt idx="282">
                  <c:v>279</c:v>
                </c:pt>
                <c:pt idx="283">
                  <c:v>280</c:v>
                </c:pt>
                <c:pt idx="284">
                  <c:v>280</c:v>
                </c:pt>
                <c:pt idx="285">
                  <c:v>289</c:v>
                </c:pt>
                <c:pt idx="286">
                  <c:v>289</c:v>
                </c:pt>
                <c:pt idx="287">
                  <c:v>304</c:v>
                </c:pt>
                <c:pt idx="288">
                  <c:v>304</c:v>
                </c:pt>
                <c:pt idx="289">
                  <c:v>304</c:v>
                </c:pt>
                <c:pt idx="290">
                  <c:v>308</c:v>
                </c:pt>
                <c:pt idx="291">
                  <c:v>315</c:v>
                </c:pt>
                <c:pt idx="292">
                  <c:v>316</c:v>
                </c:pt>
                <c:pt idx="293">
                  <c:v>317</c:v>
                </c:pt>
                <c:pt idx="294">
                  <c:v>330</c:v>
                </c:pt>
                <c:pt idx="295">
                  <c:v>337</c:v>
                </c:pt>
                <c:pt idx="296">
                  <c:v>525</c:v>
                </c:pt>
                <c:pt idx="297">
                  <c:v>560</c:v>
                </c:pt>
                <c:pt idx="298">
                  <c:v>560</c:v>
                </c:pt>
                <c:pt idx="299">
                  <c:v>563.5</c:v>
                </c:pt>
                <c:pt idx="300">
                  <c:v>565.5</c:v>
                </c:pt>
                <c:pt idx="301">
                  <c:v>611</c:v>
                </c:pt>
                <c:pt idx="302">
                  <c:v>611</c:v>
                </c:pt>
                <c:pt idx="303">
                  <c:v>624</c:v>
                </c:pt>
                <c:pt idx="304">
                  <c:v>625</c:v>
                </c:pt>
                <c:pt idx="305">
                  <c:v>627</c:v>
                </c:pt>
                <c:pt idx="306">
                  <c:v>639</c:v>
                </c:pt>
                <c:pt idx="307">
                  <c:v>642</c:v>
                </c:pt>
                <c:pt idx="308">
                  <c:v>650.5</c:v>
                </c:pt>
                <c:pt idx="309">
                  <c:v>655</c:v>
                </c:pt>
                <c:pt idx="310">
                  <c:v>679</c:v>
                </c:pt>
                <c:pt idx="311">
                  <c:v>679</c:v>
                </c:pt>
                <c:pt idx="312">
                  <c:v>936</c:v>
                </c:pt>
                <c:pt idx="313">
                  <c:v>939.5</c:v>
                </c:pt>
                <c:pt idx="314">
                  <c:v>963</c:v>
                </c:pt>
                <c:pt idx="315">
                  <c:v>965.5</c:v>
                </c:pt>
                <c:pt idx="316">
                  <c:v>970</c:v>
                </c:pt>
                <c:pt idx="317">
                  <c:v>978</c:v>
                </c:pt>
                <c:pt idx="318">
                  <c:v>1217</c:v>
                </c:pt>
                <c:pt idx="319">
                  <c:v>1217</c:v>
                </c:pt>
                <c:pt idx="320">
                  <c:v>1280</c:v>
                </c:pt>
                <c:pt idx="321">
                  <c:v>1280</c:v>
                </c:pt>
                <c:pt idx="322">
                  <c:v>1280</c:v>
                </c:pt>
                <c:pt idx="323">
                  <c:v>1280</c:v>
                </c:pt>
                <c:pt idx="324">
                  <c:v>1282</c:v>
                </c:pt>
                <c:pt idx="325">
                  <c:v>1297</c:v>
                </c:pt>
                <c:pt idx="326">
                  <c:v>1297</c:v>
                </c:pt>
                <c:pt idx="327">
                  <c:v>1302</c:v>
                </c:pt>
                <c:pt idx="328">
                  <c:v>1302</c:v>
                </c:pt>
                <c:pt idx="329">
                  <c:v>1556</c:v>
                </c:pt>
                <c:pt idx="330">
                  <c:v>1556</c:v>
                </c:pt>
                <c:pt idx="331">
                  <c:v>1563</c:v>
                </c:pt>
                <c:pt idx="332">
                  <c:v>1563</c:v>
                </c:pt>
                <c:pt idx="333">
                  <c:v>1577</c:v>
                </c:pt>
                <c:pt idx="334">
                  <c:v>1577</c:v>
                </c:pt>
                <c:pt idx="335">
                  <c:v>1596</c:v>
                </c:pt>
                <c:pt idx="336">
                  <c:v>1607</c:v>
                </c:pt>
                <c:pt idx="337">
                  <c:v>1620</c:v>
                </c:pt>
                <c:pt idx="338">
                  <c:v>1620</c:v>
                </c:pt>
                <c:pt idx="339">
                  <c:v>1887.5</c:v>
                </c:pt>
                <c:pt idx="340">
                  <c:v>1922</c:v>
                </c:pt>
                <c:pt idx="341">
                  <c:v>1922</c:v>
                </c:pt>
                <c:pt idx="342">
                  <c:v>1949</c:v>
                </c:pt>
                <c:pt idx="343">
                  <c:v>1949</c:v>
                </c:pt>
                <c:pt idx="344">
                  <c:v>1965</c:v>
                </c:pt>
                <c:pt idx="345">
                  <c:v>1978</c:v>
                </c:pt>
                <c:pt idx="346">
                  <c:v>2178</c:v>
                </c:pt>
                <c:pt idx="347">
                  <c:v>2184.5</c:v>
                </c:pt>
                <c:pt idx="348">
                  <c:v>2229</c:v>
                </c:pt>
                <c:pt idx="349">
                  <c:v>2236</c:v>
                </c:pt>
                <c:pt idx="350">
                  <c:v>2239</c:v>
                </c:pt>
                <c:pt idx="351">
                  <c:v>2239</c:v>
                </c:pt>
                <c:pt idx="352">
                  <c:v>2241</c:v>
                </c:pt>
                <c:pt idx="353">
                  <c:v>2526.5</c:v>
                </c:pt>
                <c:pt idx="354">
                  <c:v>2540</c:v>
                </c:pt>
                <c:pt idx="355">
                  <c:v>2540</c:v>
                </c:pt>
                <c:pt idx="356">
                  <c:v>2548</c:v>
                </c:pt>
                <c:pt idx="357">
                  <c:v>2548</c:v>
                </c:pt>
                <c:pt idx="358">
                  <c:v>2563</c:v>
                </c:pt>
                <c:pt idx="359">
                  <c:v>2567</c:v>
                </c:pt>
                <c:pt idx="360">
                  <c:v>2567</c:v>
                </c:pt>
                <c:pt idx="361">
                  <c:v>2567</c:v>
                </c:pt>
                <c:pt idx="362">
                  <c:v>2589</c:v>
                </c:pt>
                <c:pt idx="363">
                  <c:v>2592</c:v>
                </c:pt>
                <c:pt idx="364">
                  <c:v>2592</c:v>
                </c:pt>
                <c:pt idx="365">
                  <c:v>2767</c:v>
                </c:pt>
                <c:pt idx="366">
                  <c:v>2863.5</c:v>
                </c:pt>
                <c:pt idx="367">
                  <c:v>2885</c:v>
                </c:pt>
                <c:pt idx="368">
                  <c:v>2885</c:v>
                </c:pt>
                <c:pt idx="369">
                  <c:v>2891</c:v>
                </c:pt>
                <c:pt idx="370">
                  <c:v>2898</c:v>
                </c:pt>
                <c:pt idx="371">
                  <c:v>2900</c:v>
                </c:pt>
                <c:pt idx="372">
                  <c:v>3128</c:v>
                </c:pt>
                <c:pt idx="373">
                  <c:v>3195</c:v>
                </c:pt>
                <c:pt idx="374">
                  <c:v>3224</c:v>
                </c:pt>
                <c:pt idx="375">
                  <c:v>3233.5</c:v>
                </c:pt>
                <c:pt idx="376">
                  <c:v>3291</c:v>
                </c:pt>
                <c:pt idx="377">
                  <c:v>3410</c:v>
                </c:pt>
                <c:pt idx="378">
                  <c:v>3509</c:v>
                </c:pt>
                <c:pt idx="379">
                  <c:v>3509</c:v>
                </c:pt>
                <c:pt idx="380">
                  <c:v>3540</c:v>
                </c:pt>
                <c:pt idx="381">
                  <c:v>3562</c:v>
                </c:pt>
                <c:pt idx="382">
                  <c:v>3562</c:v>
                </c:pt>
                <c:pt idx="383">
                  <c:v>3784</c:v>
                </c:pt>
                <c:pt idx="384">
                  <c:v>3811</c:v>
                </c:pt>
                <c:pt idx="385">
                  <c:v>3842</c:v>
                </c:pt>
                <c:pt idx="386">
                  <c:v>3842</c:v>
                </c:pt>
                <c:pt idx="387">
                  <c:v>4149</c:v>
                </c:pt>
                <c:pt idx="388">
                  <c:v>4158</c:v>
                </c:pt>
                <c:pt idx="389">
                  <c:v>4158</c:v>
                </c:pt>
                <c:pt idx="390">
                  <c:v>4165</c:v>
                </c:pt>
                <c:pt idx="391">
                  <c:v>4165</c:v>
                </c:pt>
                <c:pt idx="392">
                  <c:v>4180</c:v>
                </c:pt>
                <c:pt idx="393">
                  <c:v>4180</c:v>
                </c:pt>
                <c:pt idx="394">
                  <c:v>4184</c:v>
                </c:pt>
                <c:pt idx="395">
                  <c:v>4200</c:v>
                </c:pt>
                <c:pt idx="396">
                  <c:v>4446.5</c:v>
                </c:pt>
                <c:pt idx="397">
                  <c:v>4502</c:v>
                </c:pt>
                <c:pt idx="398">
                  <c:v>4502</c:v>
                </c:pt>
                <c:pt idx="399">
                  <c:v>4840</c:v>
                </c:pt>
                <c:pt idx="400">
                  <c:v>5041</c:v>
                </c:pt>
                <c:pt idx="401">
                  <c:v>5050</c:v>
                </c:pt>
                <c:pt idx="402">
                  <c:v>5085</c:v>
                </c:pt>
                <c:pt idx="403">
                  <c:v>5122</c:v>
                </c:pt>
                <c:pt idx="404">
                  <c:v>5138</c:v>
                </c:pt>
                <c:pt idx="405">
                  <c:v>5138</c:v>
                </c:pt>
                <c:pt idx="406">
                  <c:v>5173</c:v>
                </c:pt>
                <c:pt idx="407">
                  <c:v>5173</c:v>
                </c:pt>
                <c:pt idx="408">
                  <c:v>5359</c:v>
                </c:pt>
                <c:pt idx="409">
                  <c:v>5359</c:v>
                </c:pt>
                <c:pt idx="410">
                  <c:v>5408</c:v>
                </c:pt>
                <c:pt idx="411">
                  <c:v>5412</c:v>
                </c:pt>
                <c:pt idx="412">
                  <c:v>5420</c:v>
                </c:pt>
                <c:pt idx="413">
                  <c:v>5436</c:v>
                </c:pt>
                <c:pt idx="414">
                  <c:v>5438</c:v>
                </c:pt>
                <c:pt idx="415">
                  <c:v>5438</c:v>
                </c:pt>
                <c:pt idx="416">
                  <c:v>5445</c:v>
                </c:pt>
                <c:pt idx="417">
                  <c:v>5445</c:v>
                </c:pt>
                <c:pt idx="418">
                  <c:v>5451</c:v>
                </c:pt>
                <c:pt idx="419">
                  <c:v>5455</c:v>
                </c:pt>
                <c:pt idx="420">
                  <c:v>5467</c:v>
                </c:pt>
                <c:pt idx="421">
                  <c:v>5467</c:v>
                </c:pt>
                <c:pt idx="422">
                  <c:v>5470</c:v>
                </c:pt>
                <c:pt idx="423">
                  <c:v>5482</c:v>
                </c:pt>
                <c:pt idx="424">
                  <c:v>5504</c:v>
                </c:pt>
                <c:pt idx="425">
                  <c:v>5504</c:v>
                </c:pt>
                <c:pt idx="426">
                  <c:v>5767</c:v>
                </c:pt>
                <c:pt idx="427">
                  <c:v>5769</c:v>
                </c:pt>
                <c:pt idx="428">
                  <c:v>5769</c:v>
                </c:pt>
                <c:pt idx="429">
                  <c:v>5783</c:v>
                </c:pt>
                <c:pt idx="430">
                  <c:v>5783</c:v>
                </c:pt>
                <c:pt idx="431">
                  <c:v>5789</c:v>
                </c:pt>
                <c:pt idx="432">
                  <c:v>5791</c:v>
                </c:pt>
                <c:pt idx="433">
                  <c:v>5791</c:v>
                </c:pt>
                <c:pt idx="434">
                  <c:v>5806</c:v>
                </c:pt>
                <c:pt idx="435">
                  <c:v>5806</c:v>
                </c:pt>
                <c:pt idx="436">
                  <c:v>5820</c:v>
                </c:pt>
                <c:pt idx="437">
                  <c:v>5820</c:v>
                </c:pt>
                <c:pt idx="438">
                  <c:v>6035</c:v>
                </c:pt>
                <c:pt idx="439">
                  <c:v>6035</c:v>
                </c:pt>
                <c:pt idx="440">
                  <c:v>6049</c:v>
                </c:pt>
                <c:pt idx="441">
                  <c:v>6049</c:v>
                </c:pt>
                <c:pt idx="442">
                  <c:v>6078</c:v>
                </c:pt>
                <c:pt idx="443">
                  <c:v>6078</c:v>
                </c:pt>
                <c:pt idx="444">
                  <c:v>6099</c:v>
                </c:pt>
                <c:pt idx="445">
                  <c:v>6099</c:v>
                </c:pt>
                <c:pt idx="446">
                  <c:v>6100</c:v>
                </c:pt>
                <c:pt idx="447">
                  <c:v>6100</c:v>
                </c:pt>
                <c:pt idx="448">
                  <c:v>6110</c:v>
                </c:pt>
                <c:pt idx="449">
                  <c:v>6110</c:v>
                </c:pt>
                <c:pt idx="450">
                  <c:v>6114</c:v>
                </c:pt>
                <c:pt idx="451">
                  <c:v>6114</c:v>
                </c:pt>
                <c:pt idx="452">
                  <c:v>6127</c:v>
                </c:pt>
                <c:pt idx="453">
                  <c:v>6387</c:v>
                </c:pt>
                <c:pt idx="454">
                  <c:v>6387</c:v>
                </c:pt>
                <c:pt idx="455">
                  <c:v>6424</c:v>
                </c:pt>
                <c:pt idx="456">
                  <c:v>6424</c:v>
                </c:pt>
                <c:pt idx="457">
                  <c:v>6438</c:v>
                </c:pt>
                <c:pt idx="458">
                  <c:v>6438</c:v>
                </c:pt>
                <c:pt idx="459">
                  <c:v>6445</c:v>
                </c:pt>
                <c:pt idx="460">
                  <c:v>6445</c:v>
                </c:pt>
                <c:pt idx="461">
                  <c:v>6458</c:v>
                </c:pt>
                <c:pt idx="462">
                  <c:v>6458</c:v>
                </c:pt>
                <c:pt idx="463">
                  <c:v>6475</c:v>
                </c:pt>
                <c:pt idx="464">
                  <c:v>6702</c:v>
                </c:pt>
                <c:pt idx="465">
                  <c:v>6725</c:v>
                </c:pt>
                <c:pt idx="466">
                  <c:v>6725</c:v>
                </c:pt>
                <c:pt idx="467">
                  <c:v>6733</c:v>
                </c:pt>
                <c:pt idx="468">
                  <c:v>6745</c:v>
                </c:pt>
                <c:pt idx="469">
                  <c:v>6754</c:v>
                </c:pt>
                <c:pt idx="470">
                  <c:v>6769</c:v>
                </c:pt>
                <c:pt idx="471">
                  <c:v>6991</c:v>
                </c:pt>
                <c:pt idx="472">
                  <c:v>7033</c:v>
                </c:pt>
                <c:pt idx="473">
                  <c:v>7061</c:v>
                </c:pt>
                <c:pt idx="474">
                  <c:v>7063</c:v>
                </c:pt>
                <c:pt idx="475">
                  <c:v>7074</c:v>
                </c:pt>
                <c:pt idx="476">
                  <c:v>7091</c:v>
                </c:pt>
                <c:pt idx="477">
                  <c:v>7100</c:v>
                </c:pt>
                <c:pt idx="478">
                  <c:v>7100</c:v>
                </c:pt>
                <c:pt idx="479">
                  <c:v>7330</c:v>
                </c:pt>
                <c:pt idx="480">
                  <c:v>7351</c:v>
                </c:pt>
                <c:pt idx="481">
                  <c:v>7372</c:v>
                </c:pt>
                <c:pt idx="482">
                  <c:v>7390</c:v>
                </c:pt>
                <c:pt idx="483">
                  <c:v>7400</c:v>
                </c:pt>
                <c:pt idx="484">
                  <c:v>7416</c:v>
                </c:pt>
                <c:pt idx="485">
                  <c:v>7684</c:v>
                </c:pt>
                <c:pt idx="486">
                  <c:v>7714</c:v>
                </c:pt>
                <c:pt idx="487">
                  <c:v>7750</c:v>
                </c:pt>
                <c:pt idx="488">
                  <c:v>7965</c:v>
                </c:pt>
                <c:pt idx="489">
                  <c:v>8001</c:v>
                </c:pt>
                <c:pt idx="490">
                  <c:v>8047</c:v>
                </c:pt>
                <c:pt idx="491">
                  <c:v>8049</c:v>
                </c:pt>
                <c:pt idx="492">
                  <c:v>8059</c:v>
                </c:pt>
                <c:pt idx="493">
                  <c:v>8282</c:v>
                </c:pt>
                <c:pt idx="494">
                  <c:v>8318</c:v>
                </c:pt>
                <c:pt idx="495">
                  <c:v>8366</c:v>
                </c:pt>
                <c:pt idx="496">
                  <c:v>8385</c:v>
                </c:pt>
                <c:pt idx="497">
                  <c:v>8385</c:v>
                </c:pt>
                <c:pt idx="498">
                  <c:v>8591</c:v>
                </c:pt>
                <c:pt idx="499">
                  <c:v>8605</c:v>
                </c:pt>
                <c:pt idx="500">
                  <c:v>8613</c:v>
                </c:pt>
                <c:pt idx="501">
                  <c:v>8627</c:v>
                </c:pt>
                <c:pt idx="502">
                  <c:v>8634</c:v>
                </c:pt>
                <c:pt idx="503">
                  <c:v>8649</c:v>
                </c:pt>
                <c:pt idx="504">
                  <c:v>8936</c:v>
                </c:pt>
                <c:pt idx="505">
                  <c:v>8955</c:v>
                </c:pt>
                <c:pt idx="506">
                  <c:v>8958</c:v>
                </c:pt>
                <c:pt idx="507">
                  <c:v>8989</c:v>
                </c:pt>
                <c:pt idx="508">
                  <c:v>8989</c:v>
                </c:pt>
                <c:pt idx="509">
                  <c:v>8991</c:v>
                </c:pt>
                <c:pt idx="510">
                  <c:v>8992.5</c:v>
                </c:pt>
                <c:pt idx="511">
                  <c:v>9001</c:v>
                </c:pt>
                <c:pt idx="512">
                  <c:v>9008</c:v>
                </c:pt>
                <c:pt idx="513">
                  <c:v>9020</c:v>
                </c:pt>
                <c:pt idx="514">
                  <c:v>9245</c:v>
                </c:pt>
                <c:pt idx="515">
                  <c:v>9245</c:v>
                </c:pt>
                <c:pt idx="516">
                  <c:v>9259</c:v>
                </c:pt>
                <c:pt idx="517">
                  <c:v>9267</c:v>
                </c:pt>
                <c:pt idx="518">
                  <c:v>9274</c:v>
                </c:pt>
                <c:pt idx="519">
                  <c:v>9303</c:v>
                </c:pt>
                <c:pt idx="520">
                  <c:v>9307</c:v>
                </c:pt>
                <c:pt idx="521">
                  <c:v>9314</c:v>
                </c:pt>
                <c:pt idx="522">
                  <c:v>9605</c:v>
                </c:pt>
                <c:pt idx="523">
                  <c:v>9626</c:v>
                </c:pt>
                <c:pt idx="524">
                  <c:v>9660</c:v>
                </c:pt>
                <c:pt idx="525">
                  <c:v>9878</c:v>
                </c:pt>
                <c:pt idx="526">
                  <c:v>9899</c:v>
                </c:pt>
                <c:pt idx="527">
                  <c:v>9900</c:v>
                </c:pt>
                <c:pt idx="528">
                  <c:v>9914</c:v>
                </c:pt>
                <c:pt idx="529">
                  <c:v>9964</c:v>
                </c:pt>
                <c:pt idx="530">
                  <c:v>10245</c:v>
                </c:pt>
                <c:pt idx="531">
                  <c:v>10263</c:v>
                </c:pt>
                <c:pt idx="532">
                  <c:v>10274</c:v>
                </c:pt>
                <c:pt idx="533">
                  <c:v>10281</c:v>
                </c:pt>
                <c:pt idx="534">
                  <c:v>10283</c:v>
                </c:pt>
                <c:pt idx="535">
                  <c:v>10288</c:v>
                </c:pt>
                <c:pt idx="536">
                  <c:v>10288</c:v>
                </c:pt>
                <c:pt idx="537">
                  <c:v>10288</c:v>
                </c:pt>
                <c:pt idx="538">
                  <c:v>10609</c:v>
                </c:pt>
                <c:pt idx="539">
                  <c:v>10609</c:v>
                </c:pt>
                <c:pt idx="540">
                  <c:v>10612</c:v>
                </c:pt>
                <c:pt idx="541">
                  <c:v>10880.5</c:v>
                </c:pt>
                <c:pt idx="542">
                  <c:v>10888.5</c:v>
                </c:pt>
                <c:pt idx="543">
                  <c:v>10892</c:v>
                </c:pt>
                <c:pt idx="544">
                  <c:v>10899</c:v>
                </c:pt>
                <c:pt idx="545">
                  <c:v>10899</c:v>
                </c:pt>
                <c:pt idx="546">
                  <c:v>11172</c:v>
                </c:pt>
                <c:pt idx="547">
                  <c:v>11187</c:v>
                </c:pt>
                <c:pt idx="548">
                  <c:v>11216</c:v>
                </c:pt>
                <c:pt idx="549">
                  <c:v>11230</c:v>
                </c:pt>
                <c:pt idx="550">
                  <c:v>11237</c:v>
                </c:pt>
                <c:pt idx="551">
                  <c:v>11481</c:v>
                </c:pt>
                <c:pt idx="552">
                  <c:v>11602</c:v>
                </c:pt>
                <c:pt idx="553">
                  <c:v>11609</c:v>
                </c:pt>
                <c:pt idx="554">
                  <c:v>11609</c:v>
                </c:pt>
                <c:pt idx="555">
                  <c:v>11817</c:v>
                </c:pt>
                <c:pt idx="556">
                  <c:v>11817</c:v>
                </c:pt>
                <c:pt idx="557">
                  <c:v>11841</c:v>
                </c:pt>
                <c:pt idx="558">
                  <c:v>11882</c:v>
                </c:pt>
                <c:pt idx="559">
                  <c:v>11882</c:v>
                </c:pt>
                <c:pt idx="560">
                  <c:v>11884</c:v>
                </c:pt>
                <c:pt idx="561">
                  <c:v>11892</c:v>
                </c:pt>
                <c:pt idx="562">
                  <c:v>12220</c:v>
                </c:pt>
                <c:pt idx="563">
                  <c:v>12220</c:v>
                </c:pt>
                <c:pt idx="564">
                  <c:v>12500</c:v>
                </c:pt>
                <c:pt idx="565">
                  <c:v>12500</c:v>
                </c:pt>
                <c:pt idx="566">
                  <c:v>12524</c:v>
                </c:pt>
                <c:pt idx="567">
                  <c:v>12558</c:v>
                </c:pt>
                <c:pt idx="568">
                  <c:v>12889</c:v>
                </c:pt>
                <c:pt idx="569">
                  <c:v>12889</c:v>
                </c:pt>
                <c:pt idx="570">
                  <c:v>13154</c:v>
                </c:pt>
                <c:pt idx="571">
                  <c:v>13169</c:v>
                </c:pt>
                <c:pt idx="572">
                  <c:v>13773</c:v>
                </c:pt>
                <c:pt idx="573">
                  <c:v>14147</c:v>
                </c:pt>
              </c:numCache>
            </c:numRef>
          </c:xVal>
          <c:yVal>
            <c:numRef>
              <c:f>'Active 1'!$P$21:$P$974</c:f>
              <c:numCache>
                <c:formatCode>General</c:formatCode>
                <c:ptCount val="954"/>
                <c:pt idx="78">
                  <c:v>8.1221752733566452E-2</c:v>
                </c:pt>
                <c:pt idx="79">
                  <c:v>8.1078995423702865E-2</c:v>
                </c:pt>
                <c:pt idx="80">
                  <c:v>8.0936350362338733E-2</c:v>
                </c:pt>
                <c:pt idx="81">
                  <c:v>7.5979828217104042E-2</c:v>
                </c:pt>
                <c:pt idx="82">
                  <c:v>7.5875885653862885E-2</c:v>
                </c:pt>
                <c:pt idx="83">
                  <c:v>7.5858568031912502E-2</c:v>
                </c:pt>
                <c:pt idx="84">
                  <c:v>7.0591425066138233E-2</c:v>
                </c:pt>
                <c:pt idx="85">
                  <c:v>6.5735434577720714E-2</c:v>
                </c:pt>
                <c:pt idx="86">
                  <c:v>6.5151241561361456E-2</c:v>
                </c:pt>
                <c:pt idx="87">
                  <c:v>3.730048109856654E-2</c:v>
                </c:pt>
                <c:pt idx="88">
                  <c:v>2.8865077070372364E-2</c:v>
                </c:pt>
                <c:pt idx="89">
                  <c:v>2.5192211564520228E-2</c:v>
                </c:pt>
                <c:pt idx="90">
                  <c:v>2.5192211564520228E-2</c:v>
                </c:pt>
                <c:pt idx="91">
                  <c:v>2.2113656574357148E-2</c:v>
                </c:pt>
                <c:pt idx="92">
                  <c:v>1.542808677606243E-2</c:v>
                </c:pt>
                <c:pt idx="93">
                  <c:v>1.5418712489330903E-2</c:v>
                </c:pt>
                <c:pt idx="94">
                  <c:v>1.5418712489330903E-2</c:v>
                </c:pt>
                <c:pt idx="95">
                  <c:v>1.5194255772615246E-2</c:v>
                </c:pt>
                <c:pt idx="96">
                  <c:v>7.4289528389848078E-3</c:v>
                </c:pt>
                <c:pt idx="97">
                  <c:v>7.3787105486256277E-3</c:v>
                </c:pt>
                <c:pt idx="98">
                  <c:v>7.2977064597779806E-3</c:v>
                </c:pt>
                <c:pt idx="99">
                  <c:v>7.2822990330563275E-3</c:v>
                </c:pt>
                <c:pt idx="100">
                  <c:v>-9.8043810295667805E-4</c:v>
                </c:pt>
                <c:pt idx="101">
                  <c:v>-9.8594507810562115E-4</c:v>
                </c:pt>
                <c:pt idx="102">
                  <c:v>-1.10118640930576E-3</c:v>
                </c:pt>
                <c:pt idx="103">
                  <c:v>-2.8982900984581422E-3</c:v>
                </c:pt>
                <c:pt idx="104">
                  <c:v>-4.1900342193587903E-3</c:v>
                </c:pt>
                <c:pt idx="105">
                  <c:v>-4.3805209045884377E-3</c:v>
                </c:pt>
                <c:pt idx="106">
                  <c:v>-5.5963188831468641E-3</c:v>
                </c:pt>
                <c:pt idx="107">
                  <c:v>-5.5963188831468641E-3</c:v>
                </c:pt>
                <c:pt idx="108">
                  <c:v>-5.648800790079414E-3</c:v>
                </c:pt>
                <c:pt idx="109">
                  <c:v>-5.6786361094969817E-3</c:v>
                </c:pt>
                <c:pt idx="110">
                  <c:v>-6.5148936969683865E-3</c:v>
                </c:pt>
                <c:pt idx="111">
                  <c:v>-6.5577101726239512E-3</c:v>
                </c:pt>
                <c:pt idx="112">
                  <c:v>-6.5577101726239512E-3</c:v>
                </c:pt>
                <c:pt idx="113">
                  <c:v>-6.5577101726239512E-3</c:v>
                </c:pt>
                <c:pt idx="114">
                  <c:v>-6.5577101726239512E-3</c:v>
                </c:pt>
                <c:pt idx="115">
                  <c:v>-6.5609914704947529E-3</c:v>
                </c:pt>
                <c:pt idx="116">
                  <c:v>-6.5773716516066977E-3</c:v>
                </c:pt>
                <c:pt idx="117">
                  <c:v>-6.5773716516066977E-3</c:v>
                </c:pt>
                <c:pt idx="118">
                  <c:v>-6.5773716516066977E-3</c:v>
                </c:pt>
                <c:pt idx="119">
                  <c:v>-6.6747319498063201E-3</c:v>
                </c:pt>
                <c:pt idx="120">
                  <c:v>-7.6467915910971226E-3</c:v>
                </c:pt>
                <c:pt idx="121">
                  <c:v>-7.64942746009609E-3</c:v>
                </c:pt>
                <c:pt idx="122">
                  <c:v>-7.6809210852249905E-3</c:v>
                </c:pt>
                <c:pt idx="123">
                  <c:v>-8.3248968524464069E-3</c:v>
                </c:pt>
                <c:pt idx="124">
                  <c:v>-8.3694216289934634E-3</c:v>
                </c:pt>
                <c:pt idx="126">
                  <c:v>-8.3799087638843188E-3</c:v>
                </c:pt>
                <c:pt idx="127">
                  <c:v>-8.9537422609383827E-3</c:v>
                </c:pt>
                <c:pt idx="129">
                  <c:v>-8.9598834910964726E-3</c:v>
                </c:pt>
                <c:pt idx="130">
                  <c:v>-8.9629435828786942E-3</c:v>
                </c:pt>
                <c:pt idx="131">
                  <c:v>-9.2736631159082393E-3</c:v>
                </c:pt>
                <c:pt idx="132">
                  <c:v>-9.2934693187830524E-3</c:v>
                </c:pt>
                <c:pt idx="133">
                  <c:v>-9.3313769504472944E-3</c:v>
                </c:pt>
                <c:pt idx="134">
                  <c:v>-9.3374738998247084E-3</c:v>
                </c:pt>
                <c:pt idx="135">
                  <c:v>-9.3394921852214176E-3</c:v>
                </c:pt>
                <c:pt idx="136">
                  <c:v>-9.3415034550869084E-3</c:v>
                </c:pt>
                <c:pt idx="137">
                  <c:v>-9.3602606191897034E-3</c:v>
                </c:pt>
                <c:pt idx="139">
                  <c:v>-9.367011549997686E-3</c:v>
                </c:pt>
                <c:pt idx="140">
                  <c:v>-9.3679689531533227E-3</c:v>
                </c:pt>
                <c:pt idx="141">
                  <c:v>-9.3736765405482772E-3</c:v>
                </c:pt>
                <c:pt idx="142">
                  <c:v>-9.3736765405482772E-3</c:v>
                </c:pt>
                <c:pt idx="143">
                  <c:v>-9.3736765405482772E-3</c:v>
                </c:pt>
                <c:pt idx="144">
                  <c:v>-9.387669272494039E-3</c:v>
                </c:pt>
                <c:pt idx="145">
                  <c:v>-9.3922458223357659E-3</c:v>
                </c:pt>
                <c:pt idx="146">
                  <c:v>-9.4074781157133091E-3</c:v>
                </c:pt>
                <c:pt idx="147">
                  <c:v>-9.5679714575196209E-3</c:v>
                </c:pt>
                <c:pt idx="148">
                  <c:v>-9.590724929273332E-3</c:v>
                </c:pt>
                <c:pt idx="149">
                  <c:v>-9.5983407792399177E-3</c:v>
                </c:pt>
                <c:pt idx="150">
                  <c:v>-9.6265549598041865E-3</c:v>
                </c:pt>
                <c:pt idx="151">
                  <c:v>-9.6259906622924041E-3</c:v>
                </c:pt>
                <c:pt idx="152">
                  <c:v>-9.6259906622924041E-3</c:v>
                </c:pt>
                <c:pt idx="153">
                  <c:v>-9.6252525135277524E-3</c:v>
                </c:pt>
                <c:pt idx="154">
                  <c:v>-9.6252525135277524E-3</c:v>
                </c:pt>
                <c:pt idx="155">
                  <c:v>-9.624303681971343E-3</c:v>
                </c:pt>
                <c:pt idx="156">
                  <c:v>-9.6232426019154851E-3</c:v>
                </c:pt>
                <c:pt idx="157">
                  <c:v>-9.6211156138659316E-3</c:v>
                </c:pt>
                <c:pt idx="158">
                  <c:v>-9.6121928398238497E-3</c:v>
                </c:pt>
                <c:pt idx="159">
                  <c:v>-9.6104602395093858E-3</c:v>
                </c:pt>
                <c:pt idx="160">
                  <c:v>-9.5109301111156244E-3</c:v>
                </c:pt>
                <c:pt idx="161">
                  <c:v>-9.5057298676425733E-3</c:v>
                </c:pt>
                <c:pt idx="162">
                  <c:v>-9.4977190364965262E-3</c:v>
                </c:pt>
                <c:pt idx="163">
                  <c:v>-9.4936189112520917E-3</c:v>
                </c:pt>
                <c:pt idx="164">
                  <c:v>-9.4936189112520917E-3</c:v>
                </c:pt>
                <c:pt idx="166">
                  <c:v>-9.4922381717748479E-3</c:v>
                </c:pt>
                <c:pt idx="168">
                  <c:v>-9.4908504167663908E-3</c:v>
                </c:pt>
                <c:pt idx="169">
                  <c:v>-9.4887556301326732E-3</c:v>
                </c:pt>
                <c:pt idx="170">
                  <c:v>-9.4887556301326732E-3</c:v>
                </c:pt>
                <c:pt idx="171">
                  <c:v>-9.4866450585537228E-3</c:v>
                </c:pt>
                <c:pt idx="172">
                  <c:v>-9.4866450585537228E-3</c:v>
                </c:pt>
                <c:pt idx="173">
                  <c:v>-9.4787712471216708E-3</c:v>
                </c:pt>
                <c:pt idx="174">
                  <c:v>-9.4780449227855681E-3</c:v>
                </c:pt>
                <c:pt idx="175">
                  <c:v>-8.7171056732482655E-3</c:v>
                </c:pt>
                <c:pt idx="176">
                  <c:v>-8.6791646342389492E-3</c:v>
                </c:pt>
                <c:pt idx="177">
                  <c:v>-8.6791646342389492E-3</c:v>
                </c:pt>
                <c:pt idx="179">
                  <c:v>-8.6626674147707149E-3</c:v>
                </c:pt>
                <c:pt idx="180">
                  <c:v>-8.6497380266361817E-3</c:v>
                </c:pt>
                <c:pt idx="181">
                  <c:v>-8.6066506617696568E-3</c:v>
                </c:pt>
                <c:pt idx="182">
                  <c:v>-8.5933529582463072E-3</c:v>
                </c:pt>
                <c:pt idx="183">
                  <c:v>-8.583801982102653E-3</c:v>
                </c:pt>
                <c:pt idx="184">
                  <c:v>-8.2207831889648617E-3</c:v>
                </c:pt>
                <c:pt idx="185">
                  <c:v>-8.1771131978241995E-3</c:v>
                </c:pt>
                <c:pt idx="186">
                  <c:v>-8.0772922673676105E-3</c:v>
                </c:pt>
                <c:pt idx="187">
                  <c:v>-8.0290996725618149E-3</c:v>
                </c:pt>
                <c:pt idx="188">
                  <c:v>-7.9596659329662436E-3</c:v>
                </c:pt>
                <c:pt idx="189">
                  <c:v>-7.9451161739762001E-3</c:v>
                </c:pt>
                <c:pt idx="190">
                  <c:v>-7.9426850755547097E-3</c:v>
                </c:pt>
                <c:pt idx="191">
                  <c:v>-7.9084655399594746E-3</c:v>
                </c:pt>
                <c:pt idx="192">
                  <c:v>-7.9084655399594746E-3</c:v>
                </c:pt>
                <c:pt idx="193">
                  <c:v>-7.3341042965778562E-3</c:v>
                </c:pt>
                <c:pt idx="194">
                  <c:v>-7.3341042965778562E-3</c:v>
                </c:pt>
                <c:pt idx="195">
                  <c:v>-7.233730763189835E-3</c:v>
                </c:pt>
                <c:pt idx="196">
                  <c:v>-7.2279302390467759E-3</c:v>
                </c:pt>
                <c:pt idx="198">
                  <c:v>-7.2279302390467759E-3</c:v>
                </c:pt>
                <c:pt idx="199">
                  <c:v>-7.1842026879163296E-3</c:v>
                </c:pt>
                <c:pt idx="200">
                  <c:v>-7.1724753600683304E-3</c:v>
                </c:pt>
                <c:pt idx="201">
                  <c:v>-7.1724753600683304E-3</c:v>
                </c:pt>
                <c:pt idx="203">
                  <c:v>-7.166601172847507E-3</c:v>
                </c:pt>
                <c:pt idx="204">
                  <c:v>-7.1636614484128901E-3</c:v>
                </c:pt>
                <c:pt idx="205">
                  <c:v>-7.1636614484128901E-3</c:v>
                </c:pt>
                <c:pt idx="206">
                  <c:v>-7.1636614484128901E-3</c:v>
                </c:pt>
                <c:pt idx="207">
                  <c:v>-7.1636614484128901E-3</c:v>
                </c:pt>
                <c:pt idx="208">
                  <c:v>-7.1252854274277072E-3</c:v>
                </c:pt>
                <c:pt idx="210">
                  <c:v>-7.1223211486338362E-3</c:v>
                </c:pt>
                <c:pt idx="212">
                  <c:v>-7.1074734464224177E-3</c:v>
                </c:pt>
                <c:pt idx="214">
                  <c:v>-7.1015220883582225E-3</c:v>
                </c:pt>
                <c:pt idx="215">
                  <c:v>-7.1000331526654206E-3</c:v>
                </c:pt>
                <c:pt idx="216">
                  <c:v>-7.0866130002486677E-3</c:v>
                </c:pt>
                <c:pt idx="217">
                  <c:v>-7.0836259209783453E-3</c:v>
                </c:pt>
                <c:pt idx="218">
                  <c:v>-7.0656666138175263E-3</c:v>
                </c:pt>
                <c:pt idx="219">
                  <c:v>-7.0596661470348227E-3</c:v>
                </c:pt>
                <c:pt idx="220">
                  <c:v>-7.0596661470348227E-3</c:v>
                </c:pt>
                <c:pt idx="223">
                  <c:v>-7.0355941245918525E-3</c:v>
                </c:pt>
                <c:pt idx="224">
                  <c:v>-7.0355941245918525E-3</c:v>
                </c:pt>
                <c:pt idx="226">
                  <c:v>-7.0144390261070479E-3</c:v>
                </c:pt>
                <c:pt idx="228">
                  <c:v>-6.2989382414538929E-3</c:v>
                </c:pt>
                <c:pt idx="230">
                  <c:v>-6.2388606719226622E-3</c:v>
                </c:pt>
                <c:pt idx="231">
                  <c:v>-6.1573401455113762E-3</c:v>
                </c:pt>
                <c:pt idx="232">
                  <c:v>-6.1573401455113762E-3</c:v>
                </c:pt>
                <c:pt idx="233">
                  <c:v>-6.1047993332913565E-3</c:v>
                </c:pt>
                <c:pt idx="234">
                  <c:v>-6.1047993332913565E-3</c:v>
                </c:pt>
                <c:pt idx="235">
                  <c:v>-6.048320837321302E-3</c:v>
                </c:pt>
                <c:pt idx="236">
                  <c:v>-6.0305792284834556E-3</c:v>
                </c:pt>
                <c:pt idx="237">
                  <c:v>-6.0305792284834556E-3</c:v>
                </c:pt>
                <c:pt idx="238">
                  <c:v>-6.0021014524370983E-3</c:v>
                </c:pt>
                <c:pt idx="239">
                  <c:v>-6.0021014524370983E-3</c:v>
                </c:pt>
                <c:pt idx="240">
                  <c:v>-5.9949644695974705E-3</c:v>
                </c:pt>
                <c:pt idx="242">
                  <c:v>-5.9824578685061334E-3</c:v>
                </c:pt>
                <c:pt idx="243">
                  <c:v>-5.9412134782427621E-3</c:v>
                </c:pt>
                <c:pt idx="244">
                  <c:v>-5.9412134782427621E-3</c:v>
                </c:pt>
                <c:pt idx="245">
                  <c:v>-5.8361759177281069E-3</c:v>
                </c:pt>
                <c:pt idx="247">
                  <c:v>-5.1274178498322874E-3</c:v>
                </c:pt>
                <c:pt idx="250">
                  <c:v>-4.9062149929781241E-3</c:v>
                </c:pt>
                <c:pt idx="251">
                  <c:v>-4.9021440141349942E-3</c:v>
                </c:pt>
                <c:pt idx="252">
                  <c:v>-4.8162483115015593E-3</c:v>
                </c:pt>
                <c:pt idx="253">
                  <c:v>-4.7585548084589811E-3</c:v>
                </c:pt>
                <c:pt idx="254">
                  <c:v>-4.7544206898349111E-3</c:v>
                </c:pt>
                <c:pt idx="255">
                  <c:v>-4.6963588714035156E-3</c:v>
                </c:pt>
                <c:pt idx="256">
                  <c:v>-3.892343920662511E-3</c:v>
                </c:pt>
                <c:pt idx="257">
                  <c:v>-3.5648222633446994E-3</c:v>
                </c:pt>
                <c:pt idx="258">
                  <c:v>-3.5602093347151652E-3</c:v>
                </c:pt>
                <c:pt idx="260">
                  <c:v>-3.3836184196351861E-3</c:v>
                </c:pt>
                <c:pt idx="261">
                  <c:v>-3.3179201954756281E-3</c:v>
                </c:pt>
                <c:pt idx="262">
                  <c:v>-3.2566068951810985E-3</c:v>
                </c:pt>
                <c:pt idx="263">
                  <c:v>-3.2566068951810985E-3</c:v>
                </c:pt>
                <c:pt idx="264">
                  <c:v>-3.2234692693800782E-3</c:v>
                </c:pt>
                <c:pt idx="265">
                  <c:v>-3.1521706805723933E-3</c:v>
                </c:pt>
                <c:pt idx="266">
                  <c:v>-1.9784597157790312E-3</c:v>
                </c:pt>
                <c:pt idx="267">
                  <c:v>-1.9421545776341759E-3</c:v>
                </c:pt>
                <c:pt idx="268">
                  <c:v>-1.9317658960761248E-3</c:v>
                </c:pt>
                <c:pt idx="269">
                  <c:v>-1.8640684623754144E-3</c:v>
                </c:pt>
                <c:pt idx="270">
                  <c:v>-1.6750517213404105E-3</c:v>
                </c:pt>
                <c:pt idx="271">
                  <c:v>-1.5584225134790226E-3</c:v>
                </c:pt>
                <c:pt idx="272">
                  <c:v>-1.7345859063079609E-4</c:v>
                </c:pt>
                <c:pt idx="273">
                  <c:v>-4.0535594665928611E-5</c:v>
                </c:pt>
                <c:pt idx="274">
                  <c:v>-2.0226845921461594E-5</c:v>
                </c:pt>
                <c:pt idx="275">
                  <c:v>1.0338788735314768E-7</c:v>
                </c:pt>
                <c:pt idx="276">
                  <c:v>1.0338788735314768E-7</c:v>
                </c:pt>
                <c:pt idx="277">
                  <c:v>1.5203429712278295E-3</c:v>
                </c:pt>
                <c:pt idx="278">
                  <c:v>1.52659753416181E-3</c:v>
                </c:pt>
                <c:pt idx="281">
                  <c:v>1.6206264441079837E-3</c:v>
                </c:pt>
                <c:pt idx="282">
                  <c:v>1.689831783309468E-3</c:v>
                </c:pt>
                <c:pt idx="283">
                  <c:v>1.6961337010791538E-3</c:v>
                </c:pt>
                <c:pt idx="284">
                  <c:v>1.6961337010791538E-3</c:v>
                </c:pt>
                <c:pt idx="285">
                  <c:v>1.7529298857324994E-3</c:v>
                </c:pt>
                <c:pt idx="287">
                  <c:v>1.847905892392777E-3</c:v>
                </c:pt>
                <c:pt idx="288">
                  <c:v>1.847905892392777E-3</c:v>
                </c:pt>
                <c:pt idx="290">
                  <c:v>1.8732994750487323E-3</c:v>
                </c:pt>
                <c:pt idx="291">
                  <c:v>1.9178057691846041E-3</c:v>
                </c:pt>
                <c:pt idx="292">
                  <c:v>1.9241708267352298E-3</c:v>
                </c:pt>
                <c:pt idx="293">
                  <c:v>1.9305376381686596E-3</c:v>
                </c:pt>
                <c:pt idx="294">
                  <c:v>2.0134657901384008E-3</c:v>
                </c:pt>
                <c:pt idx="295">
                  <c:v>2.0582421822260724E-3</c:v>
                </c:pt>
                <c:pt idx="296">
                  <c:v>3.2929568129475236E-3</c:v>
                </c:pt>
                <c:pt idx="297">
                  <c:v>3.5296684260963797E-3</c:v>
                </c:pt>
                <c:pt idx="298">
                  <c:v>3.5296684260963797E-3</c:v>
                </c:pt>
                <c:pt idx="299">
                  <c:v>3.5534577552651775E-3</c:v>
                </c:pt>
                <c:pt idx="300">
                  <c:v>3.5670613040027694E-3</c:v>
                </c:pt>
                <c:pt idx="301">
                  <c:v>3.878437327387942E-3</c:v>
                </c:pt>
                <c:pt idx="302">
                  <c:v>3.878437327387942E-3</c:v>
                </c:pt>
                <c:pt idx="303">
                  <c:v>3.9680688194341724E-3</c:v>
                </c:pt>
                <c:pt idx="304">
                  <c:v>3.9749758267712022E-3</c:v>
                </c:pt>
                <c:pt idx="305">
                  <c:v>3.9887951030936732E-3</c:v>
                </c:pt>
                <c:pt idx="306">
                  <c:v>4.0718580871840259E-3</c:v>
                </c:pt>
                <c:pt idx="307">
                  <c:v>4.0926632955697014E-3</c:v>
                </c:pt>
                <c:pt idx="308">
                  <c:v>4.1516971070178236E-3</c:v>
                </c:pt>
                <c:pt idx="309">
                  <c:v>4.183001602385902E-3</c:v>
                </c:pt>
                <c:pt idx="310">
                  <c:v>4.3505587389345863E-3</c:v>
                </c:pt>
                <c:pt idx="312">
                  <c:v>6.2081464867012204E-3</c:v>
                </c:pt>
                <c:pt idx="313">
                  <c:v>6.2342439256399453E-3</c:v>
                </c:pt>
                <c:pt idx="314">
                  <c:v>6.4100260064052055E-3</c:v>
                </c:pt>
                <c:pt idx="315">
                  <c:v>6.4287832289543385E-3</c:v>
                </c:pt>
                <c:pt idx="316">
                  <c:v>6.4625738531969394E-3</c:v>
                </c:pt>
                <c:pt idx="317">
                  <c:v>6.5227337682128685E-3</c:v>
                </c:pt>
                <c:pt idx="319">
                  <c:v>8.3717797110949496E-3</c:v>
                </c:pt>
                <c:pt idx="320">
                  <c:v>8.8758698141145637E-3</c:v>
                </c:pt>
                <c:pt idx="321">
                  <c:v>8.8758698141145637E-3</c:v>
                </c:pt>
                <c:pt idx="322">
                  <c:v>8.8758698141145637E-3</c:v>
                </c:pt>
                <c:pt idx="323">
                  <c:v>8.8758698141145637E-3</c:v>
                </c:pt>
                <c:pt idx="324">
                  <c:v>8.8919866769101383E-3</c:v>
                </c:pt>
                <c:pt idx="325">
                  <c:v>9.0130867679344435E-3</c:v>
                </c:pt>
                <c:pt idx="327">
                  <c:v>9.0535411590827383E-3</c:v>
                </c:pt>
                <c:pt idx="328">
                  <c:v>9.0535411590827383E-3</c:v>
                </c:pt>
                <c:pt idx="329">
                  <c:v>1.1166314696484729E-2</c:v>
                </c:pt>
                <c:pt idx="331">
                  <c:v>1.1226142910795435E-2</c:v>
                </c:pt>
                <c:pt idx="334">
                  <c:v>1.1346057160189018E-2</c:v>
                </c:pt>
                <c:pt idx="335">
                  <c:v>1.1509347769482186E-2</c:v>
                </c:pt>
                <c:pt idx="336">
                  <c:v>1.1604173828682979E-2</c:v>
                </c:pt>
                <c:pt idx="337">
                  <c:v>1.1716514595274051E-2</c:v>
                </c:pt>
                <c:pt idx="339">
                  <c:v>1.4093942109739526E-2</c:v>
                </c:pt>
                <c:pt idx="340">
                  <c:v>1.4409700454726268E-2</c:v>
                </c:pt>
                <c:pt idx="342">
                  <c:v>1.4658271842435563E-2</c:v>
                </c:pt>
                <c:pt idx="343">
                  <c:v>1.4658271842435563E-2</c:v>
                </c:pt>
                <c:pt idx="344">
                  <c:v>1.4806176741207095E-2</c:v>
                </c:pt>
                <c:pt idx="345">
                  <c:v>1.4926680078367498E-2</c:v>
                </c:pt>
                <c:pt idx="346">
                  <c:v>1.6817935276865911E-2</c:v>
                </c:pt>
                <c:pt idx="347">
                  <c:v>1.6880578145413876E-2</c:v>
                </c:pt>
                <c:pt idx="348">
                  <c:v>1.731143107936934E-2</c:v>
                </c:pt>
                <c:pt idx="349">
                  <c:v>1.7379521835569199E-2</c:v>
                </c:pt>
                <c:pt idx="351">
                  <c:v>1.7408729896468338E-2</c:v>
                </c:pt>
                <c:pt idx="352">
                  <c:v>1.7428210706481786E-2</c:v>
                </c:pt>
                <c:pt idx="353">
                  <c:v>2.0281076782349885E-2</c:v>
                </c:pt>
                <c:pt idx="354">
                  <c:v>2.0419515652725921E-2</c:v>
                </c:pt>
                <c:pt idx="356">
                  <c:v>2.0501704335758777E-2</c:v>
                </c:pt>
                <c:pt idx="358">
                  <c:v>2.0656110661229063E-2</c:v>
                </c:pt>
                <c:pt idx="359">
                  <c:v>2.069735232890102E-2</c:v>
                </c:pt>
                <c:pt idx="360">
                  <c:v>2.069735232890102E-2</c:v>
                </c:pt>
                <c:pt idx="361">
                  <c:v>2.069735232890102E-2</c:v>
                </c:pt>
                <c:pt idx="362">
                  <c:v>2.0924683111578701E-2</c:v>
                </c:pt>
                <c:pt idx="363">
                  <c:v>2.0955748534367165E-2</c:v>
                </c:pt>
                <c:pt idx="365">
                  <c:v>2.2795214921698351E-2</c:v>
                </c:pt>
                <c:pt idx="366">
                  <c:v>2.3832524889350944E-2</c:v>
                </c:pt>
                <c:pt idx="368">
                  <c:v>2.4065860200615467E-2</c:v>
                </c:pt>
                <c:pt idx="369">
                  <c:v>2.4131121726997353E-2</c:v>
                </c:pt>
                <c:pt idx="370">
                  <c:v>2.4207339976110461E-2</c:v>
                </c:pt>
                <c:pt idx="371">
                  <c:v>2.4229132403659443E-2</c:v>
                </c:pt>
                <c:pt idx="372">
                  <c:v>2.6759455951361411E-2</c:v>
                </c:pt>
                <c:pt idx="373">
                  <c:v>2.7520348688065788E-2</c:v>
                </c:pt>
                <c:pt idx="374">
                  <c:v>2.7852131725233695E-2</c:v>
                </c:pt>
                <c:pt idx="375">
                  <c:v>2.7961140013209908E-2</c:v>
                </c:pt>
                <c:pt idx="376">
                  <c:v>2.8624305436132726E-2</c:v>
                </c:pt>
                <c:pt idx="377">
                  <c:v>3.0015188367526202E-2</c:v>
                </c:pt>
                <c:pt idx="378">
                  <c:v>3.119123561104753E-2</c:v>
                </c:pt>
                <c:pt idx="379">
                  <c:v>3.119123561104753E-2</c:v>
                </c:pt>
                <c:pt idx="380">
                  <c:v>3.1563026902565676E-2</c:v>
                </c:pt>
                <c:pt idx="381">
                  <c:v>3.182790130054354E-2</c:v>
                </c:pt>
                <c:pt idx="383">
                  <c:v>3.4548226932908224E-2</c:v>
                </c:pt>
                <c:pt idx="384">
                  <c:v>3.4884973024700575E-2</c:v>
                </c:pt>
                <c:pt idx="385">
                  <c:v>3.5273184167028786E-2</c:v>
                </c:pt>
                <c:pt idx="386">
                  <c:v>3.5273184167028786E-2</c:v>
                </c:pt>
                <c:pt idx="387">
                  <c:v>3.9208723471600163E-2</c:v>
                </c:pt>
                <c:pt idx="388">
                  <c:v>3.932659160936796E-2</c:v>
                </c:pt>
                <c:pt idx="390">
                  <c:v>3.9418365045068821E-2</c:v>
                </c:pt>
                <c:pt idx="391">
                  <c:v>3.9418365045068821E-2</c:v>
                </c:pt>
                <c:pt idx="392">
                  <c:v>3.9615311797947597E-2</c:v>
                </c:pt>
                <c:pt idx="394">
                  <c:v>3.966789757959515E-2</c:v>
                </c:pt>
                <c:pt idx="395">
                  <c:v>3.9878521327433997E-2</c:v>
                </c:pt>
                <c:pt idx="396">
                  <c:v>4.3180187032165945E-2</c:v>
                </c:pt>
                <c:pt idx="397">
                  <c:v>4.3938262512369604E-2</c:v>
                </c:pt>
                <c:pt idx="398">
                  <c:v>4.3938262512369604E-2</c:v>
                </c:pt>
                <c:pt idx="399">
                  <c:v>4.8671646319181472E-2</c:v>
                </c:pt>
                <c:pt idx="400">
                  <c:v>5.1581476188428829E-2</c:v>
                </c:pt>
                <c:pt idx="401">
                  <c:v>5.1713424497346304E-2</c:v>
                </c:pt>
                <c:pt idx="402">
                  <c:v>5.2227907299562143E-2</c:v>
                </c:pt>
                <c:pt idx="403">
                  <c:v>5.2774125290942255E-2</c:v>
                </c:pt>
                <c:pt idx="404">
                  <c:v>5.3011071311901962E-2</c:v>
                </c:pt>
                <c:pt idx="407">
                  <c:v>5.3530956073153807E-2</c:v>
                </c:pt>
                <c:pt idx="408">
                  <c:v>5.6329819786217768E-2</c:v>
                </c:pt>
                <c:pt idx="410">
                  <c:v>5.7077252830655477E-2</c:v>
                </c:pt>
                <c:pt idx="411">
                  <c:v>5.7138453684635764E-2</c:v>
                </c:pt>
                <c:pt idx="412">
                  <c:v>5.7260939578970931E-2</c:v>
                </c:pt>
                <c:pt idx="413">
                  <c:v>5.7506248113139619E-2</c:v>
                </c:pt>
                <c:pt idx="415">
                  <c:v>5.7536943249801173E-2</c:v>
                </c:pt>
                <c:pt idx="416">
                  <c:v>5.7644431475424945E-2</c:v>
                </c:pt>
                <c:pt idx="418">
                  <c:v>5.7736632641674668E-2</c:v>
                </c:pt>
                <c:pt idx="419">
                  <c:v>5.7798135163497216E-2</c:v>
                </c:pt>
                <c:pt idx="420">
                  <c:v>5.7982811101714077E-2</c:v>
                </c:pt>
                <c:pt idx="422">
                  <c:v>5.8029019548631378E-2</c:v>
                </c:pt>
                <c:pt idx="423">
                  <c:v>5.8214011185752937E-2</c:v>
                </c:pt>
                <c:pt idx="424">
                  <c:v>5.8553818472644445E-2</c:v>
                </c:pt>
                <c:pt idx="426">
                  <c:v>6.268179127235779E-2</c:v>
                </c:pt>
                <c:pt idx="427">
                  <c:v>6.271364747943553E-2</c:v>
                </c:pt>
                <c:pt idx="430">
                  <c:v>6.2936837363853707E-2</c:v>
                </c:pt>
                <c:pt idx="431">
                  <c:v>6.3032595404429737E-2</c:v>
                </c:pt>
                <c:pt idx="433">
                  <c:v>6.3064528782350832E-2</c:v>
                </c:pt>
                <c:pt idx="434">
                  <c:v>6.3304252736816627E-2</c:v>
                </c:pt>
                <c:pt idx="436">
                  <c:v>6.3528351132527222E-2</c:v>
                </c:pt>
                <c:pt idx="439">
                  <c:v>6.7013038419436288E-2</c:v>
                </c:pt>
                <c:pt idx="441">
                  <c:v>6.7242759763416177E-2</c:v>
                </c:pt>
                <c:pt idx="442">
                  <c:v>6.7719704664731317E-2</c:v>
                </c:pt>
                <c:pt idx="444">
                  <c:v>6.8065999347259154E-2</c:v>
                </c:pt>
                <c:pt idx="447">
                  <c:v>6.8082508862947505E-2</c:v>
                </c:pt>
                <c:pt idx="448">
                  <c:v>6.8247700483385298E-2</c:v>
                </c:pt>
                <c:pt idx="449">
                  <c:v>6.8247700483385298E-2</c:v>
                </c:pt>
                <c:pt idx="451">
                  <c:v>6.831382624027893E-2</c:v>
                </c:pt>
                <c:pt idx="452">
                  <c:v>6.8528928754233054E-2</c:v>
                </c:pt>
                <c:pt idx="453">
                  <c:v>7.2893224334025869E-2</c:v>
                </c:pt>
                <c:pt idx="456">
                  <c:v>7.3523933875600855E-2</c:v>
                </c:pt>
                <c:pt idx="458">
                  <c:v>7.3763206865330749E-2</c:v>
                </c:pt>
                <c:pt idx="459">
                  <c:v>7.3882972270581784E-2</c:v>
                </c:pt>
                <c:pt idx="461">
                  <c:v>7.4105621742241085E-2</c:v>
                </c:pt>
                <c:pt idx="462">
                  <c:v>7.4105621742241085E-2</c:v>
                </c:pt>
                <c:pt idx="463">
                  <c:v>7.4397225983756671E-2</c:v>
                </c:pt>
                <c:pt idx="464">
                  <c:v>7.8339572297894955E-2</c:v>
                </c:pt>
                <c:pt idx="465">
                  <c:v>7.874405949168381E-2</c:v>
                </c:pt>
                <c:pt idx="467">
                  <c:v>7.888496817099111E-2</c:v>
                </c:pt>
                <c:pt idx="468">
                  <c:v>7.9096541655888503E-2</c:v>
                </c:pt>
                <c:pt idx="469">
                  <c:v>7.9255387511486516E-2</c:v>
                </c:pt>
                <c:pt idx="470">
                  <c:v>7.952044630305459E-2</c:v>
                </c:pt>
                <c:pt idx="471">
                  <c:v>8.3489455813184038E-2</c:v>
                </c:pt>
                <c:pt idx="472">
                  <c:v>8.4250073030554415E-2</c:v>
                </c:pt>
                <c:pt idx="473">
                  <c:v>8.4758869980615811E-2</c:v>
                </c:pt>
                <c:pt idx="474">
                  <c:v>8.4795265236390027E-2</c:v>
                </c:pt>
                <c:pt idx="475">
                  <c:v>8.4995564545768704E-2</c:v>
                </c:pt>
                <c:pt idx="476">
                  <c:v>8.5305535448006703E-2</c:v>
                </c:pt>
                <c:pt idx="478">
                  <c:v>8.5469842894656062E-2</c:v>
                </c:pt>
                <c:pt idx="479">
                  <c:v>8.9717016444560066E-2</c:v>
                </c:pt>
                <c:pt idx="480">
                  <c:v>9.0109424213767914E-2</c:v>
                </c:pt>
                <c:pt idx="481">
                  <c:v>9.0502605445292303E-2</c:v>
                </c:pt>
                <c:pt idx="482">
                  <c:v>9.0840233542320223E-2</c:v>
                </c:pt>
                <c:pt idx="483">
                  <c:v>9.1028050250928277E-2</c:v>
                </c:pt>
                <c:pt idx="484">
                  <c:v>9.132892179232438E-2</c:v>
                </c:pt>
                <c:pt idx="485">
                  <c:v>9.6435265874694115E-2</c:v>
                </c:pt>
                <c:pt idx="486">
                  <c:v>9.7014711411689825E-2</c:v>
                </c:pt>
                <c:pt idx="487">
                  <c:v>9.7712129668855688E-2</c:v>
                </c:pt>
                <c:pt idx="488">
                  <c:v>0.10192459062524128</c:v>
                </c:pt>
                <c:pt idx="489">
                  <c:v>0.10263785696742314</c:v>
                </c:pt>
                <c:pt idx="490">
                  <c:v>0.10355256067206814</c:v>
                </c:pt>
                <c:pt idx="491">
                  <c:v>0.10359241458473163</c:v>
                </c:pt>
                <c:pt idx="492">
                  <c:v>0.10379178938101735</c:v>
                </c:pt>
                <c:pt idx="493">
                  <c:v>0.10828341233649294</c:v>
                </c:pt>
                <c:pt idx="494">
                  <c:v>0.10901669398923286</c:v>
                </c:pt>
                <c:pt idx="495">
                  <c:v>0.10999793868728541</c:v>
                </c:pt>
                <c:pt idx="496">
                  <c:v>0.1103874643933359</c:v>
                </c:pt>
                <c:pt idx="498">
                  <c:v>0.11465138933502142</c:v>
                </c:pt>
                <c:pt idx="499">
                  <c:v>0.11494387162125591</c:v>
                </c:pt>
                <c:pt idx="500">
                  <c:v>0.11511115869793379</c:v>
                </c:pt>
                <c:pt idx="501">
                  <c:v>0.11540418118007187</c:v>
                </c:pt>
                <c:pt idx="502">
                  <c:v>0.115550821331527</c:v>
                </c:pt>
                <c:pt idx="503">
                  <c:v>0.11586533961816495</c:v>
                </c:pt>
                <c:pt idx="504">
                  <c:v>0.12195913085490967</c:v>
                </c:pt>
                <c:pt idx="505">
                  <c:v>0.12236765111172633</c:v>
                </c:pt>
                <c:pt idx="506">
                  <c:v>0.12243221218830361</c:v>
                </c:pt>
                <c:pt idx="507">
                  <c:v>0.123100267609173</c:v>
                </c:pt>
                <c:pt idx="508">
                  <c:v>0.123100267609173</c:v>
                </c:pt>
                <c:pt idx="509">
                  <c:v>0.12314342583703905</c:v>
                </c:pt>
                <c:pt idx="510">
                  <c:v>0.12317579911188095</c:v>
                </c:pt>
                <c:pt idx="511">
                  <c:v>0.12335932220933749</c:v>
                </c:pt>
                <c:pt idx="512">
                  <c:v>0.12351055402597322</c:v>
                </c:pt>
                <c:pt idx="513">
                  <c:v>0.12377000851141697</c:v>
                </c:pt>
                <c:pt idx="514">
                  <c:v>0.12868154301374624</c:v>
                </c:pt>
                <c:pt idx="515">
                  <c:v>0.12868154301374624</c:v>
                </c:pt>
                <c:pt idx="516">
                  <c:v>0.12899008385093319</c:v>
                </c:pt>
                <c:pt idx="517">
                  <c:v>0.12916654724244103</c:v>
                </c:pt>
                <c:pt idx="518">
                  <c:v>0.12932104478885761</c:v>
                </c:pt>
                <c:pt idx="519">
                  <c:v>0.12996202157940712</c:v>
                </c:pt>
                <c:pt idx="520">
                  <c:v>0.13005054792747209</c:v>
                </c:pt>
                <c:pt idx="521">
                  <c:v>0.13020553656107378</c:v>
                </c:pt>
                <c:pt idx="522">
                  <c:v>0.13672468207672325</c:v>
                </c:pt>
                <c:pt idx="523">
                  <c:v>0.13720088159688723</c:v>
                </c:pt>
                <c:pt idx="524">
                  <c:v>0.13797351117662199</c:v>
                </c:pt>
                <c:pt idx="525">
                  <c:v>0.14297560589954339</c:v>
                </c:pt>
                <c:pt idx="526">
                  <c:v>0.14346186042982206</c:v>
                </c:pt>
                <c:pt idx="527">
                  <c:v>0.14348503470016524</c:v>
                </c:pt>
                <c:pt idx="528">
                  <c:v>0.14380965864266393</c:v>
                </c:pt>
                <c:pt idx="529">
                  <c:v>0.14497183607835976</c:v>
                </c:pt>
                <c:pt idx="530">
                  <c:v>0.15158483846370682</c:v>
                </c:pt>
                <c:pt idx="531">
                  <c:v>0.1520131668560554</c:v>
                </c:pt>
                <c:pt idx="532">
                  <c:v>0.15227520284013121</c:v>
                </c:pt>
                <c:pt idx="533">
                  <c:v>0.15244206350643247</c:v>
                </c:pt>
                <c:pt idx="534">
                  <c:v>0.15248975376746376</c:v>
                </c:pt>
                <c:pt idx="535">
                  <c:v>0.15260901011299111</c:v>
                </c:pt>
                <c:pt idx="536">
                  <c:v>0.15260901011299111</c:v>
                </c:pt>
                <c:pt idx="537">
                  <c:v>0.15260901011299111</c:v>
                </c:pt>
                <c:pt idx="538">
                  <c:v>0.160357035905794</c:v>
                </c:pt>
                <c:pt idx="539">
                  <c:v>0.160357035905794</c:v>
                </c:pt>
                <c:pt idx="540">
                  <c:v>0.16043029974884418</c:v>
                </c:pt>
                <c:pt idx="541">
                  <c:v>0.16705134075692069</c:v>
                </c:pt>
                <c:pt idx="542">
                  <c:v>0.16725055551616066</c:v>
                </c:pt>
                <c:pt idx="543">
                  <c:v>0.16733774727021961</c:v>
                </c:pt>
                <c:pt idx="544">
                  <c:v>0.1675121952335305</c:v>
                </c:pt>
                <c:pt idx="545">
                  <c:v>0.1675121952335305</c:v>
                </c:pt>
                <c:pt idx="546">
                  <c:v>0.17438269920342042</c:v>
                </c:pt>
                <c:pt idx="547">
                  <c:v>0.17476398780840266</c:v>
                </c:pt>
                <c:pt idx="548">
                  <c:v>0.17550226475526387</c:v>
                </c:pt>
                <c:pt idx="549">
                  <c:v>0.17585920223454155</c:v>
                </c:pt>
                <c:pt idx="550">
                  <c:v>0.17603779988456647</c:v>
                </c:pt>
                <c:pt idx="551">
                  <c:v>0.18231691108465584</c:v>
                </c:pt>
                <c:pt idx="552">
                  <c:v>0.18546946273942211</c:v>
                </c:pt>
                <c:pt idx="553">
                  <c:v>0.1856526275002684</c:v>
                </c:pt>
                <c:pt idx="554">
                  <c:v>0.1856526275002684</c:v>
                </c:pt>
                <c:pt idx="555">
                  <c:v>0.19113445435633808</c:v>
                </c:pt>
                <c:pt idx="556">
                  <c:v>0.19113445435633808</c:v>
                </c:pt>
                <c:pt idx="557">
                  <c:v>0.19177185564945678</c:v>
                </c:pt>
                <c:pt idx="558">
                  <c:v>0.19286308657403742</c:v>
                </c:pt>
                <c:pt idx="559">
                  <c:v>0.19286308657403742</c:v>
                </c:pt>
                <c:pt idx="560">
                  <c:v>0.19291639276780681</c:v>
                </c:pt>
                <c:pt idx="561">
                  <c:v>0.19312968769819647</c:v>
                </c:pt>
                <c:pt idx="562">
                  <c:v>0.20197142580219896</c:v>
                </c:pt>
                <c:pt idx="563">
                  <c:v>0.20197142580219896</c:v>
                </c:pt>
                <c:pt idx="564">
                  <c:v>0.20966854151720038</c:v>
                </c:pt>
                <c:pt idx="565">
                  <c:v>0.20966854151720038</c:v>
                </c:pt>
                <c:pt idx="566">
                  <c:v>0.21033469245724054</c:v>
                </c:pt>
                <c:pt idx="567">
                  <c:v>0.21128013561740872</c:v>
                </c:pt>
                <c:pt idx="568">
                  <c:v>0.22059025052864023</c:v>
                </c:pt>
                <c:pt idx="569">
                  <c:v>0.22059025052864023</c:v>
                </c:pt>
                <c:pt idx="570">
                  <c:v>0.22818247202972536</c:v>
                </c:pt>
                <c:pt idx="571">
                  <c:v>0.2286159035704674</c:v>
                </c:pt>
                <c:pt idx="572">
                  <c:v>0.24639661428794213</c:v>
                </c:pt>
                <c:pt idx="573">
                  <c:v>0.25772728517711668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A58-4092-BA08-215132436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3633504"/>
        <c:axId val="1"/>
        <c:extLst>
          <c:ext xmlns:c15="http://schemas.microsoft.com/office/drawing/2012/chart" uri="{02D57815-91ED-43cb-92C2-25804820EDAC}">
            <c15:filteredScatte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marker>
                  <c:symbol val="star"/>
                  <c:size val="5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1'!$F$21:$F$974</c15:sqref>
                        </c15:formulaRef>
                      </c:ext>
                    </c:extLst>
                    <c:numCache>
                      <c:formatCode>General</c:formatCode>
                      <c:ptCount val="954"/>
                      <c:pt idx="0">
                        <c:v>-29861</c:v>
                      </c:pt>
                      <c:pt idx="1">
                        <c:v>-29860</c:v>
                      </c:pt>
                      <c:pt idx="2">
                        <c:v>-29691</c:v>
                      </c:pt>
                      <c:pt idx="3">
                        <c:v>-29632</c:v>
                      </c:pt>
                      <c:pt idx="4">
                        <c:v>-29601</c:v>
                      </c:pt>
                      <c:pt idx="5">
                        <c:v>-28931</c:v>
                      </c:pt>
                      <c:pt idx="6">
                        <c:v>-28927</c:v>
                      </c:pt>
                      <c:pt idx="7">
                        <c:v>-28441</c:v>
                      </c:pt>
                      <c:pt idx="8">
                        <c:v>-28431</c:v>
                      </c:pt>
                      <c:pt idx="9">
                        <c:v>-28106</c:v>
                      </c:pt>
                      <c:pt idx="10">
                        <c:v>-27961</c:v>
                      </c:pt>
                      <c:pt idx="11">
                        <c:v>-27331</c:v>
                      </c:pt>
                      <c:pt idx="12">
                        <c:v>-27328</c:v>
                      </c:pt>
                      <c:pt idx="13">
                        <c:v>-26371</c:v>
                      </c:pt>
                      <c:pt idx="14">
                        <c:v>-26350</c:v>
                      </c:pt>
                      <c:pt idx="15">
                        <c:v>-26271</c:v>
                      </c:pt>
                      <c:pt idx="16">
                        <c:v>-26055</c:v>
                      </c:pt>
                      <c:pt idx="17">
                        <c:v>-25891</c:v>
                      </c:pt>
                      <c:pt idx="18">
                        <c:v>-25578</c:v>
                      </c:pt>
                      <c:pt idx="19">
                        <c:v>-25127</c:v>
                      </c:pt>
                      <c:pt idx="20">
                        <c:v>-25071</c:v>
                      </c:pt>
                      <c:pt idx="21">
                        <c:v>-24448</c:v>
                      </c:pt>
                      <c:pt idx="22">
                        <c:v>-23200</c:v>
                      </c:pt>
                      <c:pt idx="23">
                        <c:v>-23193</c:v>
                      </c:pt>
                      <c:pt idx="24">
                        <c:v>-22877</c:v>
                      </c:pt>
                      <c:pt idx="25">
                        <c:v>-22827</c:v>
                      </c:pt>
                      <c:pt idx="26">
                        <c:v>-22516</c:v>
                      </c:pt>
                      <c:pt idx="27">
                        <c:v>-22496</c:v>
                      </c:pt>
                      <c:pt idx="28">
                        <c:v>-22495</c:v>
                      </c:pt>
                      <c:pt idx="29">
                        <c:v>-22251</c:v>
                      </c:pt>
                      <c:pt idx="30">
                        <c:v>-21884</c:v>
                      </c:pt>
                      <c:pt idx="31">
                        <c:v>-21539</c:v>
                      </c:pt>
                      <c:pt idx="32">
                        <c:v>-21515</c:v>
                      </c:pt>
                      <c:pt idx="33">
                        <c:v>-21324</c:v>
                      </c:pt>
                      <c:pt idx="34">
                        <c:v>-21287</c:v>
                      </c:pt>
                      <c:pt idx="35">
                        <c:v>-21201</c:v>
                      </c:pt>
                      <c:pt idx="36">
                        <c:v>-21194</c:v>
                      </c:pt>
                      <c:pt idx="37">
                        <c:v>-21186</c:v>
                      </c:pt>
                      <c:pt idx="38">
                        <c:v>-20979</c:v>
                      </c:pt>
                      <c:pt idx="39">
                        <c:v>-20950</c:v>
                      </c:pt>
                      <c:pt idx="40">
                        <c:v>-20928</c:v>
                      </c:pt>
                      <c:pt idx="41">
                        <c:v>-20913</c:v>
                      </c:pt>
                      <c:pt idx="42">
                        <c:v>-20281</c:v>
                      </c:pt>
                      <c:pt idx="43">
                        <c:v>-20257</c:v>
                      </c:pt>
                      <c:pt idx="44">
                        <c:v>-19936</c:v>
                      </c:pt>
                      <c:pt idx="45">
                        <c:v>-19921</c:v>
                      </c:pt>
                      <c:pt idx="46">
                        <c:v>-19899</c:v>
                      </c:pt>
                      <c:pt idx="47">
                        <c:v>-19596</c:v>
                      </c:pt>
                      <c:pt idx="48">
                        <c:v>-19595</c:v>
                      </c:pt>
                      <c:pt idx="49">
                        <c:v>-19295</c:v>
                      </c:pt>
                      <c:pt idx="50">
                        <c:v>-19288</c:v>
                      </c:pt>
                      <c:pt idx="51">
                        <c:v>-18972</c:v>
                      </c:pt>
                      <c:pt idx="52">
                        <c:v>-18964</c:v>
                      </c:pt>
                      <c:pt idx="53">
                        <c:v>-18948</c:v>
                      </c:pt>
                      <c:pt idx="54">
                        <c:v>-18655</c:v>
                      </c:pt>
                      <c:pt idx="55">
                        <c:v>-18641</c:v>
                      </c:pt>
                      <c:pt idx="56">
                        <c:v>-18626</c:v>
                      </c:pt>
                      <c:pt idx="57">
                        <c:v>-18352</c:v>
                      </c:pt>
                      <c:pt idx="58">
                        <c:v>-18324</c:v>
                      </c:pt>
                      <c:pt idx="59">
                        <c:v>-18309</c:v>
                      </c:pt>
                      <c:pt idx="60">
                        <c:v>-18022</c:v>
                      </c:pt>
                      <c:pt idx="61">
                        <c:v>-17979</c:v>
                      </c:pt>
                      <c:pt idx="62">
                        <c:v>-17706</c:v>
                      </c:pt>
                      <c:pt idx="63">
                        <c:v>-17397</c:v>
                      </c:pt>
                      <c:pt idx="64">
                        <c:v>-16935</c:v>
                      </c:pt>
                      <c:pt idx="65">
                        <c:v>-16720</c:v>
                      </c:pt>
                      <c:pt idx="66">
                        <c:v>-16108</c:v>
                      </c:pt>
                      <c:pt idx="67">
                        <c:v>-16087.5</c:v>
                      </c:pt>
                      <c:pt idx="68">
                        <c:v>-15440</c:v>
                      </c:pt>
                      <c:pt idx="69">
                        <c:v>-15433</c:v>
                      </c:pt>
                      <c:pt idx="70">
                        <c:v>-13830</c:v>
                      </c:pt>
                      <c:pt idx="71">
                        <c:v>-13815</c:v>
                      </c:pt>
                      <c:pt idx="72">
                        <c:v>-13778</c:v>
                      </c:pt>
                      <c:pt idx="73">
                        <c:v>-13564</c:v>
                      </c:pt>
                      <c:pt idx="74">
                        <c:v>-13563</c:v>
                      </c:pt>
                      <c:pt idx="75">
                        <c:v>-13528</c:v>
                      </c:pt>
                      <c:pt idx="76">
                        <c:v>-13499</c:v>
                      </c:pt>
                      <c:pt idx="77">
                        <c:v>-13498</c:v>
                      </c:pt>
                      <c:pt idx="78">
                        <c:v>-13492</c:v>
                      </c:pt>
                      <c:pt idx="79">
                        <c:v>-13484</c:v>
                      </c:pt>
                      <c:pt idx="80">
                        <c:v>-13476</c:v>
                      </c:pt>
                      <c:pt idx="81">
                        <c:v>-13194</c:v>
                      </c:pt>
                      <c:pt idx="82">
                        <c:v>-13188</c:v>
                      </c:pt>
                      <c:pt idx="83">
                        <c:v>-13187</c:v>
                      </c:pt>
                      <c:pt idx="84">
                        <c:v>-12878</c:v>
                      </c:pt>
                      <c:pt idx="85">
                        <c:v>-12584</c:v>
                      </c:pt>
                      <c:pt idx="86">
                        <c:v>-12548</c:v>
                      </c:pt>
                      <c:pt idx="87">
                        <c:v>-10629</c:v>
                      </c:pt>
                      <c:pt idx="88">
                        <c:v>-9939</c:v>
                      </c:pt>
                      <c:pt idx="89">
                        <c:v>-9615</c:v>
                      </c:pt>
                      <c:pt idx="90">
                        <c:v>-9615</c:v>
                      </c:pt>
                      <c:pt idx="91">
                        <c:v>-9330</c:v>
                      </c:pt>
                      <c:pt idx="92">
                        <c:v>-8659</c:v>
                      </c:pt>
                      <c:pt idx="93">
                        <c:v>-8658</c:v>
                      </c:pt>
                      <c:pt idx="94">
                        <c:v>-8658</c:v>
                      </c:pt>
                      <c:pt idx="95">
                        <c:v>-8634</c:v>
                      </c:pt>
                      <c:pt idx="96">
                        <c:v>-7724</c:v>
                      </c:pt>
                      <c:pt idx="97">
                        <c:v>-7717.5</c:v>
                      </c:pt>
                      <c:pt idx="98">
                        <c:v>-7707</c:v>
                      </c:pt>
                      <c:pt idx="99">
                        <c:v>-7705</c:v>
                      </c:pt>
                      <c:pt idx="100">
                        <c:v>-6454</c:v>
                      </c:pt>
                      <c:pt idx="101">
                        <c:v>-6453</c:v>
                      </c:pt>
                      <c:pt idx="102">
                        <c:v>-6432</c:v>
                      </c:pt>
                      <c:pt idx="103">
                        <c:v>-6084</c:v>
                      </c:pt>
                      <c:pt idx="104">
                        <c:v>-5804</c:v>
                      </c:pt>
                      <c:pt idx="105">
                        <c:v>-5760</c:v>
                      </c:pt>
                      <c:pt idx="106">
                        <c:v>-5458</c:v>
                      </c:pt>
                      <c:pt idx="107">
                        <c:v>-5458</c:v>
                      </c:pt>
                      <c:pt idx="108">
                        <c:v>-5444</c:v>
                      </c:pt>
                      <c:pt idx="109">
                        <c:v>-5436</c:v>
                      </c:pt>
                      <c:pt idx="110">
                        <c:v>-5198</c:v>
                      </c:pt>
                      <c:pt idx="111">
                        <c:v>-5185</c:v>
                      </c:pt>
                      <c:pt idx="112">
                        <c:v>-5185</c:v>
                      </c:pt>
                      <c:pt idx="113">
                        <c:v>-5185</c:v>
                      </c:pt>
                      <c:pt idx="114">
                        <c:v>-5185</c:v>
                      </c:pt>
                      <c:pt idx="115">
                        <c:v>-5184</c:v>
                      </c:pt>
                      <c:pt idx="116">
                        <c:v>-5179</c:v>
                      </c:pt>
                      <c:pt idx="117">
                        <c:v>-5179</c:v>
                      </c:pt>
                      <c:pt idx="118">
                        <c:v>-5179</c:v>
                      </c:pt>
                      <c:pt idx="119">
                        <c:v>-5149</c:v>
                      </c:pt>
                      <c:pt idx="120">
                        <c:v>-4817</c:v>
                      </c:pt>
                      <c:pt idx="121">
                        <c:v>-4816</c:v>
                      </c:pt>
                      <c:pt idx="122">
                        <c:v>-4804</c:v>
                      </c:pt>
                      <c:pt idx="123">
                        <c:v>-4533</c:v>
                      </c:pt>
                      <c:pt idx="124">
                        <c:v>-4512</c:v>
                      </c:pt>
                      <c:pt idx="125">
                        <c:v>-4507</c:v>
                      </c:pt>
                      <c:pt idx="126">
                        <c:v>-4507</c:v>
                      </c:pt>
                      <c:pt idx="127">
                        <c:v>-4191</c:v>
                      </c:pt>
                      <c:pt idx="128">
                        <c:v>-4191</c:v>
                      </c:pt>
                      <c:pt idx="129">
                        <c:v>-4187</c:v>
                      </c:pt>
                      <c:pt idx="130">
                        <c:v>-4185</c:v>
                      </c:pt>
                      <c:pt idx="131">
                        <c:v>-3950</c:v>
                      </c:pt>
                      <c:pt idx="132">
                        <c:v>-3932</c:v>
                      </c:pt>
                      <c:pt idx="133">
                        <c:v>-3896</c:v>
                      </c:pt>
                      <c:pt idx="134">
                        <c:v>-3890</c:v>
                      </c:pt>
                      <c:pt idx="135">
                        <c:v>-3888</c:v>
                      </c:pt>
                      <c:pt idx="136">
                        <c:v>-3886</c:v>
                      </c:pt>
                      <c:pt idx="137">
                        <c:v>-3867</c:v>
                      </c:pt>
                      <c:pt idx="138">
                        <c:v>-3867</c:v>
                      </c:pt>
                      <c:pt idx="139">
                        <c:v>-3860</c:v>
                      </c:pt>
                      <c:pt idx="140">
                        <c:v>-3859</c:v>
                      </c:pt>
                      <c:pt idx="141">
                        <c:v>-3853</c:v>
                      </c:pt>
                      <c:pt idx="142">
                        <c:v>-3853</c:v>
                      </c:pt>
                      <c:pt idx="143">
                        <c:v>-3853</c:v>
                      </c:pt>
                      <c:pt idx="144">
                        <c:v>-3838</c:v>
                      </c:pt>
                      <c:pt idx="145">
                        <c:v>-3833</c:v>
                      </c:pt>
                      <c:pt idx="146">
                        <c:v>-3816</c:v>
                      </c:pt>
                      <c:pt idx="147">
                        <c:v>-3577</c:v>
                      </c:pt>
                      <c:pt idx="148">
                        <c:v>-3522</c:v>
                      </c:pt>
                      <c:pt idx="149">
                        <c:v>-3500</c:v>
                      </c:pt>
                      <c:pt idx="150">
                        <c:v>-3263</c:v>
                      </c:pt>
                      <c:pt idx="151">
                        <c:v>-3257</c:v>
                      </c:pt>
                      <c:pt idx="152">
                        <c:v>-3257</c:v>
                      </c:pt>
                      <c:pt idx="153">
                        <c:v>-3250</c:v>
                      </c:pt>
                      <c:pt idx="154">
                        <c:v>-3250</c:v>
                      </c:pt>
                      <c:pt idx="155">
                        <c:v>-3242</c:v>
                      </c:pt>
                      <c:pt idx="156">
                        <c:v>-3234</c:v>
                      </c:pt>
                      <c:pt idx="157">
                        <c:v>-3220</c:v>
                      </c:pt>
                      <c:pt idx="158">
                        <c:v>-3176</c:v>
                      </c:pt>
                      <c:pt idx="159">
                        <c:v>-3169</c:v>
                      </c:pt>
                      <c:pt idx="160">
                        <c:v>-2947</c:v>
                      </c:pt>
                      <c:pt idx="161">
                        <c:v>-2939</c:v>
                      </c:pt>
                      <c:pt idx="162">
                        <c:v>-2927</c:v>
                      </c:pt>
                      <c:pt idx="163">
                        <c:v>-2921</c:v>
                      </c:pt>
                      <c:pt idx="164">
                        <c:v>-2921</c:v>
                      </c:pt>
                      <c:pt idx="165">
                        <c:v>-2919</c:v>
                      </c:pt>
                      <c:pt idx="166">
                        <c:v>-2919</c:v>
                      </c:pt>
                      <c:pt idx="167">
                        <c:v>-2917</c:v>
                      </c:pt>
                      <c:pt idx="168">
                        <c:v>-2917</c:v>
                      </c:pt>
                      <c:pt idx="169">
                        <c:v>-2914</c:v>
                      </c:pt>
                      <c:pt idx="170">
                        <c:v>-2914</c:v>
                      </c:pt>
                      <c:pt idx="171">
                        <c:v>-2911</c:v>
                      </c:pt>
                      <c:pt idx="172">
                        <c:v>-2911</c:v>
                      </c:pt>
                      <c:pt idx="173">
                        <c:v>-2900</c:v>
                      </c:pt>
                      <c:pt idx="174">
                        <c:v>-2899</c:v>
                      </c:pt>
                      <c:pt idx="175">
                        <c:v>-2294</c:v>
                      </c:pt>
                      <c:pt idx="176">
                        <c:v>-2273</c:v>
                      </c:pt>
                      <c:pt idx="177">
                        <c:v>-2273</c:v>
                      </c:pt>
                      <c:pt idx="178">
                        <c:v>-2264</c:v>
                      </c:pt>
                      <c:pt idx="179">
                        <c:v>-2264</c:v>
                      </c:pt>
                      <c:pt idx="180">
                        <c:v>-2257</c:v>
                      </c:pt>
                      <c:pt idx="181">
                        <c:v>-2234</c:v>
                      </c:pt>
                      <c:pt idx="182">
                        <c:v>-2227</c:v>
                      </c:pt>
                      <c:pt idx="183">
                        <c:v>-2222</c:v>
                      </c:pt>
                      <c:pt idx="184">
                        <c:v>-2046.5</c:v>
                      </c:pt>
                      <c:pt idx="185">
                        <c:v>-2027</c:v>
                      </c:pt>
                      <c:pt idx="186">
                        <c:v>-1983.5</c:v>
                      </c:pt>
                      <c:pt idx="187">
                        <c:v>-1963</c:v>
                      </c:pt>
                      <c:pt idx="188">
                        <c:v>-1934</c:v>
                      </c:pt>
                      <c:pt idx="189">
                        <c:v>-1928</c:v>
                      </c:pt>
                      <c:pt idx="190">
                        <c:v>-1927</c:v>
                      </c:pt>
                      <c:pt idx="191">
                        <c:v>-1913</c:v>
                      </c:pt>
                      <c:pt idx="192">
                        <c:v>-1913</c:v>
                      </c:pt>
                      <c:pt idx="193">
                        <c:v>-1696</c:v>
                      </c:pt>
                      <c:pt idx="194">
                        <c:v>-1696</c:v>
                      </c:pt>
                      <c:pt idx="195">
                        <c:v>-1661</c:v>
                      </c:pt>
                      <c:pt idx="196">
                        <c:v>-1659</c:v>
                      </c:pt>
                      <c:pt idx="197">
                        <c:v>-1659</c:v>
                      </c:pt>
                      <c:pt idx="198">
                        <c:v>-1659</c:v>
                      </c:pt>
                      <c:pt idx="199">
                        <c:v>-1644</c:v>
                      </c:pt>
                      <c:pt idx="200">
                        <c:v>-1640</c:v>
                      </c:pt>
                      <c:pt idx="201">
                        <c:v>-1640</c:v>
                      </c:pt>
                      <c:pt idx="202">
                        <c:v>-1638</c:v>
                      </c:pt>
                      <c:pt idx="203">
                        <c:v>-1638</c:v>
                      </c:pt>
                      <c:pt idx="204">
                        <c:v>-1637</c:v>
                      </c:pt>
                      <c:pt idx="205">
                        <c:v>-1637</c:v>
                      </c:pt>
                      <c:pt idx="206">
                        <c:v>-1637</c:v>
                      </c:pt>
                      <c:pt idx="207">
                        <c:v>-1637</c:v>
                      </c:pt>
                      <c:pt idx="208">
                        <c:v>-1624</c:v>
                      </c:pt>
                      <c:pt idx="209">
                        <c:v>-1624</c:v>
                      </c:pt>
                      <c:pt idx="210">
                        <c:v>-1623</c:v>
                      </c:pt>
                      <c:pt idx="211">
                        <c:v>-1623</c:v>
                      </c:pt>
                      <c:pt idx="212">
                        <c:v>-1618</c:v>
                      </c:pt>
                      <c:pt idx="213">
                        <c:v>-1616</c:v>
                      </c:pt>
                      <c:pt idx="214">
                        <c:v>-1616</c:v>
                      </c:pt>
                      <c:pt idx="215">
                        <c:v>-1615.5</c:v>
                      </c:pt>
                      <c:pt idx="216">
                        <c:v>-1611</c:v>
                      </c:pt>
                      <c:pt idx="217">
                        <c:v>-1610</c:v>
                      </c:pt>
                      <c:pt idx="218">
                        <c:v>-1604</c:v>
                      </c:pt>
                      <c:pt idx="219">
                        <c:v>-1602</c:v>
                      </c:pt>
                      <c:pt idx="220">
                        <c:v>-1602</c:v>
                      </c:pt>
                      <c:pt idx="221">
                        <c:v>-1602</c:v>
                      </c:pt>
                      <c:pt idx="222">
                        <c:v>-1601</c:v>
                      </c:pt>
                      <c:pt idx="223">
                        <c:v>-1594</c:v>
                      </c:pt>
                      <c:pt idx="224">
                        <c:v>-1594</c:v>
                      </c:pt>
                      <c:pt idx="225">
                        <c:v>-1587</c:v>
                      </c:pt>
                      <c:pt idx="226">
                        <c:v>-1587</c:v>
                      </c:pt>
                      <c:pt idx="227">
                        <c:v>-1586</c:v>
                      </c:pt>
                      <c:pt idx="228">
                        <c:v>-1365</c:v>
                      </c:pt>
                      <c:pt idx="229">
                        <c:v>-1365</c:v>
                      </c:pt>
                      <c:pt idx="230">
                        <c:v>-1347.5</c:v>
                      </c:pt>
                      <c:pt idx="231">
                        <c:v>-1324</c:v>
                      </c:pt>
                      <c:pt idx="232">
                        <c:v>-1324</c:v>
                      </c:pt>
                      <c:pt idx="233">
                        <c:v>-1309</c:v>
                      </c:pt>
                      <c:pt idx="234">
                        <c:v>-1309</c:v>
                      </c:pt>
                      <c:pt idx="235">
                        <c:v>-1293</c:v>
                      </c:pt>
                      <c:pt idx="236">
                        <c:v>-1288</c:v>
                      </c:pt>
                      <c:pt idx="237">
                        <c:v>-1288</c:v>
                      </c:pt>
                      <c:pt idx="238">
                        <c:v>-1280</c:v>
                      </c:pt>
                      <c:pt idx="239">
                        <c:v>-1280</c:v>
                      </c:pt>
                      <c:pt idx="240">
                        <c:v>-1278</c:v>
                      </c:pt>
                      <c:pt idx="241">
                        <c:v>-1278</c:v>
                      </c:pt>
                      <c:pt idx="242">
                        <c:v>-1274.5</c:v>
                      </c:pt>
                      <c:pt idx="243">
                        <c:v>-1263</c:v>
                      </c:pt>
                      <c:pt idx="244">
                        <c:v>-1263</c:v>
                      </c:pt>
                      <c:pt idx="245">
                        <c:v>-1234</c:v>
                      </c:pt>
                      <c:pt idx="246">
                        <c:v>-1234</c:v>
                      </c:pt>
                      <c:pt idx="247">
                        <c:v>-1048</c:v>
                      </c:pt>
                      <c:pt idx="248">
                        <c:v>-1048</c:v>
                      </c:pt>
                      <c:pt idx="249">
                        <c:v>-1026</c:v>
                      </c:pt>
                      <c:pt idx="250">
                        <c:v>-993</c:v>
                      </c:pt>
                      <c:pt idx="251">
                        <c:v>-992</c:v>
                      </c:pt>
                      <c:pt idx="252">
                        <c:v>-971</c:v>
                      </c:pt>
                      <c:pt idx="253">
                        <c:v>-957</c:v>
                      </c:pt>
                      <c:pt idx="254">
                        <c:v>-956</c:v>
                      </c:pt>
                      <c:pt idx="255">
                        <c:v>-942</c:v>
                      </c:pt>
                      <c:pt idx="256">
                        <c:v>-756</c:v>
                      </c:pt>
                      <c:pt idx="257">
                        <c:v>-684</c:v>
                      </c:pt>
                      <c:pt idx="258">
                        <c:v>-683</c:v>
                      </c:pt>
                      <c:pt idx="259">
                        <c:v>-645</c:v>
                      </c:pt>
                      <c:pt idx="260">
                        <c:v>-645</c:v>
                      </c:pt>
                      <c:pt idx="261">
                        <c:v>-631</c:v>
                      </c:pt>
                      <c:pt idx="262">
                        <c:v>-618</c:v>
                      </c:pt>
                      <c:pt idx="263">
                        <c:v>-618</c:v>
                      </c:pt>
                      <c:pt idx="264">
                        <c:v>-611</c:v>
                      </c:pt>
                      <c:pt idx="265">
                        <c:v>-596</c:v>
                      </c:pt>
                      <c:pt idx="266">
                        <c:v>-360</c:v>
                      </c:pt>
                      <c:pt idx="267">
                        <c:v>-353</c:v>
                      </c:pt>
                      <c:pt idx="268">
                        <c:v>-351</c:v>
                      </c:pt>
                      <c:pt idx="269">
                        <c:v>-338</c:v>
                      </c:pt>
                      <c:pt idx="270">
                        <c:v>-302</c:v>
                      </c:pt>
                      <c:pt idx="271">
                        <c:v>-280</c:v>
                      </c:pt>
                      <c:pt idx="272">
                        <c:v>-30</c:v>
                      </c:pt>
                      <c:pt idx="273">
                        <c:v>-7</c:v>
                      </c:pt>
                      <c:pt idx="274">
                        <c:v>-3.5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252</c:v>
                      </c:pt>
                      <c:pt idx="278">
                        <c:v>253</c:v>
                      </c:pt>
                      <c:pt idx="279">
                        <c:v>253</c:v>
                      </c:pt>
                      <c:pt idx="280">
                        <c:v>268</c:v>
                      </c:pt>
                      <c:pt idx="281">
                        <c:v>268</c:v>
                      </c:pt>
                      <c:pt idx="282">
                        <c:v>279</c:v>
                      </c:pt>
                      <c:pt idx="283">
                        <c:v>280</c:v>
                      </c:pt>
                      <c:pt idx="284">
                        <c:v>280</c:v>
                      </c:pt>
                      <c:pt idx="285">
                        <c:v>289</c:v>
                      </c:pt>
                      <c:pt idx="286">
                        <c:v>289</c:v>
                      </c:pt>
                      <c:pt idx="287">
                        <c:v>304</c:v>
                      </c:pt>
                      <c:pt idx="288">
                        <c:v>304</c:v>
                      </c:pt>
                      <c:pt idx="289">
                        <c:v>304</c:v>
                      </c:pt>
                      <c:pt idx="290">
                        <c:v>308</c:v>
                      </c:pt>
                      <c:pt idx="291">
                        <c:v>315</c:v>
                      </c:pt>
                      <c:pt idx="292">
                        <c:v>316</c:v>
                      </c:pt>
                      <c:pt idx="293">
                        <c:v>317</c:v>
                      </c:pt>
                      <c:pt idx="294">
                        <c:v>330</c:v>
                      </c:pt>
                      <c:pt idx="295">
                        <c:v>337</c:v>
                      </c:pt>
                      <c:pt idx="296">
                        <c:v>525</c:v>
                      </c:pt>
                      <c:pt idx="297">
                        <c:v>560</c:v>
                      </c:pt>
                      <c:pt idx="298">
                        <c:v>560</c:v>
                      </c:pt>
                      <c:pt idx="299">
                        <c:v>563.5</c:v>
                      </c:pt>
                      <c:pt idx="300">
                        <c:v>565.5</c:v>
                      </c:pt>
                      <c:pt idx="301">
                        <c:v>611</c:v>
                      </c:pt>
                      <c:pt idx="302">
                        <c:v>611</c:v>
                      </c:pt>
                      <c:pt idx="303">
                        <c:v>624</c:v>
                      </c:pt>
                      <c:pt idx="304">
                        <c:v>625</c:v>
                      </c:pt>
                      <c:pt idx="305">
                        <c:v>627</c:v>
                      </c:pt>
                      <c:pt idx="306">
                        <c:v>639</c:v>
                      </c:pt>
                      <c:pt idx="307">
                        <c:v>642</c:v>
                      </c:pt>
                      <c:pt idx="308">
                        <c:v>650.5</c:v>
                      </c:pt>
                      <c:pt idx="309">
                        <c:v>655</c:v>
                      </c:pt>
                      <c:pt idx="310">
                        <c:v>679</c:v>
                      </c:pt>
                      <c:pt idx="311">
                        <c:v>679</c:v>
                      </c:pt>
                      <c:pt idx="312">
                        <c:v>936</c:v>
                      </c:pt>
                      <c:pt idx="313">
                        <c:v>939.5</c:v>
                      </c:pt>
                      <c:pt idx="314">
                        <c:v>963</c:v>
                      </c:pt>
                      <c:pt idx="315">
                        <c:v>965.5</c:v>
                      </c:pt>
                      <c:pt idx="316">
                        <c:v>970</c:v>
                      </c:pt>
                      <c:pt idx="317">
                        <c:v>978</c:v>
                      </c:pt>
                      <c:pt idx="318">
                        <c:v>1217</c:v>
                      </c:pt>
                      <c:pt idx="319">
                        <c:v>1217</c:v>
                      </c:pt>
                      <c:pt idx="320">
                        <c:v>1280</c:v>
                      </c:pt>
                      <c:pt idx="321">
                        <c:v>1280</c:v>
                      </c:pt>
                      <c:pt idx="322">
                        <c:v>1280</c:v>
                      </c:pt>
                      <c:pt idx="323">
                        <c:v>1280</c:v>
                      </c:pt>
                      <c:pt idx="324">
                        <c:v>1282</c:v>
                      </c:pt>
                      <c:pt idx="325">
                        <c:v>1297</c:v>
                      </c:pt>
                      <c:pt idx="326">
                        <c:v>1297</c:v>
                      </c:pt>
                      <c:pt idx="327">
                        <c:v>1302</c:v>
                      </c:pt>
                      <c:pt idx="328">
                        <c:v>1302</c:v>
                      </c:pt>
                      <c:pt idx="329">
                        <c:v>1556</c:v>
                      </c:pt>
                      <c:pt idx="330">
                        <c:v>1556</c:v>
                      </c:pt>
                      <c:pt idx="331">
                        <c:v>1563</c:v>
                      </c:pt>
                      <c:pt idx="332">
                        <c:v>1563</c:v>
                      </c:pt>
                      <c:pt idx="333">
                        <c:v>1577</c:v>
                      </c:pt>
                      <c:pt idx="334">
                        <c:v>1577</c:v>
                      </c:pt>
                      <c:pt idx="335">
                        <c:v>1596</c:v>
                      </c:pt>
                      <c:pt idx="336">
                        <c:v>1607</c:v>
                      </c:pt>
                      <c:pt idx="337">
                        <c:v>1620</c:v>
                      </c:pt>
                      <c:pt idx="338">
                        <c:v>1620</c:v>
                      </c:pt>
                      <c:pt idx="339">
                        <c:v>1887.5</c:v>
                      </c:pt>
                      <c:pt idx="340">
                        <c:v>1922</c:v>
                      </c:pt>
                      <c:pt idx="341">
                        <c:v>1922</c:v>
                      </c:pt>
                      <c:pt idx="342">
                        <c:v>1949</c:v>
                      </c:pt>
                      <c:pt idx="343">
                        <c:v>1949</c:v>
                      </c:pt>
                      <c:pt idx="344">
                        <c:v>1965</c:v>
                      </c:pt>
                      <c:pt idx="345">
                        <c:v>1978</c:v>
                      </c:pt>
                      <c:pt idx="346">
                        <c:v>2178</c:v>
                      </c:pt>
                      <c:pt idx="347">
                        <c:v>2184.5</c:v>
                      </c:pt>
                      <c:pt idx="348">
                        <c:v>2229</c:v>
                      </c:pt>
                      <c:pt idx="349">
                        <c:v>2236</c:v>
                      </c:pt>
                      <c:pt idx="350">
                        <c:v>2239</c:v>
                      </c:pt>
                      <c:pt idx="351">
                        <c:v>2239</c:v>
                      </c:pt>
                      <c:pt idx="352">
                        <c:v>2241</c:v>
                      </c:pt>
                      <c:pt idx="353">
                        <c:v>2526.5</c:v>
                      </c:pt>
                      <c:pt idx="354">
                        <c:v>2540</c:v>
                      </c:pt>
                      <c:pt idx="355">
                        <c:v>2540</c:v>
                      </c:pt>
                      <c:pt idx="356">
                        <c:v>2548</c:v>
                      </c:pt>
                      <c:pt idx="357">
                        <c:v>2548</c:v>
                      </c:pt>
                      <c:pt idx="358">
                        <c:v>2563</c:v>
                      </c:pt>
                      <c:pt idx="359">
                        <c:v>2567</c:v>
                      </c:pt>
                      <c:pt idx="360">
                        <c:v>2567</c:v>
                      </c:pt>
                      <c:pt idx="361">
                        <c:v>2567</c:v>
                      </c:pt>
                      <c:pt idx="362">
                        <c:v>2589</c:v>
                      </c:pt>
                      <c:pt idx="363">
                        <c:v>2592</c:v>
                      </c:pt>
                      <c:pt idx="364">
                        <c:v>2592</c:v>
                      </c:pt>
                      <c:pt idx="365">
                        <c:v>2767</c:v>
                      </c:pt>
                      <c:pt idx="366">
                        <c:v>2863.5</c:v>
                      </c:pt>
                      <c:pt idx="367">
                        <c:v>2885</c:v>
                      </c:pt>
                      <c:pt idx="368">
                        <c:v>2885</c:v>
                      </c:pt>
                      <c:pt idx="369">
                        <c:v>2891</c:v>
                      </c:pt>
                      <c:pt idx="370">
                        <c:v>2898</c:v>
                      </c:pt>
                      <c:pt idx="371">
                        <c:v>2900</c:v>
                      </c:pt>
                      <c:pt idx="372">
                        <c:v>3128</c:v>
                      </c:pt>
                      <c:pt idx="373">
                        <c:v>3195</c:v>
                      </c:pt>
                      <c:pt idx="374">
                        <c:v>3224</c:v>
                      </c:pt>
                      <c:pt idx="375">
                        <c:v>3233.5</c:v>
                      </c:pt>
                      <c:pt idx="376">
                        <c:v>3291</c:v>
                      </c:pt>
                      <c:pt idx="377">
                        <c:v>3410</c:v>
                      </c:pt>
                      <c:pt idx="378">
                        <c:v>3509</c:v>
                      </c:pt>
                      <c:pt idx="379">
                        <c:v>3509</c:v>
                      </c:pt>
                      <c:pt idx="380">
                        <c:v>3540</c:v>
                      </c:pt>
                      <c:pt idx="381">
                        <c:v>3562</c:v>
                      </c:pt>
                      <c:pt idx="382">
                        <c:v>3562</c:v>
                      </c:pt>
                      <c:pt idx="383">
                        <c:v>3784</c:v>
                      </c:pt>
                      <c:pt idx="384">
                        <c:v>3811</c:v>
                      </c:pt>
                      <c:pt idx="385">
                        <c:v>3842</c:v>
                      </c:pt>
                      <c:pt idx="386">
                        <c:v>3842</c:v>
                      </c:pt>
                      <c:pt idx="387">
                        <c:v>4149</c:v>
                      </c:pt>
                      <c:pt idx="388">
                        <c:v>4158</c:v>
                      </c:pt>
                      <c:pt idx="389">
                        <c:v>4158</c:v>
                      </c:pt>
                      <c:pt idx="390">
                        <c:v>4165</c:v>
                      </c:pt>
                      <c:pt idx="391">
                        <c:v>4165</c:v>
                      </c:pt>
                      <c:pt idx="392">
                        <c:v>4180</c:v>
                      </c:pt>
                      <c:pt idx="393">
                        <c:v>4180</c:v>
                      </c:pt>
                      <c:pt idx="394">
                        <c:v>4184</c:v>
                      </c:pt>
                      <c:pt idx="395">
                        <c:v>4200</c:v>
                      </c:pt>
                      <c:pt idx="396">
                        <c:v>4446.5</c:v>
                      </c:pt>
                      <c:pt idx="397">
                        <c:v>4502</c:v>
                      </c:pt>
                      <c:pt idx="398">
                        <c:v>4502</c:v>
                      </c:pt>
                      <c:pt idx="399">
                        <c:v>4840</c:v>
                      </c:pt>
                      <c:pt idx="400">
                        <c:v>5041</c:v>
                      </c:pt>
                      <c:pt idx="401">
                        <c:v>5050</c:v>
                      </c:pt>
                      <c:pt idx="402">
                        <c:v>5085</c:v>
                      </c:pt>
                      <c:pt idx="403">
                        <c:v>5122</c:v>
                      </c:pt>
                      <c:pt idx="404">
                        <c:v>5138</c:v>
                      </c:pt>
                      <c:pt idx="405">
                        <c:v>5138</c:v>
                      </c:pt>
                      <c:pt idx="406">
                        <c:v>5173</c:v>
                      </c:pt>
                      <c:pt idx="407">
                        <c:v>5173</c:v>
                      </c:pt>
                      <c:pt idx="408">
                        <c:v>5359</c:v>
                      </c:pt>
                      <c:pt idx="409">
                        <c:v>5359</c:v>
                      </c:pt>
                      <c:pt idx="410">
                        <c:v>5408</c:v>
                      </c:pt>
                      <c:pt idx="411">
                        <c:v>5412</c:v>
                      </c:pt>
                      <c:pt idx="412">
                        <c:v>5420</c:v>
                      </c:pt>
                      <c:pt idx="413">
                        <c:v>5436</c:v>
                      </c:pt>
                      <c:pt idx="414">
                        <c:v>5438</c:v>
                      </c:pt>
                      <c:pt idx="415">
                        <c:v>5438</c:v>
                      </c:pt>
                      <c:pt idx="416">
                        <c:v>5445</c:v>
                      </c:pt>
                      <c:pt idx="417">
                        <c:v>5445</c:v>
                      </c:pt>
                      <c:pt idx="418">
                        <c:v>5451</c:v>
                      </c:pt>
                      <c:pt idx="419">
                        <c:v>5455</c:v>
                      </c:pt>
                      <c:pt idx="420">
                        <c:v>5467</c:v>
                      </c:pt>
                      <c:pt idx="421">
                        <c:v>5467</c:v>
                      </c:pt>
                      <c:pt idx="422">
                        <c:v>5470</c:v>
                      </c:pt>
                      <c:pt idx="423">
                        <c:v>5482</c:v>
                      </c:pt>
                      <c:pt idx="424">
                        <c:v>5504</c:v>
                      </c:pt>
                      <c:pt idx="425">
                        <c:v>5504</c:v>
                      </c:pt>
                      <c:pt idx="426">
                        <c:v>5767</c:v>
                      </c:pt>
                      <c:pt idx="427">
                        <c:v>5769</c:v>
                      </c:pt>
                      <c:pt idx="428">
                        <c:v>5769</c:v>
                      </c:pt>
                      <c:pt idx="429">
                        <c:v>5783</c:v>
                      </c:pt>
                      <c:pt idx="430">
                        <c:v>5783</c:v>
                      </c:pt>
                      <c:pt idx="431">
                        <c:v>5789</c:v>
                      </c:pt>
                      <c:pt idx="432">
                        <c:v>5791</c:v>
                      </c:pt>
                      <c:pt idx="433">
                        <c:v>5791</c:v>
                      </c:pt>
                      <c:pt idx="434">
                        <c:v>5806</c:v>
                      </c:pt>
                      <c:pt idx="435">
                        <c:v>5806</c:v>
                      </c:pt>
                      <c:pt idx="436">
                        <c:v>5820</c:v>
                      </c:pt>
                      <c:pt idx="437">
                        <c:v>5820</c:v>
                      </c:pt>
                      <c:pt idx="438">
                        <c:v>6035</c:v>
                      </c:pt>
                      <c:pt idx="439">
                        <c:v>6035</c:v>
                      </c:pt>
                      <c:pt idx="440">
                        <c:v>6049</c:v>
                      </c:pt>
                      <c:pt idx="441">
                        <c:v>6049</c:v>
                      </c:pt>
                      <c:pt idx="442">
                        <c:v>6078</c:v>
                      </c:pt>
                      <c:pt idx="443">
                        <c:v>6078</c:v>
                      </c:pt>
                      <c:pt idx="444">
                        <c:v>6099</c:v>
                      </c:pt>
                      <c:pt idx="445">
                        <c:v>6099</c:v>
                      </c:pt>
                      <c:pt idx="446">
                        <c:v>6100</c:v>
                      </c:pt>
                      <c:pt idx="447">
                        <c:v>6100</c:v>
                      </c:pt>
                      <c:pt idx="448">
                        <c:v>6110</c:v>
                      </c:pt>
                      <c:pt idx="449">
                        <c:v>6110</c:v>
                      </c:pt>
                      <c:pt idx="450">
                        <c:v>6114</c:v>
                      </c:pt>
                      <c:pt idx="451">
                        <c:v>6114</c:v>
                      </c:pt>
                      <c:pt idx="452">
                        <c:v>6127</c:v>
                      </c:pt>
                      <c:pt idx="453">
                        <c:v>6387</c:v>
                      </c:pt>
                      <c:pt idx="454">
                        <c:v>6387</c:v>
                      </c:pt>
                      <c:pt idx="455">
                        <c:v>6424</c:v>
                      </c:pt>
                      <c:pt idx="456">
                        <c:v>6424</c:v>
                      </c:pt>
                      <c:pt idx="457">
                        <c:v>6438</c:v>
                      </c:pt>
                      <c:pt idx="458">
                        <c:v>6438</c:v>
                      </c:pt>
                      <c:pt idx="459">
                        <c:v>6445</c:v>
                      </c:pt>
                      <c:pt idx="460">
                        <c:v>6445</c:v>
                      </c:pt>
                      <c:pt idx="461">
                        <c:v>6458</c:v>
                      </c:pt>
                      <c:pt idx="462">
                        <c:v>6458</c:v>
                      </c:pt>
                      <c:pt idx="463">
                        <c:v>6475</c:v>
                      </c:pt>
                      <c:pt idx="464">
                        <c:v>6702</c:v>
                      </c:pt>
                      <c:pt idx="465">
                        <c:v>6725</c:v>
                      </c:pt>
                      <c:pt idx="466">
                        <c:v>6725</c:v>
                      </c:pt>
                      <c:pt idx="467">
                        <c:v>6733</c:v>
                      </c:pt>
                      <c:pt idx="468">
                        <c:v>6745</c:v>
                      </c:pt>
                      <c:pt idx="469">
                        <c:v>6754</c:v>
                      </c:pt>
                      <c:pt idx="470">
                        <c:v>6769</c:v>
                      </c:pt>
                      <c:pt idx="471">
                        <c:v>6991</c:v>
                      </c:pt>
                      <c:pt idx="472">
                        <c:v>7033</c:v>
                      </c:pt>
                      <c:pt idx="473">
                        <c:v>7061</c:v>
                      </c:pt>
                      <c:pt idx="474">
                        <c:v>7063</c:v>
                      </c:pt>
                      <c:pt idx="475">
                        <c:v>7074</c:v>
                      </c:pt>
                      <c:pt idx="476">
                        <c:v>7091</c:v>
                      </c:pt>
                      <c:pt idx="477">
                        <c:v>7100</c:v>
                      </c:pt>
                      <c:pt idx="478">
                        <c:v>7100</c:v>
                      </c:pt>
                      <c:pt idx="479">
                        <c:v>7330</c:v>
                      </c:pt>
                      <c:pt idx="480">
                        <c:v>7351</c:v>
                      </c:pt>
                      <c:pt idx="481">
                        <c:v>7372</c:v>
                      </c:pt>
                      <c:pt idx="482">
                        <c:v>7390</c:v>
                      </c:pt>
                      <c:pt idx="483">
                        <c:v>7400</c:v>
                      </c:pt>
                      <c:pt idx="484">
                        <c:v>7416</c:v>
                      </c:pt>
                      <c:pt idx="485">
                        <c:v>7684</c:v>
                      </c:pt>
                      <c:pt idx="486">
                        <c:v>7714</c:v>
                      </c:pt>
                      <c:pt idx="487">
                        <c:v>7750</c:v>
                      </c:pt>
                      <c:pt idx="488">
                        <c:v>7965</c:v>
                      </c:pt>
                      <c:pt idx="489">
                        <c:v>8001</c:v>
                      </c:pt>
                      <c:pt idx="490">
                        <c:v>8047</c:v>
                      </c:pt>
                      <c:pt idx="491">
                        <c:v>8049</c:v>
                      </c:pt>
                      <c:pt idx="492">
                        <c:v>8059</c:v>
                      </c:pt>
                      <c:pt idx="493">
                        <c:v>8282</c:v>
                      </c:pt>
                      <c:pt idx="494">
                        <c:v>8318</c:v>
                      </c:pt>
                      <c:pt idx="495">
                        <c:v>8366</c:v>
                      </c:pt>
                      <c:pt idx="496">
                        <c:v>8385</c:v>
                      </c:pt>
                      <c:pt idx="497">
                        <c:v>8385</c:v>
                      </c:pt>
                      <c:pt idx="498">
                        <c:v>8591</c:v>
                      </c:pt>
                      <c:pt idx="499">
                        <c:v>8605</c:v>
                      </c:pt>
                      <c:pt idx="500">
                        <c:v>8613</c:v>
                      </c:pt>
                      <c:pt idx="501">
                        <c:v>8627</c:v>
                      </c:pt>
                      <c:pt idx="502">
                        <c:v>8634</c:v>
                      </c:pt>
                      <c:pt idx="503">
                        <c:v>8649</c:v>
                      </c:pt>
                      <c:pt idx="504">
                        <c:v>8936</c:v>
                      </c:pt>
                      <c:pt idx="505">
                        <c:v>8955</c:v>
                      </c:pt>
                      <c:pt idx="506">
                        <c:v>8958</c:v>
                      </c:pt>
                      <c:pt idx="507">
                        <c:v>8989</c:v>
                      </c:pt>
                      <c:pt idx="508">
                        <c:v>8989</c:v>
                      </c:pt>
                      <c:pt idx="509">
                        <c:v>8991</c:v>
                      </c:pt>
                      <c:pt idx="510">
                        <c:v>8992.5</c:v>
                      </c:pt>
                      <c:pt idx="511">
                        <c:v>9001</c:v>
                      </c:pt>
                      <c:pt idx="512">
                        <c:v>9008</c:v>
                      </c:pt>
                      <c:pt idx="513">
                        <c:v>9020</c:v>
                      </c:pt>
                      <c:pt idx="514">
                        <c:v>9245</c:v>
                      </c:pt>
                      <c:pt idx="515">
                        <c:v>9245</c:v>
                      </c:pt>
                      <c:pt idx="516">
                        <c:v>9259</c:v>
                      </c:pt>
                      <c:pt idx="517">
                        <c:v>9267</c:v>
                      </c:pt>
                      <c:pt idx="518">
                        <c:v>9274</c:v>
                      </c:pt>
                      <c:pt idx="519">
                        <c:v>9303</c:v>
                      </c:pt>
                      <c:pt idx="520">
                        <c:v>9307</c:v>
                      </c:pt>
                      <c:pt idx="521">
                        <c:v>9314</c:v>
                      </c:pt>
                      <c:pt idx="522">
                        <c:v>9605</c:v>
                      </c:pt>
                      <c:pt idx="523">
                        <c:v>9626</c:v>
                      </c:pt>
                      <c:pt idx="524">
                        <c:v>9660</c:v>
                      </c:pt>
                      <c:pt idx="525">
                        <c:v>9878</c:v>
                      </c:pt>
                      <c:pt idx="526">
                        <c:v>9899</c:v>
                      </c:pt>
                      <c:pt idx="527">
                        <c:v>9900</c:v>
                      </c:pt>
                      <c:pt idx="528">
                        <c:v>9914</c:v>
                      </c:pt>
                      <c:pt idx="529">
                        <c:v>9964</c:v>
                      </c:pt>
                      <c:pt idx="530">
                        <c:v>10245</c:v>
                      </c:pt>
                      <c:pt idx="531">
                        <c:v>10263</c:v>
                      </c:pt>
                      <c:pt idx="532">
                        <c:v>10274</c:v>
                      </c:pt>
                      <c:pt idx="533">
                        <c:v>10281</c:v>
                      </c:pt>
                      <c:pt idx="534">
                        <c:v>10283</c:v>
                      </c:pt>
                      <c:pt idx="535">
                        <c:v>10288</c:v>
                      </c:pt>
                      <c:pt idx="536">
                        <c:v>10288</c:v>
                      </c:pt>
                      <c:pt idx="537">
                        <c:v>10288</c:v>
                      </c:pt>
                      <c:pt idx="538">
                        <c:v>10609</c:v>
                      </c:pt>
                      <c:pt idx="539">
                        <c:v>10609</c:v>
                      </c:pt>
                      <c:pt idx="540">
                        <c:v>10612</c:v>
                      </c:pt>
                      <c:pt idx="541">
                        <c:v>10880.5</c:v>
                      </c:pt>
                      <c:pt idx="542">
                        <c:v>10888.5</c:v>
                      </c:pt>
                      <c:pt idx="543">
                        <c:v>10892</c:v>
                      </c:pt>
                      <c:pt idx="544">
                        <c:v>10899</c:v>
                      </c:pt>
                      <c:pt idx="545">
                        <c:v>10899</c:v>
                      </c:pt>
                      <c:pt idx="546">
                        <c:v>11172</c:v>
                      </c:pt>
                      <c:pt idx="547">
                        <c:v>11187</c:v>
                      </c:pt>
                      <c:pt idx="548">
                        <c:v>11216</c:v>
                      </c:pt>
                      <c:pt idx="549">
                        <c:v>11230</c:v>
                      </c:pt>
                      <c:pt idx="550">
                        <c:v>11237</c:v>
                      </c:pt>
                      <c:pt idx="551">
                        <c:v>11481</c:v>
                      </c:pt>
                      <c:pt idx="552">
                        <c:v>11602</c:v>
                      </c:pt>
                      <c:pt idx="553">
                        <c:v>11609</c:v>
                      </c:pt>
                      <c:pt idx="554">
                        <c:v>11609</c:v>
                      </c:pt>
                      <c:pt idx="555">
                        <c:v>11817</c:v>
                      </c:pt>
                      <c:pt idx="556">
                        <c:v>11817</c:v>
                      </c:pt>
                      <c:pt idx="557">
                        <c:v>11841</c:v>
                      </c:pt>
                      <c:pt idx="558">
                        <c:v>11882</c:v>
                      </c:pt>
                      <c:pt idx="559">
                        <c:v>11882</c:v>
                      </c:pt>
                      <c:pt idx="560">
                        <c:v>11884</c:v>
                      </c:pt>
                      <c:pt idx="561">
                        <c:v>11892</c:v>
                      </c:pt>
                      <c:pt idx="562">
                        <c:v>12220</c:v>
                      </c:pt>
                      <c:pt idx="563">
                        <c:v>12220</c:v>
                      </c:pt>
                      <c:pt idx="564">
                        <c:v>12500</c:v>
                      </c:pt>
                      <c:pt idx="565">
                        <c:v>12500</c:v>
                      </c:pt>
                      <c:pt idx="566">
                        <c:v>12524</c:v>
                      </c:pt>
                      <c:pt idx="567">
                        <c:v>12558</c:v>
                      </c:pt>
                      <c:pt idx="568">
                        <c:v>12889</c:v>
                      </c:pt>
                      <c:pt idx="569">
                        <c:v>12889</c:v>
                      </c:pt>
                      <c:pt idx="570">
                        <c:v>13154</c:v>
                      </c:pt>
                      <c:pt idx="571">
                        <c:v>13169</c:v>
                      </c:pt>
                      <c:pt idx="572">
                        <c:v>13773</c:v>
                      </c:pt>
                      <c:pt idx="573">
                        <c:v>14147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1'!$U$21:$U$974</c15:sqref>
                        </c15:formulaRef>
                      </c:ext>
                    </c:extLst>
                    <c:numCache>
                      <c:formatCode>General</c:formatCode>
                      <c:ptCount val="954"/>
                      <c:pt idx="66">
                        <c:v>-0.1114259999958449</c:v>
                      </c:pt>
                      <c:pt idx="67">
                        <c:v>-3.8206249995710095E-2</c:v>
                      </c:pt>
                      <c:pt idx="164">
                        <c:v>0.20820050000475021</c:v>
                      </c:pt>
                      <c:pt idx="170">
                        <c:v>0.20861700000386918</c:v>
                      </c:pt>
                      <c:pt idx="177">
                        <c:v>0.11875650000729365</c:v>
                      </c:pt>
                      <c:pt idx="184">
                        <c:v>-0.19276674999855459</c:v>
                      </c:pt>
                      <c:pt idx="186">
                        <c:v>0.25698175000434276</c:v>
                      </c:pt>
                      <c:pt idx="215">
                        <c:v>0.19087775000662077</c:v>
                      </c:pt>
                      <c:pt idx="222">
                        <c:v>-0.15095949999522418</c:v>
                      </c:pt>
                      <c:pt idx="227">
                        <c:v>-0.13096699999732664</c:v>
                      </c:pt>
                      <c:pt idx="230">
                        <c:v>-8.1176250001590233E-2</c:v>
                      </c:pt>
                      <c:pt idx="232">
                        <c:v>0.12122200000885641</c:v>
                      </c:pt>
                      <c:pt idx="242">
                        <c:v>-0.24683274999551941</c:v>
                      </c:pt>
                      <c:pt idx="245">
                        <c:v>-0.1084229999978561</c:v>
                      </c:pt>
                      <c:pt idx="268">
                        <c:v>-0.25688449999142904</c:v>
                      </c:pt>
                      <c:pt idx="296">
                        <c:v>-0.1177624999982072</c:v>
                      </c:pt>
                      <c:pt idx="297">
                        <c:v>0.11031999999977415</c:v>
                      </c:pt>
                      <c:pt idx="298">
                        <c:v>0.17431999999826076</c:v>
                      </c:pt>
                      <c:pt idx="299">
                        <c:v>0.15752825000527082</c:v>
                      </c:pt>
                      <c:pt idx="300">
                        <c:v>-0.1143527499953052</c:v>
                      </c:pt>
                      <c:pt idx="305">
                        <c:v>-0.12669350000214763</c:v>
                      </c:pt>
                      <c:pt idx="308">
                        <c:v>8.2704749998811167E-2</c:v>
                      </c:pt>
                      <c:pt idx="312">
                        <c:v>-6.7307999997865409E-2</c:v>
                      </c:pt>
                      <c:pt idx="313">
                        <c:v>-7.5099749999935739E-2</c:v>
                      </c:pt>
                      <c:pt idx="315">
                        <c:v>0.21144724999612663</c:v>
                      </c:pt>
                      <c:pt idx="339">
                        <c:v>7.8306250004970934E-2</c:v>
                      </c:pt>
                      <c:pt idx="346">
                        <c:v>0.10259100000257604</c:v>
                      </c:pt>
                      <c:pt idx="347">
                        <c:v>-0.26502225000149338</c:v>
                      </c:pt>
                      <c:pt idx="353">
                        <c:v>0.23232675000326708</c:v>
                      </c:pt>
                      <c:pt idx="365">
                        <c:v>0.15063650000229245</c:v>
                      </c:pt>
                      <c:pt idx="366">
                        <c:v>0.19837825000286102</c:v>
                      </c:pt>
                      <c:pt idx="372">
                        <c:v>-4.1883999998390209E-2</c:v>
                      </c:pt>
                      <c:pt idx="375">
                        <c:v>-7.7606749997357838E-2</c:v>
                      </c:pt>
                      <c:pt idx="377">
                        <c:v>-0.26410499999474268</c:v>
                      </c:pt>
                      <c:pt idx="378">
                        <c:v>8.6900000314926729E-4</c:v>
                      </c:pt>
                      <c:pt idx="383">
                        <c:v>-0.22485199999209726</c:v>
                      </c:pt>
                      <c:pt idx="396">
                        <c:v>0.15756675000739051</c:v>
                      </c:pt>
                      <c:pt idx="397">
                        <c:v>6.8690000043716282E-3</c:v>
                      </c:pt>
                      <c:pt idx="431">
                        <c:v>-2.8554499993333593E-2</c:v>
                      </c:pt>
                      <c:pt idx="448">
                        <c:v>4.5000000682193786E-5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9-DA58-4092-BA08-215132436DB4}"/>
                  </c:ext>
                </c:extLst>
              </c15:ser>
            </c15:filteredScatterSeries>
          </c:ext>
        </c:extLst>
      </c:scatterChart>
      <c:valAx>
        <c:axId val="433633504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61835309635529"/>
              <c:y val="0.86930091185410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631578947368418E-2"/>
              <c:y val="0.38601823708206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6335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6027164685908321E-2"/>
          <c:y val="0.92097264437689974"/>
          <c:w val="0.937182376820894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 CMa - O-C Diagr.</a:t>
            </a:r>
          </a:p>
        </c:rich>
      </c:tx>
      <c:layout>
        <c:manualLayout>
          <c:xMode val="edge"/>
          <c:yMode val="edge"/>
          <c:x val="0.38871954923940105"/>
          <c:y val="3.42857142857142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7073170731708"/>
          <c:y val="0.14000000000000001"/>
          <c:w val="0.81402439024390238"/>
          <c:h val="0.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1'!$F$21:$F$974</c:f>
              <c:numCache>
                <c:formatCode>General</c:formatCode>
                <c:ptCount val="954"/>
                <c:pt idx="0">
                  <c:v>-29861</c:v>
                </c:pt>
                <c:pt idx="1">
                  <c:v>-29860</c:v>
                </c:pt>
                <c:pt idx="2">
                  <c:v>-29691</c:v>
                </c:pt>
                <c:pt idx="3">
                  <c:v>-29632</c:v>
                </c:pt>
                <c:pt idx="4">
                  <c:v>-29601</c:v>
                </c:pt>
                <c:pt idx="5">
                  <c:v>-28931</c:v>
                </c:pt>
                <c:pt idx="6">
                  <c:v>-28927</c:v>
                </c:pt>
                <c:pt idx="7">
                  <c:v>-28441</c:v>
                </c:pt>
                <c:pt idx="8">
                  <c:v>-28431</c:v>
                </c:pt>
                <c:pt idx="9">
                  <c:v>-28106</c:v>
                </c:pt>
                <c:pt idx="10">
                  <c:v>-27961</c:v>
                </c:pt>
                <c:pt idx="11">
                  <c:v>-27331</c:v>
                </c:pt>
                <c:pt idx="12">
                  <c:v>-27328</c:v>
                </c:pt>
                <c:pt idx="13">
                  <c:v>-26371</c:v>
                </c:pt>
                <c:pt idx="14">
                  <c:v>-26350</c:v>
                </c:pt>
                <c:pt idx="15">
                  <c:v>-26271</c:v>
                </c:pt>
                <c:pt idx="16">
                  <c:v>-26055</c:v>
                </c:pt>
                <c:pt idx="17">
                  <c:v>-25891</c:v>
                </c:pt>
                <c:pt idx="18">
                  <c:v>-25578</c:v>
                </c:pt>
                <c:pt idx="19">
                  <c:v>-25127</c:v>
                </c:pt>
                <c:pt idx="20">
                  <c:v>-25071</c:v>
                </c:pt>
                <c:pt idx="21">
                  <c:v>-24448</c:v>
                </c:pt>
                <c:pt idx="22">
                  <c:v>-23200</c:v>
                </c:pt>
                <c:pt idx="23">
                  <c:v>-23193</c:v>
                </c:pt>
                <c:pt idx="24">
                  <c:v>-22877</c:v>
                </c:pt>
                <c:pt idx="25">
                  <c:v>-22827</c:v>
                </c:pt>
                <c:pt idx="26">
                  <c:v>-22516</c:v>
                </c:pt>
                <c:pt idx="27">
                  <c:v>-22496</c:v>
                </c:pt>
                <c:pt idx="28">
                  <c:v>-22495</c:v>
                </c:pt>
                <c:pt idx="29">
                  <c:v>-22251</c:v>
                </c:pt>
                <c:pt idx="30">
                  <c:v>-21884</c:v>
                </c:pt>
                <c:pt idx="31">
                  <c:v>-21539</c:v>
                </c:pt>
                <c:pt idx="32">
                  <c:v>-21515</c:v>
                </c:pt>
                <c:pt idx="33">
                  <c:v>-21324</c:v>
                </c:pt>
                <c:pt idx="34">
                  <c:v>-21287</c:v>
                </c:pt>
                <c:pt idx="35">
                  <c:v>-21201</c:v>
                </c:pt>
                <c:pt idx="36">
                  <c:v>-21194</c:v>
                </c:pt>
                <c:pt idx="37">
                  <c:v>-21186</c:v>
                </c:pt>
                <c:pt idx="38">
                  <c:v>-20979</c:v>
                </c:pt>
                <c:pt idx="39">
                  <c:v>-20950</c:v>
                </c:pt>
                <c:pt idx="40">
                  <c:v>-20928</c:v>
                </c:pt>
                <c:pt idx="41">
                  <c:v>-20913</c:v>
                </c:pt>
                <c:pt idx="42">
                  <c:v>-20281</c:v>
                </c:pt>
                <c:pt idx="43">
                  <c:v>-20257</c:v>
                </c:pt>
                <c:pt idx="44">
                  <c:v>-19936</c:v>
                </c:pt>
                <c:pt idx="45">
                  <c:v>-19921</c:v>
                </c:pt>
                <c:pt idx="46">
                  <c:v>-19899</c:v>
                </c:pt>
                <c:pt idx="47">
                  <c:v>-19596</c:v>
                </c:pt>
                <c:pt idx="48">
                  <c:v>-19595</c:v>
                </c:pt>
                <c:pt idx="49">
                  <c:v>-19295</c:v>
                </c:pt>
                <c:pt idx="50">
                  <c:v>-19288</c:v>
                </c:pt>
                <c:pt idx="51">
                  <c:v>-18972</c:v>
                </c:pt>
                <c:pt idx="52">
                  <c:v>-18964</c:v>
                </c:pt>
                <c:pt idx="53">
                  <c:v>-18948</c:v>
                </c:pt>
                <c:pt idx="54">
                  <c:v>-18655</c:v>
                </c:pt>
                <c:pt idx="55">
                  <c:v>-18641</c:v>
                </c:pt>
                <c:pt idx="56">
                  <c:v>-18626</c:v>
                </c:pt>
                <c:pt idx="57">
                  <c:v>-18352</c:v>
                </c:pt>
                <c:pt idx="58">
                  <c:v>-18324</c:v>
                </c:pt>
                <c:pt idx="59">
                  <c:v>-18309</c:v>
                </c:pt>
                <c:pt idx="60">
                  <c:v>-18022</c:v>
                </c:pt>
                <c:pt idx="61">
                  <c:v>-17979</c:v>
                </c:pt>
                <c:pt idx="62">
                  <c:v>-17706</c:v>
                </c:pt>
                <c:pt idx="63">
                  <c:v>-17397</c:v>
                </c:pt>
                <c:pt idx="64">
                  <c:v>-16935</c:v>
                </c:pt>
                <c:pt idx="65">
                  <c:v>-16720</c:v>
                </c:pt>
                <c:pt idx="66">
                  <c:v>-16108</c:v>
                </c:pt>
                <c:pt idx="67">
                  <c:v>-16087.5</c:v>
                </c:pt>
                <c:pt idx="68">
                  <c:v>-15440</c:v>
                </c:pt>
                <c:pt idx="69">
                  <c:v>-15433</c:v>
                </c:pt>
                <c:pt idx="70">
                  <c:v>-13830</c:v>
                </c:pt>
                <c:pt idx="71">
                  <c:v>-13815</c:v>
                </c:pt>
                <c:pt idx="72">
                  <c:v>-13778</c:v>
                </c:pt>
                <c:pt idx="73">
                  <c:v>-13564</c:v>
                </c:pt>
                <c:pt idx="74">
                  <c:v>-13563</c:v>
                </c:pt>
                <c:pt idx="75">
                  <c:v>-13528</c:v>
                </c:pt>
                <c:pt idx="76">
                  <c:v>-13499</c:v>
                </c:pt>
                <c:pt idx="77">
                  <c:v>-13498</c:v>
                </c:pt>
                <c:pt idx="78">
                  <c:v>-13492</c:v>
                </c:pt>
                <c:pt idx="79">
                  <c:v>-13484</c:v>
                </c:pt>
                <c:pt idx="80">
                  <c:v>-13476</c:v>
                </c:pt>
                <c:pt idx="81">
                  <c:v>-13194</c:v>
                </c:pt>
                <c:pt idx="82">
                  <c:v>-13188</c:v>
                </c:pt>
                <c:pt idx="83">
                  <c:v>-13187</c:v>
                </c:pt>
                <c:pt idx="84">
                  <c:v>-12878</c:v>
                </c:pt>
                <c:pt idx="85">
                  <c:v>-12584</c:v>
                </c:pt>
                <c:pt idx="86">
                  <c:v>-12548</c:v>
                </c:pt>
                <c:pt idx="87">
                  <c:v>-10629</c:v>
                </c:pt>
                <c:pt idx="88">
                  <c:v>-9939</c:v>
                </c:pt>
                <c:pt idx="89">
                  <c:v>-9615</c:v>
                </c:pt>
                <c:pt idx="90">
                  <c:v>-9615</c:v>
                </c:pt>
                <c:pt idx="91">
                  <c:v>-9330</c:v>
                </c:pt>
                <c:pt idx="92">
                  <c:v>-8659</c:v>
                </c:pt>
                <c:pt idx="93">
                  <c:v>-8658</c:v>
                </c:pt>
                <c:pt idx="94">
                  <c:v>-8658</c:v>
                </c:pt>
                <c:pt idx="95">
                  <c:v>-8634</c:v>
                </c:pt>
                <c:pt idx="96">
                  <c:v>-7724</c:v>
                </c:pt>
                <c:pt idx="97">
                  <c:v>-7717.5</c:v>
                </c:pt>
                <c:pt idx="98">
                  <c:v>-7707</c:v>
                </c:pt>
                <c:pt idx="99">
                  <c:v>-7705</c:v>
                </c:pt>
                <c:pt idx="100">
                  <c:v>-6454</c:v>
                </c:pt>
                <c:pt idx="101">
                  <c:v>-6453</c:v>
                </c:pt>
                <c:pt idx="102">
                  <c:v>-6432</c:v>
                </c:pt>
                <c:pt idx="103">
                  <c:v>-6084</c:v>
                </c:pt>
                <c:pt idx="104">
                  <c:v>-5804</c:v>
                </c:pt>
                <c:pt idx="105">
                  <c:v>-5760</c:v>
                </c:pt>
                <c:pt idx="106">
                  <c:v>-5458</c:v>
                </c:pt>
                <c:pt idx="107">
                  <c:v>-5458</c:v>
                </c:pt>
                <c:pt idx="108">
                  <c:v>-5444</c:v>
                </c:pt>
                <c:pt idx="109">
                  <c:v>-5436</c:v>
                </c:pt>
                <c:pt idx="110">
                  <c:v>-5198</c:v>
                </c:pt>
                <c:pt idx="111">
                  <c:v>-5185</c:v>
                </c:pt>
                <c:pt idx="112">
                  <c:v>-5185</c:v>
                </c:pt>
                <c:pt idx="113">
                  <c:v>-5185</c:v>
                </c:pt>
                <c:pt idx="114">
                  <c:v>-5185</c:v>
                </c:pt>
                <c:pt idx="115">
                  <c:v>-5184</c:v>
                </c:pt>
                <c:pt idx="116">
                  <c:v>-5179</c:v>
                </c:pt>
                <c:pt idx="117">
                  <c:v>-5179</c:v>
                </c:pt>
                <c:pt idx="118">
                  <c:v>-5179</c:v>
                </c:pt>
                <c:pt idx="119">
                  <c:v>-5149</c:v>
                </c:pt>
                <c:pt idx="120">
                  <c:v>-4817</c:v>
                </c:pt>
                <c:pt idx="121">
                  <c:v>-4816</c:v>
                </c:pt>
                <c:pt idx="122">
                  <c:v>-4804</c:v>
                </c:pt>
                <c:pt idx="123">
                  <c:v>-4533</c:v>
                </c:pt>
                <c:pt idx="124">
                  <c:v>-4512</c:v>
                </c:pt>
                <c:pt idx="125">
                  <c:v>-4507</c:v>
                </c:pt>
                <c:pt idx="126">
                  <c:v>-4507</c:v>
                </c:pt>
                <c:pt idx="127">
                  <c:v>-4191</c:v>
                </c:pt>
                <c:pt idx="128">
                  <c:v>-4191</c:v>
                </c:pt>
                <c:pt idx="129">
                  <c:v>-4187</c:v>
                </c:pt>
                <c:pt idx="130">
                  <c:v>-4185</c:v>
                </c:pt>
                <c:pt idx="131">
                  <c:v>-3950</c:v>
                </c:pt>
                <c:pt idx="132">
                  <c:v>-3932</c:v>
                </c:pt>
                <c:pt idx="133">
                  <c:v>-3896</c:v>
                </c:pt>
                <c:pt idx="134">
                  <c:v>-3890</c:v>
                </c:pt>
                <c:pt idx="135">
                  <c:v>-3888</c:v>
                </c:pt>
                <c:pt idx="136">
                  <c:v>-3886</c:v>
                </c:pt>
                <c:pt idx="137">
                  <c:v>-3867</c:v>
                </c:pt>
                <c:pt idx="138">
                  <c:v>-3867</c:v>
                </c:pt>
                <c:pt idx="139">
                  <c:v>-3860</c:v>
                </c:pt>
                <c:pt idx="140">
                  <c:v>-3859</c:v>
                </c:pt>
                <c:pt idx="141">
                  <c:v>-3853</c:v>
                </c:pt>
                <c:pt idx="142">
                  <c:v>-3853</c:v>
                </c:pt>
                <c:pt idx="143">
                  <c:v>-3853</c:v>
                </c:pt>
                <c:pt idx="144">
                  <c:v>-3838</c:v>
                </c:pt>
                <c:pt idx="145">
                  <c:v>-3833</c:v>
                </c:pt>
                <c:pt idx="146">
                  <c:v>-3816</c:v>
                </c:pt>
                <c:pt idx="147">
                  <c:v>-3577</c:v>
                </c:pt>
                <c:pt idx="148">
                  <c:v>-3522</c:v>
                </c:pt>
                <c:pt idx="149">
                  <c:v>-3500</c:v>
                </c:pt>
                <c:pt idx="150">
                  <c:v>-3263</c:v>
                </c:pt>
                <c:pt idx="151">
                  <c:v>-3257</c:v>
                </c:pt>
                <c:pt idx="152">
                  <c:v>-3257</c:v>
                </c:pt>
                <c:pt idx="153">
                  <c:v>-3250</c:v>
                </c:pt>
                <c:pt idx="154">
                  <c:v>-3250</c:v>
                </c:pt>
                <c:pt idx="155">
                  <c:v>-3242</c:v>
                </c:pt>
                <c:pt idx="156">
                  <c:v>-3234</c:v>
                </c:pt>
                <c:pt idx="157">
                  <c:v>-3220</c:v>
                </c:pt>
                <c:pt idx="158">
                  <c:v>-3176</c:v>
                </c:pt>
                <c:pt idx="159">
                  <c:v>-3169</c:v>
                </c:pt>
                <c:pt idx="160">
                  <c:v>-2947</c:v>
                </c:pt>
                <c:pt idx="161">
                  <c:v>-2939</c:v>
                </c:pt>
                <c:pt idx="162">
                  <c:v>-2927</c:v>
                </c:pt>
                <c:pt idx="163">
                  <c:v>-2921</c:v>
                </c:pt>
                <c:pt idx="164">
                  <c:v>-2921</c:v>
                </c:pt>
                <c:pt idx="165">
                  <c:v>-2919</c:v>
                </c:pt>
                <c:pt idx="166">
                  <c:v>-2919</c:v>
                </c:pt>
                <c:pt idx="167">
                  <c:v>-2917</c:v>
                </c:pt>
                <c:pt idx="168">
                  <c:v>-2917</c:v>
                </c:pt>
                <c:pt idx="169">
                  <c:v>-2914</c:v>
                </c:pt>
                <c:pt idx="170">
                  <c:v>-2914</c:v>
                </c:pt>
                <c:pt idx="171">
                  <c:v>-2911</c:v>
                </c:pt>
                <c:pt idx="172">
                  <c:v>-2911</c:v>
                </c:pt>
                <c:pt idx="173">
                  <c:v>-2900</c:v>
                </c:pt>
                <c:pt idx="174">
                  <c:v>-2899</c:v>
                </c:pt>
                <c:pt idx="175">
                  <c:v>-2294</c:v>
                </c:pt>
                <c:pt idx="176">
                  <c:v>-2273</c:v>
                </c:pt>
                <c:pt idx="177">
                  <c:v>-2273</c:v>
                </c:pt>
                <c:pt idx="178">
                  <c:v>-2264</c:v>
                </c:pt>
                <c:pt idx="179">
                  <c:v>-2264</c:v>
                </c:pt>
                <c:pt idx="180">
                  <c:v>-2257</c:v>
                </c:pt>
                <c:pt idx="181">
                  <c:v>-2234</c:v>
                </c:pt>
                <c:pt idx="182">
                  <c:v>-2227</c:v>
                </c:pt>
                <c:pt idx="183">
                  <c:v>-2222</c:v>
                </c:pt>
                <c:pt idx="184">
                  <c:v>-2046.5</c:v>
                </c:pt>
                <c:pt idx="185">
                  <c:v>-2027</c:v>
                </c:pt>
                <c:pt idx="186">
                  <c:v>-1983.5</c:v>
                </c:pt>
                <c:pt idx="187">
                  <c:v>-1963</c:v>
                </c:pt>
                <c:pt idx="188">
                  <c:v>-1934</c:v>
                </c:pt>
                <c:pt idx="189">
                  <c:v>-1928</c:v>
                </c:pt>
                <c:pt idx="190">
                  <c:v>-1927</c:v>
                </c:pt>
                <c:pt idx="191">
                  <c:v>-1913</c:v>
                </c:pt>
                <c:pt idx="192">
                  <c:v>-1913</c:v>
                </c:pt>
                <c:pt idx="193">
                  <c:v>-1696</c:v>
                </c:pt>
                <c:pt idx="194">
                  <c:v>-1696</c:v>
                </c:pt>
                <c:pt idx="195">
                  <c:v>-1661</c:v>
                </c:pt>
                <c:pt idx="196">
                  <c:v>-1659</c:v>
                </c:pt>
                <c:pt idx="197">
                  <c:v>-1659</c:v>
                </c:pt>
                <c:pt idx="198">
                  <c:v>-1659</c:v>
                </c:pt>
                <c:pt idx="199">
                  <c:v>-1644</c:v>
                </c:pt>
                <c:pt idx="200">
                  <c:v>-1640</c:v>
                </c:pt>
                <c:pt idx="201">
                  <c:v>-1640</c:v>
                </c:pt>
                <c:pt idx="202">
                  <c:v>-1638</c:v>
                </c:pt>
                <c:pt idx="203">
                  <c:v>-1638</c:v>
                </c:pt>
                <c:pt idx="204">
                  <c:v>-1637</c:v>
                </c:pt>
                <c:pt idx="205">
                  <c:v>-1637</c:v>
                </c:pt>
                <c:pt idx="206">
                  <c:v>-1637</c:v>
                </c:pt>
                <c:pt idx="207">
                  <c:v>-1637</c:v>
                </c:pt>
                <c:pt idx="208">
                  <c:v>-1624</c:v>
                </c:pt>
                <c:pt idx="209">
                  <c:v>-1624</c:v>
                </c:pt>
                <c:pt idx="210">
                  <c:v>-1623</c:v>
                </c:pt>
                <c:pt idx="211">
                  <c:v>-1623</c:v>
                </c:pt>
                <c:pt idx="212">
                  <c:v>-1618</c:v>
                </c:pt>
                <c:pt idx="213">
                  <c:v>-1616</c:v>
                </c:pt>
                <c:pt idx="214">
                  <c:v>-1616</c:v>
                </c:pt>
                <c:pt idx="215">
                  <c:v>-1615.5</c:v>
                </c:pt>
                <c:pt idx="216">
                  <c:v>-1611</c:v>
                </c:pt>
                <c:pt idx="217">
                  <c:v>-1610</c:v>
                </c:pt>
                <c:pt idx="218">
                  <c:v>-1604</c:v>
                </c:pt>
                <c:pt idx="219">
                  <c:v>-1602</c:v>
                </c:pt>
                <c:pt idx="220">
                  <c:v>-1602</c:v>
                </c:pt>
                <c:pt idx="221">
                  <c:v>-1602</c:v>
                </c:pt>
                <c:pt idx="222">
                  <c:v>-1601</c:v>
                </c:pt>
                <c:pt idx="223">
                  <c:v>-1594</c:v>
                </c:pt>
                <c:pt idx="224">
                  <c:v>-1594</c:v>
                </c:pt>
                <c:pt idx="225">
                  <c:v>-1587</c:v>
                </c:pt>
                <c:pt idx="226">
                  <c:v>-1587</c:v>
                </c:pt>
                <c:pt idx="227">
                  <c:v>-1586</c:v>
                </c:pt>
                <c:pt idx="228">
                  <c:v>-1365</c:v>
                </c:pt>
                <c:pt idx="229">
                  <c:v>-1365</c:v>
                </c:pt>
                <c:pt idx="230">
                  <c:v>-1347.5</c:v>
                </c:pt>
                <c:pt idx="231">
                  <c:v>-1324</c:v>
                </c:pt>
                <c:pt idx="232">
                  <c:v>-1324</c:v>
                </c:pt>
                <c:pt idx="233">
                  <c:v>-1309</c:v>
                </c:pt>
                <c:pt idx="234">
                  <c:v>-1309</c:v>
                </c:pt>
                <c:pt idx="235">
                  <c:v>-1293</c:v>
                </c:pt>
                <c:pt idx="236">
                  <c:v>-1288</c:v>
                </c:pt>
                <c:pt idx="237">
                  <c:v>-1288</c:v>
                </c:pt>
                <c:pt idx="238">
                  <c:v>-1280</c:v>
                </c:pt>
                <c:pt idx="239">
                  <c:v>-1280</c:v>
                </c:pt>
                <c:pt idx="240">
                  <c:v>-1278</c:v>
                </c:pt>
                <c:pt idx="241">
                  <c:v>-1278</c:v>
                </c:pt>
                <c:pt idx="242">
                  <c:v>-1274.5</c:v>
                </c:pt>
                <c:pt idx="243">
                  <c:v>-1263</c:v>
                </c:pt>
                <c:pt idx="244">
                  <c:v>-1263</c:v>
                </c:pt>
                <c:pt idx="245">
                  <c:v>-1234</c:v>
                </c:pt>
                <c:pt idx="246">
                  <c:v>-1234</c:v>
                </c:pt>
                <c:pt idx="247">
                  <c:v>-1048</c:v>
                </c:pt>
                <c:pt idx="248">
                  <c:v>-1048</c:v>
                </c:pt>
                <c:pt idx="249">
                  <c:v>-1026</c:v>
                </c:pt>
                <c:pt idx="250">
                  <c:v>-993</c:v>
                </c:pt>
                <c:pt idx="251">
                  <c:v>-992</c:v>
                </c:pt>
                <c:pt idx="252">
                  <c:v>-971</c:v>
                </c:pt>
                <c:pt idx="253">
                  <c:v>-957</c:v>
                </c:pt>
                <c:pt idx="254">
                  <c:v>-956</c:v>
                </c:pt>
                <c:pt idx="255">
                  <c:v>-942</c:v>
                </c:pt>
                <c:pt idx="256">
                  <c:v>-756</c:v>
                </c:pt>
                <c:pt idx="257">
                  <c:v>-684</c:v>
                </c:pt>
                <c:pt idx="258">
                  <c:v>-683</c:v>
                </c:pt>
                <c:pt idx="259">
                  <c:v>-645</c:v>
                </c:pt>
                <c:pt idx="260">
                  <c:v>-645</c:v>
                </c:pt>
                <c:pt idx="261">
                  <c:v>-631</c:v>
                </c:pt>
                <c:pt idx="262">
                  <c:v>-618</c:v>
                </c:pt>
                <c:pt idx="263">
                  <c:v>-618</c:v>
                </c:pt>
                <c:pt idx="264">
                  <c:v>-611</c:v>
                </c:pt>
                <c:pt idx="265">
                  <c:v>-596</c:v>
                </c:pt>
                <c:pt idx="266">
                  <c:v>-360</c:v>
                </c:pt>
                <c:pt idx="267">
                  <c:v>-353</c:v>
                </c:pt>
                <c:pt idx="268">
                  <c:v>-351</c:v>
                </c:pt>
                <c:pt idx="269">
                  <c:v>-338</c:v>
                </c:pt>
                <c:pt idx="270">
                  <c:v>-302</c:v>
                </c:pt>
                <c:pt idx="271">
                  <c:v>-280</c:v>
                </c:pt>
                <c:pt idx="272">
                  <c:v>-30</c:v>
                </c:pt>
                <c:pt idx="273">
                  <c:v>-7</c:v>
                </c:pt>
                <c:pt idx="274">
                  <c:v>-3.5</c:v>
                </c:pt>
                <c:pt idx="275">
                  <c:v>0</c:v>
                </c:pt>
                <c:pt idx="276">
                  <c:v>0</c:v>
                </c:pt>
                <c:pt idx="277">
                  <c:v>252</c:v>
                </c:pt>
                <c:pt idx="278">
                  <c:v>253</c:v>
                </c:pt>
                <c:pt idx="279">
                  <c:v>253</c:v>
                </c:pt>
                <c:pt idx="280">
                  <c:v>268</c:v>
                </c:pt>
                <c:pt idx="281">
                  <c:v>268</c:v>
                </c:pt>
                <c:pt idx="282">
                  <c:v>279</c:v>
                </c:pt>
                <c:pt idx="283">
                  <c:v>280</c:v>
                </c:pt>
                <c:pt idx="284">
                  <c:v>280</c:v>
                </c:pt>
                <c:pt idx="285">
                  <c:v>289</c:v>
                </c:pt>
                <c:pt idx="286">
                  <c:v>289</c:v>
                </c:pt>
                <c:pt idx="287">
                  <c:v>304</c:v>
                </c:pt>
                <c:pt idx="288">
                  <c:v>304</c:v>
                </c:pt>
                <c:pt idx="289">
                  <c:v>304</c:v>
                </c:pt>
                <c:pt idx="290">
                  <c:v>308</c:v>
                </c:pt>
                <c:pt idx="291">
                  <c:v>315</c:v>
                </c:pt>
                <c:pt idx="292">
                  <c:v>316</c:v>
                </c:pt>
                <c:pt idx="293">
                  <c:v>317</c:v>
                </c:pt>
                <c:pt idx="294">
                  <c:v>330</c:v>
                </c:pt>
                <c:pt idx="295">
                  <c:v>337</c:v>
                </c:pt>
                <c:pt idx="296">
                  <c:v>525</c:v>
                </c:pt>
                <c:pt idx="297">
                  <c:v>560</c:v>
                </c:pt>
                <c:pt idx="298">
                  <c:v>560</c:v>
                </c:pt>
                <c:pt idx="299">
                  <c:v>563.5</c:v>
                </c:pt>
                <c:pt idx="300">
                  <c:v>565.5</c:v>
                </c:pt>
                <c:pt idx="301">
                  <c:v>611</c:v>
                </c:pt>
                <c:pt idx="302">
                  <c:v>611</c:v>
                </c:pt>
                <c:pt idx="303">
                  <c:v>624</c:v>
                </c:pt>
                <c:pt idx="304">
                  <c:v>625</c:v>
                </c:pt>
                <c:pt idx="305">
                  <c:v>627</c:v>
                </c:pt>
                <c:pt idx="306">
                  <c:v>639</c:v>
                </c:pt>
                <c:pt idx="307">
                  <c:v>642</c:v>
                </c:pt>
                <c:pt idx="308">
                  <c:v>650.5</c:v>
                </c:pt>
                <c:pt idx="309">
                  <c:v>655</c:v>
                </c:pt>
                <c:pt idx="310">
                  <c:v>679</c:v>
                </c:pt>
                <c:pt idx="311">
                  <c:v>679</c:v>
                </c:pt>
                <c:pt idx="312">
                  <c:v>936</c:v>
                </c:pt>
                <c:pt idx="313">
                  <c:v>939.5</c:v>
                </c:pt>
                <c:pt idx="314">
                  <c:v>963</c:v>
                </c:pt>
                <c:pt idx="315">
                  <c:v>965.5</c:v>
                </c:pt>
                <c:pt idx="316">
                  <c:v>970</c:v>
                </c:pt>
                <c:pt idx="317">
                  <c:v>978</c:v>
                </c:pt>
                <c:pt idx="318">
                  <c:v>1217</c:v>
                </c:pt>
                <c:pt idx="319">
                  <c:v>1217</c:v>
                </c:pt>
                <c:pt idx="320">
                  <c:v>1280</c:v>
                </c:pt>
                <c:pt idx="321">
                  <c:v>1280</c:v>
                </c:pt>
                <c:pt idx="322">
                  <c:v>1280</c:v>
                </c:pt>
                <c:pt idx="323">
                  <c:v>1280</c:v>
                </c:pt>
                <c:pt idx="324">
                  <c:v>1282</c:v>
                </c:pt>
                <c:pt idx="325">
                  <c:v>1297</c:v>
                </c:pt>
                <c:pt idx="326">
                  <c:v>1297</c:v>
                </c:pt>
                <c:pt idx="327">
                  <c:v>1302</c:v>
                </c:pt>
                <c:pt idx="328">
                  <c:v>1302</c:v>
                </c:pt>
                <c:pt idx="329">
                  <c:v>1556</c:v>
                </c:pt>
                <c:pt idx="330">
                  <c:v>1556</c:v>
                </c:pt>
                <c:pt idx="331">
                  <c:v>1563</c:v>
                </c:pt>
                <c:pt idx="332">
                  <c:v>1563</c:v>
                </c:pt>
                <c:pt idx="333">
                  <c:v>1577</c:v>
                </c:pt>
                <c:pt idx="334">
                  <c:v>1577</c:v>
                </c:pt>
                <c:pt idx="335">
                  <c:v>1596</c:v>
                </c:pt>
                <c:pt idx="336">
                  <c:v>1607</c:v>
                </c:pt>
                <c:pt idx="337">
                  <c:v>1620</c:v>
                </c:pt>
                <c:pt idx="338">
                  <c:v>1620</c:v>
                </c:pt>
                <c:pt idx="339">
                  <c:v>1887.5</c:v>
                </c:pt>
                <c:pt idx="340">
                  <c:v>1922</c:v>
                </c:pt>
                <c:pt idx="341">
                  <c:v>1922</c:v>
                </c:pt>
                <c:pt idx="342">
                  <c:v>1949</c:v>
                </c:pt>
                <c:pt idx="343">
                  <c:v>1949</c:v>
                </c:pt>
                <c:pt idx="344">
                  <c:v>1965</c:v>
                </c:pt>
                <c:pt idx="345">
                  <c:v>1978</c:v>
                </c:pt>
                <c:pt idx="346">
                  <c:v>2178</c:v>
                </c:pt>
                <c:pt idx="347">
                  <c:v>2184.5</c:v>
                </c:pt>
                <c:pt idx="348">
                  <c:v>2229</c:v>
                </c:pt>
                <c:pt idx="349">
                  <c:v>2236</c:v>
                </c:pt>
                <c:pt idx="350">
                  <c:v>2239</c:v>
                </c:pt>
                <c:pt idx="351">
                  <c:v>2239</c:v>
                </c:pt>
                <c:pt idx="352">
                  <c:v>2241</c:v>
                </c:pt>
                <c:pt idx="353">
                  <c:v>2526.5</c:v>
                </c:pt>
                <c:pt idx="354">
                  <c:v>2540</c:v>
                </c:pt>
                <c:pt idx="355">
                  <c:v>2540</c:v>
                </c:pt>
                <c:pt idx="356">
                  <c:v>2548</c:v>
                </c:pt>
                <c:pt idx="357">
                  <c:v>2548</c:v>
                </c:pt>
                <c:pt idx="358">
                  <c:v>2563</c:v>
                </c:pt>
                <c:pt idx="359">
                  <c:v>2567</c:v>
                </c:pt>
                <c:pt idx="360">
                  <c:v>2567</c:v>
                </c:pt>
                <c:pt idx="361">
                  <c:v>2567</c:v>
                </c:pt>
                <c:pt idx="362">
                  <c:v>2589</c:v>
                </c:pt>
                <c:pt idx="363">
                  <c:v>2592</c:v>
                </c:pt>
                <c:pt idx="364">
                  <c:v>2592</c:v>
                </c:pt>
                <c:pt idx="365">
                  <c:v>2767</c:v>
                </c:pt>
                <c:pt idx="366">
                  <c:v>2863.5</c:v>
                </c:pt>
                <c:pt idx="367">
                  <c:v>2885</c:v>
                </c:pt>
                <c:pt idx="368">
                  <c:v>2885</c:v>
                </c:pt>
                <c:pt idx="369">
                  <c:v>2891</c:v>
                </c:pt>
                <c:pt idx="370">
                  <c:v>2898</c:v>
                </c:pt>
                <c:pt idx="371">
                  <c:v>2900</c:v>
                </c:pt>
                <c:pt idx="372">
                  <c:v>3128</c:v>
                </c:pt>
                <c:pt idx="373">
                  <c:v>3195</c:v>
                </c:pt>
                <c:pt idx="374">
                  <c:v>3224</c:v>
                </c:pt>
                <c:pt idx="375">
                  <c:v>3233.5</c:v>
                </c:pt>
                <c:pt idx="376">
                  <c:v>3291</c:v>
                </c:pt>
                <c:pt idx="377">
                  <c:v>3410</c:v>
                </c:pt>
                <c:pt idx="378">
                  <c:v>3509</c:v>
                </c:pt>
                <c:pt idx="379">
                  <c:v>3509</c:v>
                </c:pt>
                <c:pt idx="380">
                  <c:v>3540</c:v>
                </c:pt>
                <c:pt idx="381">
                  <c:v>3562</c:v>
                </c:pt>
                <c:pt idx="382">
                  <c:v>3562</c:v>
                </c:pt>
                <c:pt idx="383">
                  <c:v>3784</c:v>
                </c:pt>
                <c:pt idx="384">
                  <c:v>3811</c:v>
                </c:pt>
                <c:pt idx="385">
                  <c:v>3842</c:v>
                </c:pt>
                <c:pt idx="386">
                  <c:v>3842</c:v>
                </c:pt>
                <c:pt idx="387">
                  <c:v>4149</c:v>
                </c:pt>
                <c:pt idx="388">
                  <c:v>4158</c:v>
                </c:pt>
                <c:pt idx="389">
                  <c:v>4158</c:v>
                </c:pt>
                <c:pt idx="390">
                  <c:v>4165</c:v>
                </c:pt>
                <c:pt idx="391">
                  <c:v>4165</c:v>
                </c:pt>
                <c:pt idx="392">
                  <c:v>4180</c:v>
                </c:pt>
                <c:pt idx="393">
                  <c:v>4180</c:v>
                </c:pt>
                <c:pt idx="394">
                  <c:v>4184</c:v>
                </c:pt>
                <c:pt idx="395">
                  <c:v>4200</c:v>
                </c:pt>
                <c:pt idx="396">
                  <c:v>4446.5</c:v>
                </c:pt>
                <c:pt idx="397">
                  <c:v>4502</c:v>
                </c:pt>
                <c:pt idx="398">
                  <c:v>4502</c:v>
                </c:pt>
                <c:pt idx="399">
                  <c:v>4840</c:v>
                </c:pt>
                <c:pt idx="400">
                  <c:v>5041</c:v>
                </c:pt>
                <c:pt idx="401">
                  <c:v>5050</c:v>
                </c:pt>
                <c:pt idx="402">
                  <c:v>5085</c:v>
                </c:pt>
                <c:pt idx="403">
                  <c:v>5122</c:v>
                </c:pt>
                <c:pt idx="404">
                  <c:v>5138</c:v>
                </c:pt>
                <c:pt idx="405">
                  <c:v>5138</c:v>
                </c:pt>
                <c:pt idx="406">
                  <c:v>5173</c:v>
                </c:pt>
                <c:pt idx="407">
                  <c:v>5173</c:v>
                </c:pt>
                <c:pt idx="408">
                  <c:v>5359</c:v>
                </c:pt>
                <c:pt idx="409">
                  <c:v>5359</c:v>
                </c:pt>
                <c:pt idx="410">
                  <c:v>5408</c:v>
                </c:pt>
                <c:pt idx="411">
                  <c:v>5412</c:v>
                </c:pt>
                <c:pt idx="412">
                  <c:v>5420</c:v>
                </c:pt>
                <c:pt idx="413">
                  <c:v>5436</c:v>
                </c:pt>
                <c:pt idx="414">
                  <c:v>5438</c:v>
                </c:pt>
                <c:pt idx="415">
                  <c:v>5438</c:v>
                </c:pt>
                <c:pt idx="416">
                  <c:v>5445</c:v>
                </c:pt>
                <c:pt idx="417">
                  <c:v>5445</c:v>
                </c:pt>
                <c:pt idx="418">
                  <c:v>5451</c:v>
                </c:pt>
                <c:pt idx="419">
                  <c:v>5455</c:v>
                </c:pt>
                <c:pt idx="420">
                  <c:v>5467</c:v>
                </c:pt>
                <c:pt idx="421">
                  <c:v>5467</c:v>
                </c:pt>
                <c:pt idx="422">
                  <c:v>5470</c:v>
                </c:pt>
                <c:pt idx="423">
                  <c:v>5482</c:v>
                </c:pt>
                <c:pt idx="424">
                  <c:v>5504</c:v>
                </c:pt>
                <c:pt idx="425">
                  <c:v>5504</c:v>
                </c:pt>
                <c:pt idx="426">
                  <c:v>5767</c:v>
                </c:pt>
                <c:pt idx="427">
                  <c:v>5769</c:v>
                </c:pt>
                <c:pt idx="428">
                  <c:v>5769</c:v>
                </c:pt>
                <c:pt idx="429">
                  <c:v>5783</c:v>
                </c:pt>
                <c:pt idx="430">
                  <c:v>5783</c:v>
                </c:pt>
                <c:pt idx="431">
                  <c:v>5789</c:v>
                </c:pt>
                <c:pt idx="432">
                  <c:v>5791</c:v>
                </c:pt>
                <c:pt idx="433">
                  <c:v>5791</c:v>
                </c:pt>
                <c:pt idx="434">
                  <c:v>5806</c:v>
                </c:pt>
                <c:pt idx="435">
                  <c:v>5806</c:v>
                </c:pt>
                <c:pt idx="436">
                  <c:v>5820</c:v>
                </c:pt>
                <c:pt idx="437">
                  <c:v>5820</c:v>
                </c:pt>
                <c:pt idx="438">
                  <c:v>6035</c:v>
                </c:pt>
                <c:pt idx="439">
                  <c:v>6035</c:v>
                </c:pt>
                <c:pt idx="440">
                  <c:v>6049</c:v>
                </c:pt>
                <c:pt idx="441">
                  <c:v>6049</c:v>
                </c:pt>
                <c:pt idx="442">
                  <c:v>6078</c:v>
                </c:pt>
                <c:pt idx="443">
                  <c:v>6078</c:v>
                </c:pt>
                <c:pt idx="444">
                  <c:v>6099</c:v>
                </c:pt>
                <c:pt idx="445">
                  <c:v>6099</c:v>
                </c:pt>
                <c:pt idx="446">
                  <c:v>6100</c:v>
                </c:pt>
                <c:pt idx="447">
                  <c:v>6100</c:v>
                </c:pt>
                <c:pt idx="448">
                  <c:v>6110</c:v>
                </c:pt>
                <c:pt idx="449">
                  <c:v>6110</c:v>
                </c:pt>
                <c:pt idx="450">
                  <c:v>6114</c:v>
                </c:pt>
                <c:pt idx="451">
                  <c:v>6114</c:v>
                </c:pt>
                <c:pt idx="452">
                  <c:v>6127</c:v>
                </c:pt>
                <c:pt idx="453">
                  <c:v>6387</c:v>
                </c:pt>
                <c:pt idx="454">
                  <c:v>6387</c:v>
                </c:pt>
                <c:pt idx="455">
                  <c:v>6424</c:v>
                </c:pt>
                <c:pt idx="456">
                  <c:v>6424</c:v>
                </c:pt>
                <c:pt idx="457">
                  <c:v>6438</c:v>
                </c:pt>
                <c:pt idx="458">
                  <c:v>6438</c:v>
                </c:pt>
                <c:pt idx="459">
                  <c:v>6445</c:v>
                </c:pt>
                <c:pt idx="460">
                  <c:v>6445</c:v>
                </c:pt>
                <c:pt idx="461">
                  <c:v>6458</c:v>
                </c:pt>
                <c:pt idx="462">
                  <c:v>6458</c:v>
                </c:pt>
                <c:pt idx="463">
                  <c:v>6475</c:v>
                </c:pt>
                <c:pt idx="464">
                  <c:v>6702</c:v>
                </c:pt>
                <c:pt idx="465">
                  <c:v>6725</c:v>
                </c:pt>
                <c:pt idx="466">
                  <c:v>6725</c:v>
                </c:pt>
                <c:pt idx="467">
                  <c:v>6733</c:v>
                </c:pt>
                <c:pt idx="468">
                  <c:v>6745</c:v>
                </c:pt>
                <c:pt idx="469">
                  <c:v>6754</c:v>
                </c:pt>
                <c:pt idx="470">
                  <c:v>6769</c:v>
                </c:pt>
                <c:pt idx="471">
                  <c:v>6991</c:v>
                </c:pt>
                <c:pt idx="472">
                  <c:v>7033</c:v>
                </c:pt>
                <c:pt idx="473">
                  <c:v>7061</c:v>
                </c:pt>
                <c:pt idx="474">
                  <c:v>7063</c:v>
                </c:pt>
                <c:pt idx="475">
                  <c:v>7074</c:v>
                </c:pt>
                <c:pt idx="476">
                  <c:v>7091</c:v>
                </c:pt>
                <c:pt idx="477">
                  <c:v>7100</c:v>
                </c:pt>
                <c:pt idx="478">
                  <c:v>7100</c:v>
                </c:pt>
                <c:pt idx="479">
                  <c:v>7330</c:v>
                </c:pt>
                <c:pt idx="480">
                  <c:v>7351</c:v>
                </c:pt>
                <c:pt idx="481">
                  <c:v>7372</c:v>
                </c:pt>
                <c:pt idx="482">
                  <c:v>7390</c:v>
                </c:pt>
                <c:pt idx="483">
                  <c:v>7400</c:v>
                </c:pt>
                <c:pt idx="484">
                  <c:v>7416</c:v>
                </c:pt>
                <c:pt idx="485">
                  <c:v>7684</c:v>
                </c:pt>
                <c:pt idx="486">
                  <c:v>7714</c:v>
                </c:pt>
                <c:pt idx="487">
                  <c:v>7750</c:v>
                </c:pt>
                <c:pt idx="488">
                  <c:v>7965</c:v>
                </c:pt>
                <c:pt idx="489">
                  <c:v>8001</c:v>
                </c:pt>
                <c:pt idx="490">
                  <c:v>8047</c:v>
                </c:pt>
                <c:pt idx="491">
                  <c:v>8049</c:v>
                </c:pt>
                <c:pt idx="492">
                  <c:v>8059</c:v>
                </c:pt>
                <c:pt idx="493">
                  <c:v>8282</c:v>
                </c:pt>
                <c:pt idx="494">
                  <c:v>8318</c:v>
                </c:pt>
                <c:pt idx="495">
                  <c:v>8366</c:v>
                </c:pt>
                <c:pt idx="496">
                  <c:v>8385</c:v>
                </c:pt>
                <c:pt idx="497">
                  <c:v>8385</c:v>
                </c:pt>
                <c:pt idx="498">
                  <c:v>8591</c:v>
                </c:pt>
                <c:pt idx="499">
                  <c:v>8605</c:v>
                </c:pt>
                <c:pt idx="500">
                  <c:v>8613</c:v>
                </c:pt>
                <c:pt idx="501">
                  <c:v>8627</c:v>
                </c:pt>
                <c:pt idx="502">
                  <c:v>8634</c:v>
                </c:pt>
                <c:pt idx="503">
                  <c:v>8649</c:v>
                </c:pt>
                <c:pt idx="504">
                  <c:v>8936</c:v>
                </c:pt>
                <c:pt idx="505">
                  <c:v>8955</c:v>
                </c:pt>
                <c:pt idx="506">
                  <c:v>8958</c:v>
                </c:pt>
                <c:pt idx="507">
                  <c:v>8989</c:v>
                </c:pt>
                <c:pt idx="508">
                  <c:v>8989</c:v>
                </c:pt>
                <c:pt idx="509">
                  <c:v>8991</c:v>
                </c:pt>
                <c:pt idx="510">
                  <c:v>8992.5</c:v>
                </c:pt>
                <c:pt idx="511">
                  <c:v>9001</c:v>
                </c:pt>
                <c:pt idx="512">
                  <c:v>9008</c:v>
                </c:pt>
                <c:pt idx="513">
                  <c:v>9020</c:v>
                </c:pt>
                <c:pt idx="514">
                  <c:v>9245</c:v>
                </c:pt>
                <c:pt idx="515">
                  <c:v>9245</c:v>
                </c:pt>
                <c:pt idx="516">
                  <c:v>9259</c:v>
                </c:pt>
                <c:pt idx="517">
                  <c:v>9267</c:v>
                </c:pt>
                <c:pt idx="518">
                  <c:v>9274</c:v>
                </c:pt>
                <c:pt idx="519">
                  <c:v>9303</c:v>
                </c:pt>
                <c:pt idx="520">
                  <c:v>9307</c:v>
                </c:pt>
                <c:pt idx="521">
                  <c:v>9314</c:v>
                </c:pt>
                <c:pt idx="522">
                  <c:v>9605</c:v>
                </c:pt>
                <c:pt idx="523">
                  <c:v>9626</c:v>
                </c:pt>
                <c:pt idx="524">
                  <c:v>9660</c:v>
                </c:pt>
                <c:pt idx="525">
                  <c:v>9878</c:v>
                </c:pt>
                <c:pt idx="526">
                  <c:v>9899</c:v>
                </c:pt>
                <c:pt idx="527">
                  <c:v>9900</c:v>
                </c:pt>
                <c:pt idx="528">
                  <c:v>9914</c:v>
                </c:pt>
                <c:pt idx="529">
                  <c:v>9964</c:v>
                </c:pt>
                <c:pt idx="530">
                  <c:v>10245</c:v>
                </c:pt>
                <c:pt idx="531">
                  <c:v>10263</c:v>
                </c:pt>
                <c:pt idx="532">
                  <c:v>10274</c:v>
                </c:pt>
                <c:pt idx="533">
                  <c:v>10281</c:v>
                </c:pt>
                <c:pt idx="534">
                  <c:v>10283</c:v>
                </c:pt>
                <c:pt idx="535">
                  <c:v>10288</c:v>
                </c:pt>
                <c:pt idx="536">
                  <c:v>10288</c:v>
                </c:pt>
                <c:pt idx="537">
                  <c:v>10288</c:v>
                </c:pt>
                <c:pt idx="538">
                  <c:v>10609</c:v>
                </c:pt>
                <c:pt idx="539">
                  <c:v>10609</c:v>
                </c:pt>
                <c:pt idx="540">
                  <c:v>10612</c:v>
                </c:pt>
                <c:pt idx="541">
                  <c:v>10880.5</c:v>
                </c:pt>
                <c:pt idx="542">
                  <c:v>10888.5</c:v>
                </c:pt>
                <c:pt idx="543">
                  <c:v>10892</c:v>
                </c:pt>
                <c:pt idx="544">
                  <c:v>10899</c:v>
                </c:pt>
                <c:pt idx="545">
                  <c:v>10899</c:v>
                </c:pt>
                <c:pt idx="546">
                  <c:v>11172</c:v>
                </c:pt>
                <c:pt idx="547">
                  <c:v>11187</c:v>
                </c:pt>
                <c:pt idx="548">
                  <c:v>11216</c:v>
                </c:pt>
                <c:pt idx="549">
                  <c:v>11230</c:v>
                </c:pt>
                <c:pt idx="550">
                  <c:v>11237</c:v>
                </c:pt>
                <c:pt idx="551">
                  <c:v>11481</c:v>
                </c:pt>
                <c:pt idx="552">
                  <c:v>11602</c:v>
                </c:pt>
                <c:pt idx="553">
                  <c:v>11609</c:v>
                </c:pt>
                <c:pt idx="554">
                  <c:v>11609</c:v>
                </c:pt>
                <c:pt idx="555">
                  <c:v>11817</c:v>
                </c:pt>
                <c:pt idx="556">
                  <c:v>11817</c:v>
                </c:pt>
                <c:pt idx="557">
                  <c:v>11841</c:v>
                </c:pt>
                <c:pt idx="558">
                  <c:v>11882</c:v>
                </c:pt>
                <c:pt idx="559">
                  <c:v>11882</c:v>
                </c:pt>
                <c:pt idx="560">
                  <c:v>11884</c:v>
                </c:pt>
                <c:pt idx="561">
                  <c:v>11892</c:v>
                </c:pt>
                <c:pt idx="562">
                  <c:v>12220</c:v>
                </c:pt>
                <c:pt idx="563">
                  <c:v>12220</c:v>
                </c:pt>
                <c:pt idx="564">
                  <c:v>12500</c:v>
                </c:pt>
                <c:pt idx="565">
                  <c:v>12500</c:v>
                </c:pt>
                <c:pt idx="566">
                  <c:v>12524</c:v>
                </c:pt>
                <c:pt idx="567">
                  <c:v>12558</c:v>
                </c:pt>
                <c:pt idx="568">
                  <c:v>12889</c:v>
                </c:pt>
                <c:pt idx="569">
                  <c:v>12889</c:v>
                </c:pt>
                <c:pt idx="570">
                  <c:v>13154</c:v>
                </c:pt>
                <c:pt idx="571">
                  <c:v>13169</c:v>
                </c:pt>
                <c:pt idx="572">
                  <c:v>13773</c:v>
                </c:pt>
                <c:pt idx="573">
                  <c:v>14147</c:v>
                </c:pt>
              </c:numCache>
            </c:numRef>
          </c:xVal>
          <c:yVal>
            <c:numRef>
              <c:f>'Active 1'!$H$21:$H$974</c:f>
              <c:numCache>
                <c:formatCode>General</c:formatCode>
                <c:ptCount val="954"/>
                <c:pt idx="0">
                  <c:v>-4.7729499992783531E-2</c:v>
                </c:pt>
                <c:pt idx="1">
                  <c:v>-4.9669999996694969E-2</c:v>
                </c:pt>
                <c:pt idx="2">
                  <c:v>-3.7614499999108375E-2</c:v>
                </c:pt>
                <c:pt idx="3">
                  <c:v>-3.8103999997474602E-2</c:v>
                </c:pt>
                <c:pt idx="4">
                  <c:v>-3.9259499995750957E-2</c:v>
                </c:pt>
                <c:pt idx="5">
                  <c:v>-2.9394499999398249E-2</c:v>
                </c:pt>
                <c:pt idx="6">
                  <c:v>-4.4156499992823228E-2</c:v>
                </c:pt>
                <c:pt idx="7">
                  <c:v>-3.7239499994029757E-2</c:v>
                </c:pt>
                <c:pt idx="8">
                  <c:v>-4.5644499998161336E-2</c:v>
                </c:pt>
                <c:pt idx="9">
                  <c:v>-3.930699999727949E-2</c:v>
                </c:pt>
                <c:pt idx="10">
                  <c:v>-2.5679499995021615E-2</c:v>
                </c:pt>
                <c:pt idx="11">
                  <c:v>-1.519449999796052E-2</c:v>
                </c:pt>
                <c:pt idx="12">
                  <c:v>-8.0159999961324502E-3</c:v>
                </c:pt>
                <c:pt idx="13">
                  <c:v>-2.007449999837263E-2</c:v>
                </c:pt>
                <c:pt idx="14">
                  <c:v>-1.7824999997174018E-2</c:v>
                </c:pt>
                <c:pt idx="15">
                  <c:v>-1.2124499997298699E-2</c:v>
                </c:pt>
                <c:pt idx="16">
                  <c:v>-8.2724999974743696E-3</c:v>
                </c:pt>
                <c:pt idx="17">
                  <c:v>-7.5144999973417725E-3</c:v>
                </c:pt>
                <c:pt idx="18">
                  <c:v>-4.8909999968600459E-3</c:v>
                </c:pt>
                <c:pt idx="19">
                  <c:v>9.9435000029188814E-3</c:v>
                </c:pt>
                <c:pt idx="20">
                  <c:v>1.0275500002535409E-2</c:v>
                </c:pt>
                <c:pt idx="21">
                  <c:v>5.3440000046975911E-3</c:v>
                </c:pt>
                <c:pt idx="22">
                  <c:v>-1.3999999973748345E-3</c:v>
                </c:pt>
                <c:pt idx="23">
                  <c:v>4.201650000322843E-2</c:v>
                </c:pt>
                <c:pt idx="24">
                  <c:v>5.1818500003719237E-2</c:v>
                </c:pt>
                <c:pt idx="25">
                  <c:v>2.5793500004510861E-2</c:v>
                </c:pt>
                <c:pt idx="26">
                  <c:v>3.0298000005132053E-2</c:v>
                </c:pt>
                <c:pt idx="27">
                  <c:v>2.2488000002340414E-2</c:v>
                </c:pt>
                <c:pt idx="28">
                  <c:v>3.0547500002285233E-2</c:v>
                </c:pt>
                <c:pt idx="29">
                  <c:v>2.1065500004624482E-2</c:v>
                </c:pt>
                <c:pt idx="30">
                  <c:v>2.7902000005269656E-2</c:v>
                </c:pt>
                <c:pt idx="31">
                  <c:v>3.7429500003781868E-2</c:v>
                </c:pt>
                <c:pt idx="32">
                  <c:v>3.2857500002137385E-2</c:v>
                </c:pt>
                <c:pt idx="33">
                  <c:v>2.2222000003239373E-2</c:v>
                </c:pt>
                <c:pt idx="34">
                  <c:v>4.3423500002973014E-2</c:v>
                </c:pt>
                <c:pt idx="35">
                  <c:v>2.7540500002942281E-2</c:v>
                </c:pt>
                <c:pt idx="36">
                  <c:v>2.9957000002468703E-2</c:v>
                </c:pt>
                <c:pt idx="37">
                  <c:v>3.7433000004966743E-2</c:v>
                </c:pt>
                <c:pt idx="38">
                  <c:v>4.8749500001576962E-2</c:v>
                </c:pt>
                <c:pt idx="39">
                  <c:v>4.6475000006466871E-2</c:v>
                </c:pt>
                <c:pt idx="40">
                  <c:v>5.0784000002749963E-2</c:v>
                </c:pt>
                <c:pt idx="41">
                  <c:v>3.7676500000088708E-2</c:v>
                </c:pt>
                <c:pt idx="42">
                  <c:v>4.2280500005290378E-2</c:v>
                </c:pt>
                <c:pt idx="43">
                  <c:v>3.1708500002423534E-2</c:v>
                </c:pt>
                <c:pt idx="44">
                  <c:v>5.7808000005024951E-2</c:v>
                </c:pt>
                <c:pt idx="45">
                  <c:v>3.9700500004983041E-2</c:v>
                </c:pt>
                <c:pt idx="46">
                  <c:v>4.1009500004292931E-2</c:v>
                </c:pt>
                <c:pt idx="47">
                  <c:v>3.1038000004627975E-2</c:v>
                </c:pt>
                <c:pt idx="48">
                  <c:v>3.0097500002739253E-2</c:v>
                </c:pt>
                <c:pt idx="49">
                  <c:v>2.094750000469503E-2</c:v>
                </c:pt>
                <c:pt idx="50">
                  <c:v>2.5364000004628906E-2</c:v>
                </c:pt>
                <c:pt idx="51">
                  <c:v>4.0166000002500368E-2</c:v>
                </c:pt>
                <c:pt idx="52">
                  <c:v>3.2642000005580485E-2</c:v>
                </c:pt>
                <c:pt idx="53">
                  <c:v>2.9594000003271503E-2</c:v>
                </c:pt>
                <c:pt idx="54">
                  <c:v>3.0027500000869622E-2</c:v>
                </c:pt>
                <c:pt idx="55">
                  <c:v>7.8605000016978011E-3</c:v>
                </c:pt>
                <c:pt idx="56">
                  <c:v>6.7530000051192474E-3</c:v>
                </c:pt>
                <c:pt idx="57">
                  <c:v>2.9056000003038207E-2</c:v>
                </c:pt>
                <c:pt idx="58">
                  <c:v>4.0722000001551351E-2</c:v>
                </c:pt>
                <c:pt idx="59">
                  <c:v>1.9614500004536239E-2</c:v>
                </c:pt>
                <c:pt idx="60">
                  <c:v>3.6691000001155771E-2</c:v>
                </c:pt>
                <c:pt idx="61">
                  <c:v>3.4249500004079891E-2</c:v>
                </c:pt>
                <c:pt idx="62">
                  <c:v>1.5493000002607005E-2</c:v>
                </c:pt>
                <c:pt idx="63">
                  <c:v>1.1878500004968373E-2</c:v>
                </c:pt>
                <c:pt idx="64">
                  <c:v>2.6367500002379529E-2</c:v>
                </c:pt>
                <c:pt idx="65">
                  <c:v>1.5160000002651941E-2</c:v>
                </c:pt>
                <c:pt idx="68">
                  <c:v>-4.6799999945505988E-3</c:v>
                </c:pt>
                <c:pt idx="69">
                  <c:v>2.2736500002793036E-2</c:v>
                </c:pt>
                <c:pt idx="70">
                  <c:v>1.5115000001969747E-2</c:v>
                </c:pt>
                <c:pt idx="71">
                  <c:v>1.4007500005391194E-2</c:v>
                </c:pt>
                <c:pt idx="72">
                  <c:v>1.3209000004280824E-2</c:v>
                </c:pt>
                <c:pt idx="73">
                  <c:v>5.9420000034151599E-3</c:v>
                </c:pt>
                <c:pt idx="74">
                  <c:v>2.7001500006008428E-2</c:v>
                </c:pt>
                <c:pt idx="75">
                  <c:v>1.2084000001777895E-2</c:v>
                </c:pt>
                <c:pt idx="76">
                  <c:v>2.6809500002855202E-2</c:v>
                </c:pt>
                <c:pt idx="77">
                  <c:v>1.9869000003382098E-2</c:v>
                </c:pt>
                <c:pt idx="78">
                  <c:v>1.5226000003167428E-2</c:v>
                </c:pt>
                <c:pt idx="79">
                  <c:v>1.1701999999786494E-2</c:v>
                </c:pt>
                <c:pt idx="80">
                  <c:v>5.1780000030703377E-3</c:v>
                </c:pt>
                <c:pt idx="81">
                  <c:v>1.3957000006485032E-2</c:v>
                </c:pt>
                <c:pt idx="82">
                  <c:v>1.2314000003243564E-2</c:v>
                </c:pt>
                <c:pt idx="83">
                  <c:v>1.3373500001762295E-2</c:v>
                </c:pt>
                <c:pt idx="84">
                  <c:v>8.7590000002819579E-3</c:v>
                </c:pt>
                <c:pt idx="85">
                  <c:v>2.2520000020449515E-3</c:v>
                </c:pt>
                <c:pt idx="86">
                  <c:v>5.393999999796506E-3</c:v>
                </c:pt>
                <c:pt idx="163">
                  <c:v>3.200500003003981E-3</c:v>
                </c:pt>
                <c:pt idx="169">
                  <c:v>3.6170000021229498E-3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8B-440B-B18E-CC01218182E8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1'!$D$21:$D$974</c:f>
                <c:numCache>
                  <c:formatCode>General</c:formatCode>
                  <c:ptCount val="95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1E-3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1.6999999999999999E-3</c:v>
                  </c:pt>
                  <c:pt idx="127">
                    <c:v>0</c:v>
                  </c:pt>
                  <c:pt idx="128">
                    <c:v>1.5E-3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6">
                    <c:v>0</c:v>
                  </c:pt>
                  <c:pt idx="138">
                    <c:v>1.1999999999999999E-3</c:v>
                  </c:pt>
                  <c:pt idx="147">
                    <c:v>0</c:v>
                  </c:pt>
                  <c:pt idx="151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1.1999999999999999E-3</c:v>
                  </c:pt>
                  <c:pt idx="166">
                    <c:v>0</c:v>
                  </c:pt>
                  <c:pt idx="167">
                    <c:v>2.7000000000000001E-3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8">
                    <c:v>7.6000000000000004E-4</c:v>
                  </c:pt>
                  <c:pt idx="179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5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6">
                    <c:v>0</c:v>
                  </c:pt>
                  <c:pt idx="197">
                    <c:v>2.2000000000000001E-3</c:v>
                  </c:pt>
                  <c:pt idx="198">
                    <c:v>0</c:v>
                  </c:pt>
                  <c:pt idx="199">
                    <c:v>0</c:v>
                  </c:pt>
                  <c:pt idx="202">
                    <c:v>2E-3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1.6000000000000001E-3</c:v>
                  </c:pt>
                  <c:pt idx="210">
                    <c:v>0</c:v>
                  </c:pt>
                  <c:pt idx="211">
                    <c:v>1.1999999999999999E-3</c:v>
                  </c:pt>
                  <c:pt idx="212">
                    <c:v>0</c:v>
                  </c:pt>
                  <c:pt idx="213">
                    <c:v>8.9999999999999998E-4</c:v>
                  </c:pt>
                  <c:pt idx="214">
                    <c:v>0</c:v>
                  </c:pt>
                  <c:pt idx="216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2.5000000000000001E-4</c:v>
                  </c:pt>
                  <c:pt idx="222">
                    <c:v>2.5000000000000001E-3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1.1999999999999999E-3</c:v>
                  </c:pt>
                  <c:pt idx="226">
                    <c:v>0</c:v>
                  </c:pt>
                  <c:pt idx="227">
                    <c:v>3.7000000000000002E-3</c:v>
                  </c:pt>
                  <c:pt idx="228">
                    <c:v>0</c:v>
                  </c:pt>
                  <c:pt idx="229">
                    <c:v>1.9000000000000001E-4</c:v>
                  </c:pt>
                  <c:pt idx="235">
                    <c:v>1E-3</c:v>
                  </c:pt>
                  <c:pt idx="240">
                    <c:v>0</c:v>
                  </c:pt>
                  <c:pt idx="241">
                    <c:v>3.3999999999999998E-3</c:v>
                  </c:pt>
                  <c:pt idx="245">
                    <c:v>0.01</c:v>
                  </c:pt>
                  <c:pt idx="246">
                    <c:v>6.4999999999999997E-4</c:v>
                  </c:pt>
                  <c:pt idx="248">
                    <c:v>1.2999999999999999E-3</c:v>
                  </c:pt>
                  <c:pt idx="249">
                    <c:v>2.0999999999999999E-3</c:v>
                  </c:pt>
                  <c:pt idx="259">
                    <c:v>1.4E-3</c:v>
                  </c:pt>
                  <c:pt idx="272">
                    <c:v>0</c:v>
                  </c:pt>
                  <c:pt idx="275">
                    <c:v>0</c:v>
                  </c:pt>
                  <c:pt idx="279">
                    <c:v>1.1000000000000001E-3</c:v>
                  </c:pt>
                  <c:pt idx="280">
                    <c:v>1.5E-3</c:v>
                  </c:pt>
                  <c:pt idx="282">
                    <c:v>0</c:v>
                  </c:pt>
                  <c:pt idx="283">
                    <c:v>0</c:v>
                  </c:pt>
                  <c:pt idx="286">
                    <c:v>1.2999999999999999E-3</c:v>
                  </c:pt>
                  <c:pt idx="289">
                    <c:v>1.8E-3</c:v>
                  </c:pt>
                  <c:pt idx="290">
                    <c:v>4.0000000000000002E-4</c:v>
                  </c:pt>
                  <c:pt idx="291">
                    <c:v>0</c:v>
                  </c:pt>
                  <c:pt idx="292">
                    <c:v>0</c:v>
                  </c:pt>
                  <c:pt idx="294">
                    <c:v>0</c:v>
                  </c:pt>
                  <c:pt idx="295">
                    <c:v>0</c:v>
                  </c:pt>
                  <c:pt idx="303">
                    <c:v>0</c:v>
                  </c:pt>
                  <c:pt idx="304">
                    <c:v>0</c:v>
                  </c:pt>
                  <c:pt idx="306">
                    <c:v>0</c:v>
                  </c:pt>
                  <c:pt idx="311">
                    <c:v>1.2999999999999999E-3</c:v>
                  </c:pt>
                  <c:pt idx="318">
                    <c:v>1.5E-3</c:v>
                  </c:pt>
                  <c:pt idx="321">
                    <c:v>0</c:v>
                  </c:pt>
                  <c:pt idx="326">
                    <c:v>1.4E-3</c:v>
                  </c:pt>
                  <c:pt idx="330">
                    <c:v>2E-3</c:v>
                  </c:pt>
                  <c:pt idx="332">
                    <c:v>1.1999999999999999E-3</c:v>
                  </c:pt>
                  <c:pt idx="333">
                    <c:v>1.1000000000000001E-3</c:v>
                  </c:pt>
                  <c:pt idx="338">
                    <c:v>9.2000000000000003E-4</c:v>
                  </c:pt>
                  <c:pt idx="341">
                    <c:v>8.1999999999999998E-4</c:v>
                  </c:pt>
                  <c:pt idx="342">
                    <c:v>0</c:v>
                  </c:pt>
                  <c:pt idx="350">
                    <c:v>4.0999999999999999E-4</c:v>
                  </c:pt>
                  <c:pt idx="352">
                    <c:v>0</c:v>
                  </c:pt>
                  <c:pt idx="355">
                    <c:v>1.5E-3</c:v>
                  </c:pt>
                  <c:pt idx="357">
                    <c:v>1.8E-3</c:v>
                  </c:pt>
                  <c:pt idx="359">
                    <c:v>0</c:v>
                  </c:pt>
                  <c:pt idx="364">
                    <c:v>5.4000000000000001E-4</c:v>
                  </c:pt>
                  <c:pt idx="367">
                    <c:v>2.2000000000000001E-3</c:v>
                  </c:pt>
                  <c:pt idx="369">
                    <c:v>0</c:v>
                  </c:pt>
                  <c:pt idx="382">
                    <c:v>1.4E-3</c:v>
                  </c:pt>
                  <c:pt idx="383">
                    <c:v>5.0000000000000001E-3</c:v>
                  </c:pt>
                  <c:pt idx="389">
                    <c:v>1.6999999999999999E-3</c:v>
                  </c:pt>
                  <c:pt idx="393">
                    <c:v>1.2999999999999999E-3</c:v>
                  </c:pt>
                  <c:pt idx="395">
                    <c:v>2.0000000000000001E-4</c:v>
                  </c:pt>
                  <c:pt idx="396">
                    <c:v>5.0000000000000001E-3</c:v>
                  </c:pt>
                  <c:pt idx="399">
                    <c:v>0</c:v>
                  </c:pt>
                  <c:pt idx="400">
                    <c:v>2.5000000000000001E-3</c:v>
                  </c:pt>
                  <c:pt idx="405">
                    <c:v>1.4E-3</c:v>
                  </c:pt>
                  <c:pt idx="406">
                    <c:v>9.1E-4</c:v>
                  </c:pt>
                  <c:pt idx="409">
                    <c:v>2E-3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0</c:v>
                  </c:pt>
                  <c:pt idx="414">
                    <c:v>9.3999999999999997E-4</c:v>
                  </c:pt>
                  <c:pt idx="417">
                    <c:v>3.8000000000000002E-4</c:v>
                  </c:pt>
                  <c:pt idx="418">
                    <c:v>0.01</c:v>
                  </c:pt>
                  <c:pt idx="419">
                    <c:v>0</c:v>
                  </c:pt>
                  <c:pt idx="421">
                    <c:v>9.7000000000000005E-4</c:v>
                  </c:pt>
                  <c:pt idx="422">
                    <c:v>0</c:v>
                  </c:pt>
                  <c:pt idx="425">
                    <c:v>2.0000000000000001E-4</c:v>
                  </c:pt>
                  <c:pt idx="428">
                    <c:v>5.2999999999999998E-4</c:v>
                  </c:pt>
                  <c:pt idx="429">
                    <c:v>7.6999999999999996E-4</c:v>
                  </c:pt>
                  <c:pt idx="431">
                    <c:v>6.0000000000000001E-3</c:v>
                  </c:pt>
                  <c:pt idx="432">
                    <c:v>1.2999999999999999E-3</c:v>
                  </c:pt>
                  <c:pt idx="435">
                    <c:v>3.8999999999999999E-4</c:v>
                  </c:pt>
                  <c:pt idx="437">
                    <c:v>9.1E-4</c:v>
                  </c:pt>
                  <c:pt idx="438">
                    <c:v>1.2999999999999999E-3</c:v>
                  </c:pt>
                  <c:pt idx="440">
                    <c:v>1.6999999999999999E-3</c:v>
                  </c:pt>
                  <c:pt idx="443">
                    <c:v>1.4E-3</c:v>
                  </c:pt>
                  <c:pt idx="445">
                    <c:v>1.2999999999999999E-4</c:v>
                  </c:pt>
                  <c:pt idx="446">
                    <c:v>3.8000000000000002E-4</c:v>
                  </c:pt>
                  <c:pt idx="448">
                    <c:v>0</c:v>
                  </c:pt>
                  <c:pt idx="449">
                    <c:v>0</c:v>
                  </c:pt>
                  <c:pt idx="450">
                    <c:v>3.8000000000000002E-4</c:v>
                  </c:pt>
                  <c:pt idx="452">
                    <c:v>0</c:v>
                  </c:pt>
                  <c:pt idx="453">
                    <c:v>0</c:v>
                  </c:pt>
                  <c:pt idx="454">
                    <c:v>1.1999999999999999E-3</c:v>
                  </c:pt>
                  <c:pt idx="455">
                    <c:v>1.5E-3</c:v>
                  </c:pt>
                  <c:pt idx="456">
                    <c:v>0</c:v>
                  </c:pt>
                  <c:pt idx="457">
                    <c:v>8.8000000000000003E-4</c:v>
                  </c:pt>
                  <c:pt idx="458">
                    <c:v>0</c:v>
                  </c:pt>
                  <c:pt idx="459">
                    <c:v>0</c:v>
                  </c:pt>
                  <c:pt idx="460">
                    <c:v>1.5E-3</c:v>
                  </c:pt>
                  <c:pt idx="461">
                    <c:v>0</c:v>
                  </c:pt>
                  <c:pt idx="462">
                    <c:v>0</c:v>
                  </c:pt>
                  <c:pt idx="463">
                    <c:v>0</c:v>
                  </c:pt>
                  <c:pt idx="464">
                    <c:v>0</c:v>
                  </c:pt>
                  <c:pt idx="465">
                    <c:v>0</c:v>
                  </c:pt>
                  <c:pt idx="466">
                    <c:v>9.7999999999999997E-4</c:v>
                  </c:pt>
                  <c:pt idx="467">
                    <c:v>0</c:v>
                  </c:pt>
                  <c:pt idx="468">
                    <c:v>0</c:v>
                  </c:pt>
                  <c:pt idx="469">
                    <c:v>0</c:v>
                  </c:pt>
                  <c:pt idx="470">
                    <c:v>0</c:v>
                  </c:pt>
                  <c:pt idx="471">
                    <c:v>0</c:v>
                  </c:pt>
                  <c:pt idx="472">
                    <c:v>0</c:v>
                  </c:pt>
                  <c:pt idx="473">
                    <c:v>0</c:v>
                  </c:pt>
                  <c:pt idx="474">
                    <c:v>0</c:v>
                  </c:pt>
                  <c:pt idx="475">
                    <c:v>0</c:v>
                  </c:pt>
                  <c:pt idx="476">
                    <c:v>0</c:v>
                  </c:pt>
                  <c:pt idx="477">
                    <c:v>1.1999999999999999E-3</c:v>
                  </c:pt>
                  <c:pt idx="478">
                    <c:v>0</c:v>
                  </c:pt>
                  <c:pt idx="479">
                    <c:v>0</c:v>
                  </c:pt>
                  <c:pt idx="480">
                    <c:v>0</c:v>
                  </c:pt>
                  <c:pt idx="481">
                    <c:v>0</c:v>
                  </c:pt>
                  <c:pt idx="482">
                    <c:v>0</c:v>
                  </c:pt>
                  <c:pt idx="483">
                    <c:v>3.5000000000000001E-3</c:v>
                  </c:pt>
                  <c:pt idx="484">
                    <c:v>0</c:v>
                  </c:pt>
                  <c:pt idx="485">
                    <c:v>0</c:v>
                  </c:pt>
                  <c:pt idx="486">
                    <c:v>0</c:v>
                  </c:pt>
                  <c:pt idx="487">
                    <c:v>0</c:v>
                  </c:pt>
                  <c:pt idx="488">
                    <c:v>0</c:v>
                  </c:pt>
                  <c:pt idx="489">
                    <c:v>0</c:v>
                  </c:pt>
                  <c:pt idx="490">
                    <c:v>0</c:v>
                  </c:pt>
                  <c:pt idx="491">
                    <c:v>0</c:v>
                  </c:pt>
                  <c:pt idx="492">
                    <c:v>0</c:v>
                  </c:pt>
                  <c:pt idx="493">
                    <c:v>0</c:v>
                  </c:pt>
                  <c:pt idx="494">
                    <c:v>0</c:v>
                  </c:pt>
                  <c:pt idx="495">
                    <c:v>0</c:v>
                  </c:pt>
                  <c:pt idx="496">
                    <c:v>0</c:v>
                  </c:pt>
                  <c:pt idx="497">
                    <c:v>6.2E-4</c:v>
                  </c:pt>
                  <c:pt idx="498">
                    <c:v>0</c:v>
                  </c:pt>
                  <c:pt idx="499">
                    <c:v>0</c:v>
                  </c:pt>
                  <c:pt idx="500">
                    <c:v>0</c:v>
                  </c:pt>
                  <c:pt idx="501">
                    <c:v>0</c:v>
                  </c:pt>
                  <c:pt idx="502">
                    <c:v>0</c:v>
                  </c:pt>
                  <c:pt idx="503">
                    <c:v>0</c:v>
                  </c:pt>
                  <c:pt idx="504">
                    <c:v>0</c:v>
                  </c:pt>
                  <c:pt idx="505">
                    <c:v>6.9999999999999999E-4</c:v>
                  </c:pt>
                  <c:pt idx="506">
                    <c:v>0</c:v>
                  </c:pt>
                  <c:pt idx="507">
                    <c:v>4.0000000000000002E-4</c:v>
                  </c:pt>
                  <c:pt idx="508">
                    <c:v>1.4E-3</c:v>
                  </c:pt>
                  <c:pt idx="509">
                    <c:v>1.1999999999999999E-3</c:v>
                  </c:pt>
                  <c:pt idx="510">
                    <c:v>8.9999999999999998E-4</c:v>
                  </c:pt>
                  <c:pt idx="511">
                    <c:v>0</c:v>
                  </c:pt>
                  <c:pt idx="512">
                    <c:v>0</c:v>
                  </c:pt>
                  <c:pt idx="513">
                    <c:v>6.9999999999999999E-4</c:v>
                  </c:pt>
                  <c:pt idx="514">
                    <c:v>0</c:v>
                  </c:pt>
                  <c:pt idx="515">
                    <c:v>0</c:v>
                  </c:pt>
                  <c:pt idx="516">
                    <c:v>0</c:v>
                  </c:pt>
                  <c:pt idx="517">
                    <c:v>0</c:v>
                  </c:pt>
                  <c:pt idx="518">
                    <c:v>0</c:v>
                  </c:pt>
                  <c:pt idx="519">
                    <c:v>0</c:v>
                  </c:pt>
                  <c:pt idx="520">
                    <c:v>1.1999999999999999E-3</c:v>
                  </c:pt>
                  <c:pt idx="521">
                    <c:v>8.4999999999999995E-4</c:v>
                  </c:pt>
                  <c:pt idx="522">
                    <c:v>0</c:v>
                  </c:pt>
                  <c:pt idx="523">
                    <c:v>0</c:v>
                  </c:pt>
                  <c:pt idx="524">
                    <c:v>2.0000000000000001E-4</c:v>
                  </c:pt>
                  <c:pt idx="525">
                    <c:v>0</c:v>
                  </c:pt>
                  <c:pt idx="526">
                    <c:v>0</c:v>
                  </c:pt>
                  <c:pt idx="527">
                    <c:v>0</c:v>
                  </c:pt>
                  <c:pt idx="528">
                    <c:v>0</c:v>
                  </c:pt>
                  <c:pt idx="529">
                    <c:v>0</c:v>
                  </c:pt>
                  <c:pt idx="530">
                    <c:v>0</c:v>
                  </c:pt>
                  <c:pt idx="531">
                    <c:v>9.5E-4</c:v>
                  </c:pt>
                  <c:pt idx="532">
                    <c:v>0</c:v>
                  </c:pt>
                  <c:pt idx="533">
                    <c:v>0</c:v>
                  </c:pt>
                  <c:pt idx="534">
                    <c:v>8.0000000000000004E-4</c:v>
                  </c:pt>
                  <c:pt idx="535">
                    <c:v>0</c:v>
                  </c:pt>
                  <c:pt idx="536">
                    <c:v>0</c:v>
                  </c:pt>
                  <c:pt idx="537">
                    <c:v>0</c:v>
                  </c:pt>
                  <c:pt idx="538">
                    <c:v>1E-4</c:v>
                  </c:pt>
                  <c:pt idx="539">
                    <c:v>2.0000000000000001E-4</c:v>
                  </c:pt>
                  <c:pt idx="540">
                    <c:v>0</c:v>
                  </c:pt>
                  <c:pt idx="541">
                    <c:v>0</c:v>
                  </c:pt>
                  <c:pt idx="542">
                    <c:v>0</c:v>
                  </c:pt>
                  <c:pt idx="543">
                    <c:v>0</c:v>
                  </c:pt>
                  <c:pt idx="544">
                    <c:v>0</c:v>
                  </c:pt>
                  <c:pt idx="545">
                    <c:v>0</c:v>
                  </c:pt>
                  <c:pt idx="546">
                    <c:v>0</c:v>
                  </c:pt>
                  <c:pt idx="547">
                    <c:v>0</c:v>
                  </c:pt>
                  <c:pt idx="548">
                    <c:v>0</c:v>
                  </c:pt>
                  <c:pt idx="549">
                    <c:v>0</c:v>
                  </c:pt>
                  <c:pt idx="550">
                    <c:v>0</c:v>
                  </c:pt>
                  <c:pt idx="551">
                    <c:v>0</c:v>
                  </c:pt>
                  <c:pt idx="552">
                    <c:v>3.0000000000000001E-3</c:v>
                  </c:pt>
                  <c:pt idx="553">
                    <c:v>1E-4</c:v>
                  </c:pt>
                  <c:pt idx="554">
                    <c:v>1E-4</c:v>
                  </c:pt>
                  <c:pt idx="555">
                    <c:v>1.1E-4</c:v>
                  </c:pt>
                  <c:pt idx="556">
                    <c:v>1E-4</c:v>
                  </c:pt>
                  <c:pt idx="557">
                    <c:v>0</c:v>
                  </c:pt>
                  <c:pt idx="558">
                    <c:v>1.3999999999999999E-4</c:v>
                  </c:pt>
                  <c:pt idx="559">
                    <c:v>1E-4</c:v>
                  </c:pt>
                  <c:pt idx="560">
                    <c:v>0</c:v>
                  </c:pt>
                  <c:pt idx="561">
                    <c:v>0</c:v>
                  </c:pt>
                  <c:pt idx="562">
                    <c:v>2.0000000000000001E-4</c:v>
                  </c:pt>
                  <c:pt idx="563">
                    <c:v>2.3000000000000001E-4</c:v>
                  </c:pt>
                  <c:pt idx="564">
                    <c:v>2.5000000000000001E-4</c:v>
                  </c:pt>
                  <c:pt idx="565">
                    <c:v>2.0000000000000001E-4</c:v>
                  </c:pt>
                  <c:pt idx="566">
                    <c:v>0</c:v>
                  </c:pt>
                  <c:pt idx="567">
                    <c:v>1E-4</c:v>
                  </c:pt>
                  <c:pt idx="568">
                    <c:v>2.0000000000000001E-4</c:v>
                  </c:pt>
                  <c:pt idx="569">
                    <c:v>2.0000000000000001E-4</c:v>
                  </c:pt>
                  <c:pt idx="570">
                    <c:v>2.9999999999999997E-4</c:v>
                  </c:pt>
                  <c:pt idx="571">
                    <c:v>4.0000000000000002E-4</c:v>
                  </c:pt>
                  <c:pt idx="572">
                    <c:v>5.0000000000000001E-4</c:v>
                  </c:pt>
                  <c:pt idx="573">
                    <c:v>2.0000000000000001E-4</c:v>
                  </c:pt>
                </c:numCache>
              </c:numRef>
            </c:plus>
            <c:minus>
              <c:numRef>
                <c:f>'Active 1'!$D$21:$D$974</c:f>
                <c:numCache>
                  <c:formatCode>General</c:formatCode>
                  <c:ptCount val="95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1E-3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1.6999999999999999E-3</c:v>
                  </c:pt>
                  <c:pt idx="127">
                    <c:v>0</c:v>
                  </c:pt>
                  <c:pt idx="128">
                    <c:v>1.5E-3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6">
                    <c:v>0</c:v>
                  </c:pt>
                  <c:pt idx="138">
                    <c:v>1.1999999999999999E-3</c:v>
                  </c:pt>
                  <c:pt idx="147">
                    <c:v>0</c:v>
                  </c:pt>
                  <c:pt idx="151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1.1999999999999999E-3</c:v>
                  </c:pt>
                  <c:pt idx="166">
                    <c:v>0</c:v>
                  </c:pt>
                  <c:pt idx="167">
                    <c:v>2.7000000000000001E-3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8">
                    <c:v>7.6000000000000004E-4</c:v>
                  </c:pt>
                  <c:pt idx="179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5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6">
                    <c:v>0</c:v>
                  </c:pt>
                  <c:pt idx="197">
                    <c:v>2.2000000000000001E-3</c:v>
                  </c:pt>
                  <c:pt idx="198">
                    <c:v>0</c:v>
                  </c:pt>
                  <c:pt idx="199">
                    <c:v>0</c:v>
                  </c:pt>
                  <c:pt idx="202">
                    <c:v>2E-3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1.6000000000000001E-3</c:v>
                  </c:pt>
                  <c:pt idx="210">
                    <c:v>0</c:v>
                  </c:pt>
                  <c:pt idx="211">
                    <c:v>1.1999999999999999E-3</c:v>
                  </c:pt>
                  <c:pt idx="212">
                    <c:v>0</c:v>
                  </c:pt>
                  <c:pt idx="213">
                    <c:v>8.9999999999999998E-4</c:v>
                  </c:pt>
                  <c:pt idx="214">
                    <c:v>0</c:v>
                  </c:pt>
                  <c:pt idx="216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2.5000000000000001E-4</c:v>
                  </c:pt>
                  <c:pt idx="222">
                    <c:v>2.5000000000000001E-3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1.1999999999999999E-3</c:v>
                  </c:pt>
                  <c:pt idx="226">
                    <c:v>0</c:v>
                  </c:pt>
                  <c:pt idx="227">
                    <c:v>3.7000000000000002E-3</c:v>
                  </c:pt>
                  <c:pt idx="228">
                    <c:v>0</c:v>
                  </c:pt>
                  <c:pt idx="229">
                    <c:v>1.9000000000000001E-4</c:v>
                  </c:pt>
                  <c:pt idx="235">
                    <c:v>1E-3</c:v>
                  </c:pt>
                  <c:pt idx="240">
                    <c:v>0</c:v>
                  </c:pt>
                  <c:pt idx="241">
                    <c:v>3.3999999999999998E-3</c:v>
                  </c:pt>
                  <c:pt idx="245">
                    <c:v>0.01</c:v>
                  </c:pt>
                  <c:pt idx="246">
                    <c:v>6.4999999999999997E-4</c:v>
                  </c:pt>
                  <c:pt idx="248">
                    <c:v>1.2999999999999999E-3</c:v>
                  </c:pt>
                  <c:pt idx="249">
                    <c:v>2.0999999999999999E-3</c:v>
                  </c:pt>
                  <c:pt idx="259">
                    <c:v>1.4E-3</c:v>
                  </c:pt>
                  <c:pt idx="272">
                    <c:v>0</c:v>
                  </c:pt>
                  <c:pt idx="275">
                    <c:v>0</c:v>
                  </c:pt>
                  <c:pt idx="279">
                    <c:v>1.1000000000000001E-3</c:v>
                  </c:pt>
                  <c:pt idx="280">
                    <c:v>1.5E-3</c:v>
                  </c:pt>
                  <c:pt idx="282">
                    <c:v>0</c:v>
                  </c:pt>
                  <c:pt idx="283">
                    <c:v>0</c:v>
                  </c:pt>
                  <c:pt idx="286">
                    <c:v>1.2999999999999999E-3</c:v>
                  </c:pt>
                  <c:pt idx="289">
                    <c:v>1.8E-3</c:v>
                  </c:pt>
                  <c:pt idx="290">
                    <c:v>4.0000000000000002E-4</c:v>
                  </c:pt>
                  <c:pt idx="291">
                    <c:v>0</c:v>
                  </c:pt>
                  <c:pt idx="292">
                    <c:v>0</c:v>
                  </c:pt>
                  <c:pt idx="294">
                    <c:v>0</c:v>
                  </c:pt>
                  <c:pt idx="295">
                    <c:v>0</c:v>
                  </c:pt>
                  <c:pt idx="303">
                    <c:v>0</c:v>
                  </c:pt>
                  <c:pt idx="304">
                    <c:v>0</c:v>
                  </c:pt>
                  <c:pt idx="306">
                    <c:v>0</c:v>
                  </c:pt>
                  <c:pt idx="311">
                    <c:v>1.2999999999999999E-3</c:v>
                  </c:pt>
                  <c:pt idx="318">
                    <c:v>1.5E-3</c:v>
                  </c:pt>
                  <c:pt idx="321">
                    <c:v>0</c:v>
                  </c:pt>
                  <c:pt idx="326">
                    <c:v>1.4E-3</c:v>
                  </c:pt>
                  <c:pt idx="330">
                    <c:v>2E-3</c:v>
                  </c:pt>
                  <c:pt idx="332">
                    <c:v>1.1999999999999999E-3</c:v>
                  </c:pt>
                  <c:pt idx="333">
                    <c:v>1.1000000000000001E-3</c:v>
                  </c:pt>
                  <c:pt idx="338">
                    <c:v>9.2000000000000003E-4</c:v>
                  </c:pt>
                  <c:pt idx="341">
                    <c:v>8.1999999999999998E-4</c:v>
                  </c:pt>
                  <c:pt idx="342">
                    <c:v>0</c:v>
                  </c:pt>
                  <c:pt idx="350">
                    <c:v>4.0999999999999999E-4</c:v>
                  </c:pt>
                  <c:pt idx="352">
                    <c:v>0</c:v>
                  </c:pt>
                  <c:pt idx="355">
                    <c:v>1.5E-3</c:v>
                  </c:pt>
                  <c:pt idx="357">
                    <c:v>1.8E-3</c:v>
                  </c:pt>
                  <c:pt idx="359">
                    <c:v>0</c:v>
                  </c:pt>
                  <c:pt idx="364">
                    <c:v>5.4000000000000001E-4</c:v>
                  </c:pt>
                  <c:pt idx="367">
                    <c:v>2.2000000000000001E-3</c:v>
                  </c:pt>
                  <c:pt idx="369">
                    <c:v>0</c:v>
                  </c:pt>
                  <c:pt idx="382">
                    <c:v>1.4E-3</c:v>
                  </c:pt>
                  <c:pt idx="383">
                    <c:v>5.0000000000000001E-3</c:v>
                  </c:pt>
                  <c:pt idx="389">
                    <c:v>1.6999999999999999E-3</c:v>
                  </c:pt>
                  <c:pt idx="393">
                    <c:v>1.2999999999999999E-3</c:v>
                  </c:pt>
                  <c:pt idx="395">
                    <c:v>2.0000000000000001E-4</c:v>
                  </c:pt>
                  <c:pt idx="396">
                    <c:v>5.0000000000000001E-3</c:v>
                  </c:pt>
                  <c:pt idx="399">
                    <c:v>0</c:v>
                  </c:pt>
                  <c:pt idx="400">
                    <c:v>2.5000000000000001E-3</c:v>
                  </c:pt>
                  <c:pt idx="405">
                    <c:v>1.4E-3</c:v>
                  </c:pt>
                  <c:pt idx="406">
                    <c:v>9.1E-4</c:v>
                  </c:pt>
                  <c:pt idx="409">
                    <c:v>2E-3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0</c:v>
                  </c:pt>
                  <c:pt idx="414">
                    <c:v>9.3999999999999997E-4</c:v>
                  </c:pt>
                  <c:pt idx="417">
                    <c:v>3.8000000000000002E-4</c:v>
                  </c:pt>
                  <c:pt idx="418">
                    <c:v>0.01</c:v>
                  </c:pt>
                  <c:pt idx="419">
                    <c:v>0</c:v>
                  </c:pt>
                  <c:pt idx="421">
                    <c:v>9.7000000000000005E-4</c:v>
                  </c:pt>
                  <c:pt idx="422">
                    <c:v>0</c:v>
                  </c:pt>
                  <c:pt idx="425">
                    <c:v>2.0000000000000001E-4</c:v>
                  </c:pt>
                  <c:pt idx="428">
                    <c:v>5.2999999999999998E-4</c:v>
                  </c:pt>
                  <c:pt idx="429">
                    <c:v>7.6999999999999996E-4</c:v>
                  </c:pt>
                  <c:pt idx="431">
                    <c:v>6.0000000000000001E-3</c:v>
                  </c:pt>
                  <c:pt idx="432">
                    <c:v>1.2999999999999999E-3</c:v>
                  </c:pt>
                  <c:pt idx="435">
                    <c:v>3.8999999999999999E-4</c:v>
                  </c:pt>
                  <c:pt idx="437">
                    <c:v>9.1E-4</c:v>
                  </c:pt>
                  <c:pt idx="438">
                    <c:v>1.2999999999999999E-3</c:v>
                  </c:pt>
                  <c:pt idx="440">
                    <c:v>1.6999999999999999E-3</c:v>
                  </c:pt>
                  <c:pt idx="443">
                    <c:v>1.4E-3</c:v>
                  </c:pt>
                  <c:pt idx="445">
                    <c:v>1.2999999999999999E-4</c:v>
                  </c:pt>
                  <c:pt idx="446">
                    <c:v>3.8000000000000002E-4</c:v>
                  </c:pt>
                  <c:pt idx="448">
                    <c:v>0</c:v>
                  </c:pt>
                  <c:pt idx="449">
                    <c:v>0</c:v>
                  </c:pt>
                  <c:pt idx="450">
                    <c:v>3.8000000000000002E-4</c:v>
                  </c:pt>
                  <c:pt idx="452">
                    <c:v>0</c:v>
                  </c:pt>
                  <c:pt idx="453">
                    <c:v>0</c:v>
                  </c:pt>
                  <c:pt idx="454">
                    <c:v>1.1999999999999999E-3</c:v>
                  </c:pt>
                  <c:pt idx="455">
                    <c:v>1.5E-3</c:v>
                  </c:pt>
                  <c:pt idx="456">
                    <c:v>0</c:v>
                  </c:pt>
                  <c:pt idx="457">
                    <c:v>8.8000000000000003E-4</c:v>
                  </c:pt>
                  <c:pt idx="458">
                    <c:v>0</c:v>
                  </c:pt>
                  <c:pt idx="459">
                    <c:v>0</c:v>
                  </c:pt>
                  <c:pt idx="460">
                    <c:v>1.5E-3</c:v>
                  </c:pt>
                  <c:pt idx="461">
                    <c:v>0</c:v>
                  </c:pt>
                  <c:pt idx="462">
                    <c:v>0</c:v>
                  </c:pt>
                  <c:pt idx="463">
                    <c:v>0</c:v>
                  </c:pt>
                  <c:pt idx="464">
                    <c:v>0</c:v>
                  </c:pt>
                  <c:pt idx="465">
                    <c:v>0</c:v>
                  </c:pt>
                  <c:pt idx="466">
                    <c:v>9.7999999999999997E-4</c:v>
                  </c:pt>
                  <c:pt idx="467">
                    <c:v>0</c:v>
                  </c:pt>
                  <c:pt idx="468">
                    <c:v>0</c:v>
                  </c:pt>
                  <c:pt idx="469">
                    <c:v>0</c:v>
                  </c:pt>
                  <c:pt idx="470">
                    <c:v>0</c:v>
                  </c:pt>
                  <c:pt idx="471">
                    <c:v>0</c:v>
                  </c:pt>
                  <c:pt idx="472">
                    <c:v>0</c:v>
                  </c:pt>
                  <c:pt idx="473">
                    <c:v>0</c:v>
                  </c:pt>
                  <c:pt idx="474">
                    <c:v>0</c:v>
                  </c:pt>
                  <c:pt idx="475">
                    <c:v>0</c:v>
                  </c:pt>
                  <c:pt idx="476">
                    <c:v>0</c:v>
                  </c:pt>
                  <c:pt idx="477">
                    <c:v>1.1999999999999999E-3</c:v>
                  </c:pt>
                  <c:pt idx="478">
                    <c:v>0</c:v>
                  </c:pt>
                  <c:pt idx="479">
                    <c:v>0</c:v>
                  </c:pt>
                  <c:pt idx="480">
                    <c:v>0</c:v>
                  </c:pt>
                  <c:pt idx="481">
                    <c:v>0</c:v>
                  </c:pt>
                  <c:pt idx="482">
                    <c:v>0</c:v>
                  </c:pt>
                  <c:pt idx="483">
                    <c:v>3.5000000000000001E-3</c:v>
                  </c:pt>
                  <c:pt idx="484">
                    <c:v>0</c:v>
                  </c:pt>
                  <c:pt idx="485">
                    <c:v>0</c:v>
                  </c:pt>
                  <c:pt idx="486">
                    <c:v>0</c:v>
                  </c:pt>
                  <c:pt idx="487">
                    <c:v>0</c:v>
                  </c:pt>
                  <c:pt idx="488">
                    <c:v>0</c:v>
                  </c:pt>
                  <c:pt idx="489">
                    <c:v>0</c:v>
                  </c:pt>
                  <c:pt idx="490">
                    <c:v>0</c:v>
                  </c:pt>
                  <c:pt idx="491">
                    <c:v>0</c:v>
                  </c:pt>
                  <c:pt idx="492">
                    <c:v>0</c:v>
                  </c:pt>
                  <c:pt idx="493">
                    <c:v>0</c:v>
                  </c:pt>
                  <c:pt idx="494">
                    <c:v>0</c:v>
                  </c:pt>
                  <c:pt idx="495">
                    <c:v>0</c:v>
                  </c:pt>
                  <c:pt idx="496">
                    <c:v>0</c:v>
                  </c:pt>
                  <c:pt idx="497">
                    <c:v>6.2E-4</c:v>
                  </c:pt>
                  <c:pt idx="498">
                    <c:v>0</c:v>
                  </c:pt>
                  <c:pt idx="499">
                    <c:v>0</c:v>
                  </c:pt>
                  <c:pt idx="500">
                    <c:v>0</c:v>
                  </c:pt>
                  <c:pt idx="501">
                    <c:v>0</c:v>
                  </c:pt>
                  <c:pt idx="502">
                    <c:v>0</c:v>
                  </c:pt>
                  <c:pt idx="503">
                    <c:v>0</c:v>
                  </c:pt>
                  <c:pt idx="504">
                    <c:v>0</c:v>
                  </c:pt>
                  <c:pt idx="505">
                    <c:v>6.9999999999999999E-4</c:v>
                  </c:pt>
                  <c:pt idx="506">
                    <c:v>0</c:v>
                  </c:pt>
                  <c:pt idx="507">
                    <c:v>4.0000000000000002E-4</c:v>
                  </c:pt>
                  <c:pt idx="508">
                    <c:v>1.4E-3</c:v>
                  </c:pt>
                  <c:pt idx="509">
                    <c:v>1.1999999999999999E-3</c:v>
                  </c:pt>
                  <c:pt idx="510">
                    <c:v>8.9999999999999998E-4</c:v>
                  </c:pt>
                  <c:pt idx="511">
                    <c:v>0</c:v>
                  </c:pt>
                  <c:pt idx="512">
                    <c:v>0</c:v>
                  </c:pt>
                  <c:pt idx="513">
                    <c:v>6.9999999999999999E-4</c:v>
                  </c:pt>
                  <c:pt idx="514">
                    <c:v>0</c:v>
                  </c:pt>
                  <c:pt idx="515">
                    <c:v>0</c:v>
                  </c:pt>
                  <c:pt idx="516">
                    <c:v>0</c:v>
                  </c:pt>
                  <c:pt idx="517">
                    <c:v>0</c:v>
                  </c:pt>
                  <c:pt idx="518">
                    <c:v>0</c:v>
                  </c:pt>
                  <c:pt idx="519">
                    <c:v>0</c:v>
                  </c:pt>
                  <c:pt idx="520">
                    <c:v>1.1999999999999999E-3</c:v>
                  </c:pt>
                  <c:pt idx="521">
                    <c:v>8.4999999999999995E-4</c:v>
                  </c:pt>
                  <c:pt idx="522">
                    <c:v>0</c:v>
                  </c:pt>
                  <c:pt idx="523">
                    <c:v>0</c:v>
                  </c:pt>
                  <c:pt idx="524">
                    <c:v>2.0000000000000001E-4</c:v>
                  </c:pt>
                  <c:pt idx="525">
                    <c:v>0</c:v>
                  </c:pt>
                  <c:pt idx="526">
                    <c:v>0</c:v>
                  </c:pt>
                  <c:pt idx="527">
                    <c:v>0</c:v>
                  </c:pt>
                  <c:pt idx="528">
                    <c:v>0</c:v>
                  </c:pt>
                  <c:pt idx="529">
                    <c:v>0</c:v>
                  </c:pt>
                  <c:pt idx="530">
                    <c:v>0</c:v>
                  </c:pt>
                  <c:pt idx="531">
                    <c:v>9.5E-4</c:v>
                  </c:pt>
                  <c:pt idx="532">
                    <c:v>0</c:v>
                  </c:pt>
                  <c:pt idx="533">
                    <c:v>0</c:v>
                  </c:pt>
                  <c:pt idx="534">
                    <c:v>8.0000000000000004E-4</c:v>
                  </c:pt>
                  <c:pt idx="535">
                    <c:v>0</c:v>
                  </c:pt>
                  <c:pt idx="536">
                    <c:v>0</c:v>
                  </c:pt>
                  <c:pt idx="537">
                    <c:v>0</c:v>
                  </c:pt>
                  <c:pt idx="538">
                    <c:v>1E-4</c:v>
                  </c:pt>
                  <c:pt idx="539">
                    <c:v>2.0000000000000001E-4</c:v>
                  </c:pt>
                  <c:pt idx="540">
                    <c:v>0</c:v>
                  </c:pt>
                  <c:pt idx="541">
                    <c:v>0</c:v>
                  </c:pt>
                  <c:pt idx="542">
                    <c:v>0</c:v>
                  </c:pt>
                  <c:pt idx="543">
                    <c:v>0</c:v>
                  </c:pt>
                  <c:pt idx="544">
                    <c:v>0</c:v>
                  </c:pt>
                  <c:pt idx="545">
                    <c:v>0</c:v>
                  </c:pt>
                  <c:pt idx="546">
                    <c:v>0</c:v>
                  </c:pt>
                  <c:pt idx="547">
                    <c:v>0</c:v>
                  </c:pt>
                  <c:pt idx="548">
                    <c:v>0</c:v>
                  </c:pt>
                  <c:pt idx="549">
                    <c:v>0</c:v>
                  </c:pt>
                  <c:pt idx="550">
                    <c:v>0</c:v>
                  </c:pt>
                  <c:pt idx="551">
                    <c:v>0</c:v>
                  </c:pt>
                  <c:pt idx="552">
                    <c:v>3.0000000000000001E-3</c:v>
                  </c:pt>
                  <c:pt idx="553">
                    <c:v>1E-4</c:v>
                  </c:pt>
                  <c:pt idx="554">
                    <c:v>1E-4</c:v>
                  </c:pt>
                  <c:pt idx="555">
                    <c:v>1.1E-4</c:v>
                  </c:pt>
                  <c:pt idx="556">
                    <c:v>1E-4</c:v>
                  </c:pt>
                  <c:pt idx="557">
                    <c:v>0</c:v>
                  </c:pt>
                  <c:pt idx="558">
                    <c:v>1.3999999999999999E-4</c:v>
                  </c:pt>
                  <c:pt idx="559">
                    <c:v>1E-4</c:v>
                  </c:pt>
                  <c:pt idx="560">
                    <c:v>0</c:v>
                  </c:pt>
                  <c:pt idx="561">
                    <c:v>0</c:v>
                  </c:pt>
                  <c:pt idx="562">
                    <c:v>2.0000000000000001E-4</c:v>
                  </c:pt>
                  <c:pt idx="563">
                    <c:v>2.3000000000000001E-4</c:v>
                  </c:pt>
                  <c:pt idx="564">
                    <c:v>2.5000000000000001E-4</c:v>
                  </c:pt>
                  <c:pt idx="565">
                    <c:v>2.0000000000000001E-4</c:v>
                  </c:pt>
                  <c:pt idx="566">
                    <c:v>0</c:v>
                  </c:pt>
                  <c:pt idx="567">
                    <c:v>1E-4</c:v>
                  </c:pt>
                  <c:pt idx="568">
                    <c:v>2.0000000000000001E-4</c:v>
                  </c:pt>
                  <c:pt idx="569">
                    <c:v>2.0000000000000001E-4</c:v>
                  </c:pt>
                  <c:pt idx="570">
                    <c:v>2.9999999999999997E-4</c:v>
                  </c:pt>
                  <c:pt idx="571">
                    <c:v>4.0000000000000002E-4</c:v>
                  </c:pt>
                  <c:pt idx="572">
                    <c:v>5.0000000000000001E-4</c:v>
                  </c:pt>
                  <c:pt idx="57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1'!$F$21:$F$974</c:f>
              <c:numCache>
                <c:formatCode>General</c:formatCode>
                <c:ptCount val="954"/>
                <c:pt idx="0">
                  <c:v>-29861</c:v>
                </c:pt>
                <c:pt idx="1">
                  <c:v>-29860</c:v>
                </c:pt>
                <c:pt idx="2">
                  <c:v>-29691</c:v>
                </c:pt>
                <c:pt idx="3">
                  <c:v>-29632</c:v>
                </c:pt>
                <c:pt idx="4">
                  <c:v>-29601</c:v>
                </c:pt>
                <c:pt idx="5">
                  <c:v>-28931</c:v>
                </c:pt>
                <c:pt idx="6">
                  <c:v>-28927</c:v>
                </c:pt>
                <c:pt idx="7">
                  <c:v>-28441</c:v>
                </c:pt>
                <c:pt idx="8">
                  <c:v>-28431</c:v>
                </c:pt>
                <c:pt idx="9">
                  <c:v>-28106</c:v>
                </c:pt>
                <c:pt idx="10">
                  <c:v>-27961</c:v>
                </c:pt>
                <c:pt idx="11">
                  <c:v>-27331</c:v>
                </c:pt>
                <c:pt idx="12">
                  <c:v>-27328</c:v>
                </c:pt>
                <c:pt idx="13">
                  <c:v>-26371</c:v>
                </c:pt>
                <c:pt idx="14">
                  <c:v>-26350</c:v>
                </c:pt>
                <c:pt idx="15">
                  <c:v>-26271</c:v>
                </c:pt>
                <c:pt idx="16">
                  <c:v>-26055</c:v>
                </c:pt>
                <c:pt idx="17">
                  <c:v>-25891</c:v>
                </c:pt>
                <c:pt idx="18">
                  <c:v>-25578</c:v>
                </c:pt>
                <c:pt idx="19">
                  <c:v>-25127</c:v>
                </c:pt>
                <c:pt idx="20">
                  <c:v>-25071</c:v>
                </c:pt>
                <c:pt idx="21">
                  <c:v>-24448</c:v>
                </c:pt>
                <c:pt idx="22">
                  <c:v>-23200</c:v>
                </c:pt>
                <c:pt idx="23">
                  <c:v>-23193</c:v>
                </c:pt>
                <c:pt idx="24">
                  <c:v>-22877</c:v>
                </c:pt>
                <c:pt idx="25">
                  <c:v>-22827</c:v>
                </c:pt>
                <c:pt idx="26">
                  <c:v>-22516</c:v>
                </c:pt>
                <c:pt idx="27">
                  <c:v>-22496</c:v>
                </c:pt>
                <c:pt idx="28">
                  <c:v>-22495</c:v>
                </c:pt>
                <c:pt idx="29">
                  <c:v>-22251</c:v>
                </c:pt>
                <c:pt idx="30">
                  <c:v>-21884</c:v>
                </c:pt>
                <c:pt idx="31">
                  <c:v>-21539</c:v>
                </c:pt>
                <c:pt idx="32">
                  <c:v>-21515</c:v>
                </c:pt>
                <c:pt idx="33">
                  <c:v>-21324</c:v>
                </c:pt>
                <c:pt idx="34">
                  <c:v>-21287</c:v>
                </c:pt>
                <c:pt idx="35">
                  <c:v>-21201</c:v>
                </c:pt>
                <c:pt idx="36">
                  <c:v>-21194</c:v>
                </c:pt>
                <c:pt idx="37">
                  <c:v>-21186</c:v>
                </c:pt>
                <c:pt idx="38">
                  <c:v>-20979</c:v>
                </c:pt>
                <c:pt idx="39">
                  <c:v>-20950</c:v>
                </c:pt>
                <c:pt idx="40">
                  <c:v>-20928</c:v>
                </c:pt>
                <c:pt idx="41">
                  <c:v>-20913</c:v>
                </c:pt>
                <c:pt idx="42">
                  <c:v>-20281</c:v>
                </c:pt>
                <c:pt idx="43">
                  <c:v>-20257</c:v>
                </c:pt>
                <c:pt idx="44">
                  <c:v>-19936</c:v>
                </c:pt>
                <c:pt idx="45">
                  <c:v>-19921</c:v>
                </c:pt>
                <c:pt idx="46">
                  <c:v>-19899</c:v>
                </c:pt>
                <c:pt idx="47">
                  <c:v>-19596</c:v>
                </c:pt>
                <c:pt idx="48">
                  <c:v>-19595</c:v>
                </c:pt>
                <c:pt idx="49">
                  <c:v>-19295</c:v>
                </c:pt>
                <c:pt idx="50">
                  <c:v>-19288</c:v>
                </c:pt>
                <c:pt idx="51">
                  <c:v>-18972</c:v>
                </c:pt>
                <c:pt idx="52">
                  <c:v>-18964</c:v>
                </c:pt>
                <c:pt idx="53">
                  <c:v>-18948</c:v>
                </c:pt>
                <c:pt idx="54">
                  <c:v>-18655</c:v>
                </c:pt>
                <c:pt idx="55">
                  <c:v>-18641</c:v>
                </c:pt>
                <c:pt idx="56">
                  <c:v>-18626</c:v>
                </c:pt>
                <c:pt idx="57">
                  <c:v>-18352</c:v>
                </c:pt>
                <c:pt idx="58">
                  <c:v>-18324</c:v>
                </c:pt>
                <c:pt idx="59">
                  <c:v>-18309</c:v>
                </c:pt>
                <c:pt idx="60">
                  <c:v>-18022</c:v>
                </c:pt>
                <c:pt idx="61">
                  <c:v>-17979</c:v>
                </c:pt>
                <c:pt idx="62">
                  <c:v>-17706</c:v>
                </c:pt>
                <c:pt idx="63">
                  <c:v>-17397</c:v>
                </c:pt>
                <c:pt idx="64">
                  <c:v>-16935</c:v>
                </c:pt>
                <c:pt idx="65">
                  <c:v>-16720</c:v>
                </c:pt>
                <c:pt idx="66">
                  <c:v>-16108</c:v>
                </c:pt>
                <c:pt idx="67">
                  <c:v>-16087.5</c:v>
                </c:pt>
                <c:pt idx="68">
                  <c:v>-15440</c:v>
                </c:pt>
                <c:pt idx="69">
                  <c:v>-15433</c:v>
                </c:pt>
                <c:pt idx="70">
                  <c:v>-13830</c:v>
                </c:pt>
                <c:pt idx="71">
                  <c:v>-13815</c:v>
                </c:pt>
                <c:pt idx="72">
                  <c:v>-13778</c:v>
                </c:pt>
                <c:pt idx="73">
                  <c:v>-13564</c:v>
                </c:pt>
                <c:pt idx="74">
                  <c:v>-13563</c:v>
                </c:pt>
                <c:pt idx="75">
                  <c:v>-13528</c:v>
                </c:pt>
                <c:pt idx="76">
                  <c:v>-13499</c:v>
                </c:pt>
                <c:pt idx="77">
                  <c:v>-13498</c:v>
                </c:pt>
                <c:pt idx="78">
                  <c:v>-13492</c:v>
                </c:pt>
                <c:pt idx="79">
                  <c:v>-13484</c:v>
                </c:pt>
                <c:pt idx="80">
                  <c:v>-13476</c:v>
                </c:pt>
                <c:pt idx="81">
                  <c:v>-13194</c:v>
                </c:pt>
                <c:pt idx="82">
                  <c:v>-13188</c:v>
                </c:pt>
                <c:pt idx="83">
                  <c:v>-13187</c:v>
                </c:pt>
                <c:pt idx="84">
                  <c:v>-12878</c:v>
                </c:pt>
                <c:pt idx="85">
                  <c:v>-12584</c:v>
                </c:pt>
                <c:pt idx="86">
                  <c:v>-12548</c:v>
                </c:pt>
                <c:pt idx="87">
                  <c:v>-10629</c:v>
                </c:pt>
                <c:pt idx="88">
                  <c:v>-9939</c:v>
                </c:pt>
                <c:pt idx="89">
                  <c:v>-9615</c:v>
                </c:pt>
                <c:pt idx="90">
                  <c:v>-9615</c:v>
                </c:pt>
                <c:pt idx="91">
                  <c:v>-9330</c:v>
                </c:pt>
                <c:pt idx="92">
                  <c:v>-8659</c:v>
                </c:pt>
                <c:pt idx="93">
                  <c:v>-8658</c:v>
                </c:pt>
                <c:pt idx="94">
                  <c:v>-8658</c:v>
                </c:pt>
                <c:pt idx="95">
                  <c:v>-8634</c:v>
                </c:pt>
                <c:pt idx="96">
                  <c:v>-7724</c:v>
                </c:pt>
                <c:pt idx="97">
                  <c:v>-7717.5</c:v>
                </c:pt>
                <c:pt idx="98">
                  <c:v>-7707</c:v>
                </c:pt>
                <c:pt idx="99">
                  <c:v>-7705</c:v>
                </c:pt>
                <c:pt idx="100">
                  <c:v>-6454</c:v>
                </c:pt>
                <c:pt idx="101">
                  <c:v>-6453</c:v>
                </c:pt>
                <c:pt idx="102">
                  <c:v>-6432</c:v>
                </c:pt>
                <c:pt idx="103">
                  <c:v>-6084</c:v>
                </c:pt>
                <c:pt idx="104">
                  <c:v>-5804</c:v>
                </c:pt>
                <c:pt idx="105">
                  <c:v>-5760</c:v>
                </c:pt>
                <c:pt idx="106">
                  <c:v>-5458</c:v>
                </c:pt>
                <c:pt idx="107">
                  <c:v>-5458</c:v>
                </c:pt>
                <c:pt idx="108">
                  <c:v>-5444</c:v>
                </c:pt>
                <c:pt idx="109">
                  <c:v>-5436</c:v>
                </c:pt>
                <c:pt idx="110">
                  <c:v>-5198</c:v>
                </c:pt>
                <c:pt idx="111">
                  <c:v>-5185</c:v>
                </c:pt>
                <c:pt idx="112">
                  <c:v>-5185</c:v>
                </c:pt>
                <c:pt idx="113">
                  <c:v>-5185</c:v>
                </c:pt>
                <c:pt idx="114">
                  <c:v>-5185</c:v>
                </c:pt>
                <c:pt idx="115">
                  <c:v>-5184</c:v>
                </c:pt>
                <c:pt idx="116">
                  <c:v>-5179</c:v>
                </c:pt>
                <c:pt idx="117">
                  <c:v>-5179</c:v>
                </c:pt>
                <c:pt idx="118">
                  <c:v>-5179</c:v>
                </c:pt>
                <c:pt idx="119">
                  <c:v>-5149</c:v>
                </c:pt>
                <c:pt idx="120">
                  <c:v>-4817</c:v>
                </c:pt>
                <c:pt idx="121">
                  <c:v>-4816</c:v>
                </c:pt>
                <c:pt idx="122">
                  <c:v>-4804</c:v>
                </c:pt>
                <c:pt idx="123">
                  <c:v>-4533</c:v>
                </c:pt>
                <c:pt idx="124">
                  <c:v>-4512</c:v>
                </c:pt>
                <c:pt idx="125">
                  <c:v>-4507</c:v>
                </c:pt>
                <c:pt idx="126">
                  <c:v>-4507</c:v>
                </c:pt>
                <c:pt idx="127">
                  <c:v>-4191</c:v>
                </c:pt>
                <c:pt idx="128">
                  <c:v>-4191</c:v>
                </c:pt>
                <c:pt idx="129">
                  <c:v>-4187</c:v>
                </c:pt>
                <c:pt idx="130">
                  <c:v>-4185</c:v>
                </c:pt>
                <c:pt idx="131">
                  <c:v>-3950</c:v>
                </c:pt>
                <c:pt idx="132">
                  <c:v>-3932</c:v>
                </c:pt>
                <c:pt idx="133">
                  <c:v>-3896</c:v>
                </c:pt>
                <c:pt idx="134">
                  <c:v>-3890</c:v>
                </c:pt>
                <c:pt idx="135">
                  <c:v>-3888</c:v>
                </c:pt>
                <c:pt idx="136">
                  <c:v>-3886</c:v>
                </c:pt>
                <c:pt idx="137">
                  <c:v>-3867</c:v>
                </c:pt>
                <c:pt idx="138">
                  <c:v>-3867</c:v>
                </c:pt>
                <c:pt idx="139">
                  <c:v>-3860</c:v>
                </c:pt>
                <c:pt idx="140">
                  <c:v>-3859</c:v>
                </c:pt>
                <c:pt idx="141">
                  <c:v>-3853</c:v>
                </c:pt>
                <c:pt idx="142">
                  <c:v>-3853</c:v>
                </c:pt>
                <c:pt idx="143">
                  <c:v>-3853</c:v>
                </c:pt>
                <c:pt idx="144">
                  <c:v>-3838</c:v>
                </c:pt>
                <c:pt idx="145">
                  <c:v>-3833</c:v>
                </c:pt>
                <c:pt idx="146">
                  <c:v>-3816</c:v>
                </c:pt>
                <c:pt idx="147">
                  <c:v>-3577</c:v>
                </c:pt>
                <c:pt idx="148">
                  <c:v>-3522</c:v>
                </c:pt>
                <c:pt idx="149">
                  <c:v>-3500</c:v>
                </c:pt>
                <c:pt idx="150">
                  <c:v>-3263</c:v>
                </c:pt>
                <c:pt idx="151">
                  <c:v>-3257</c:v>
                </c:pt>
                <c:pt idx="152">
                  <c:v>-3257</c:v>
                </c:pt>
                <c:pt idx="153">
                  <c:v>-3250</c:v>
                </c:pt>
                <c:pt idx="154">
                  <c:v>-3250</c:v>
                </c:pt>
                <c:pt idx="155">
                  <c:v>-3242</c:v>
                </c:pt>
                <c:pt idx="156">
                  <c:v>-3234</c:v>
                </c:pt>
                <c:pt idx="157">
                  <c:v>-3220</c:v>
                </c:pt>
                <c:pt idx="158">
                  <c:v>-3176</c:v>
                </c:pt>
                <c:pt idx="159">
                  <c:v>-3169</c:v>
                </c:pt>
                <c:pt idx="160">
                  <c:v>-2947</c:v>
                </c:pt>
                <c:pt idx="161">
                  <c:v>-2939</c:v>
                </c:pt>
                <c:pt idx="162">
                  <c:v>-2927</c:v>
                </c:pt>
                <c:pt idx="163">
                  <c:v>-2921</c:v>
                </c:pt>
                <c:pt idx="164">
                  <c:v>-2921</c:v>
                </c:pt>
                <c:pt idx="165">
                  <c:v>-2919</c:v>
                </c:pt>
                <c:pt idx="166">
                  <c:v>-2919</c:v>
                </c:pt>
                <c:pt idx="167">
                  <c:v>-2917</c:v>
                </c:pt>
                <c:pt idx="168">
                  <c:v>-2917</c:v>
                </c:pt>
                <c:pt idx="169">
                  <c:v>-2914</c:v>
                </c:pt>
                <c:pt idx="170">
                  <c:v>-2914</c:v>
                </c:pt>
                <c:pt idx="171">
                  <c:v>-2911</c:v>
                </c:pt>
                <c:pt idx="172">
                  <c:v>-2911</c:v>
                </c:pt>
                <c:pt idx="173">
                  <c:v>-2900</c:v>
                </c:pt>
                <c:pt idx="174">
                  <c:v>-2899</c:v>
                </c:pt>
                <c:pt idx="175">
                  <c:v>-2294</c:v>
                </c:pt>
                <c:pt idx="176">
                  <c:v>-2273</c:v>
                </c:pt>
                <c:pt idx="177">
                  <c:v>-2273</c:v>
                </c:pt>
                <c:pt idx="178">
                  <c:v>-2264</c:v>
                </c:pt>
                <c:pt idx="179">
                  <c:v>-2264</c:v>
                </c:pt>
                <c:pt idx="180">
                  <c:v>-2257</c:v>
                </c:pt>
                <c:pt idx="181">
                  <c:v>-2234</c:v>
                </c:pt>
                <c:pt idx="182">
                  <c:v>-2227</c:v>
                </c:pt>
                <c:pt idx="183">
                  <c:v>-2222</c:v>
                </c:pt>
                <c:pt idx="184">
                  <c:v>-2046.5</c:v>
                </c:pt>
                <c:pt idx="185">
                  <c:v>-2027</c:v>
                </c:pt>
                <c:pt idx="186">
                  <c:v>-1983.5</c:v>
                </c:pt>
                <c:pt idx="187">
                  <c:v>-1963</c:v>
                </c:pt>
                <c:pt idx="188">
                  <c:v>-1934</c:v>
                </c:pt>
                <c:pt idx="189">
                  <c:v>-1928</c:v>
                </c:pt>
                <c:pt idx="190">
                  <c:v>-1927</c:v>
                </c:pt>
                <c:pt idx="191">
                  <c:v>-1913</c:v>
                </c:pt>
                <c:pt idx="192">
                  <c:v>-1913</c:v>
                </c:pt>
                <c:pt idx="193">
                  <c:v>-1696</c:v>
                </c:pt>
                <c:pt idx="194">
                  <c:v>-1696</c:v>
                </c:pt>
                <c:pt idx="195">
                  <c:v>-1661</c:v>
                </c:pt>
                <c:pt idx="196">
                  <c:v>-1659</c:v>
                </c:pt>
                <c:pt idx="197">
                  <c:v>-1659</c:v>
                </c:pt>
                <c:pt idx="198">
                  <c:v>-1659</c:v>
                </c:pt>
                <c:pt idx="199">
                  <c:v>-1644</c:v>
                </c:pt>
                <c:pt idx="200">
                  <c:v>-1640</c:v>
                </c:pt>
                <c:pt idx="201">
                  <c:v>-1640</c:v>
                </c:pt>
                <c:pt idx="202">
                  <c:v>-1638</c:v>
                </c:pt>
                <c:pt idx="203">
                  <c:v>-1638</c:v>
                </c:pt>
                <c:pt idx="204">
                  <c:v>-1637</c:v>
                </c:pt>
                <c:pt idx="205">
                  <c:v>-1637</c:v>
                </c:pt>
                <c:pt idx="206">
                  <c:v>-1637</c:v>
                </c:pt>
                <c:pt idx="207">
                  <c:v>-1637</c:v>
                </c:pt>
                <c:pt idx="208">
                  <c:v>-1624</c:v>
                </c:pt>
                <c:pt idx="209">
                  <c:v>-1624</c:v>
                </c:pt>
                <c:pt idx="210">
                  <c:v>-1623</c:v>
                </c:pt>
                <c:pt idx="211">
                  <c:v>-1623</c:v>
                </c:pt>
                <c:pt idx="212">
                  <c:v>-1618</c:v>
                </c:pt>
                <c:pt idx="213">
                  <c:v>-1616</c:v>
                </c:pt>
                <c:pt idx="214">
                  <c:v>-1616</c:v>
                </c:pt>
                <c:pt idx="215">
                  <c:v>-1615.5</c:v>
                </c:pt>
                <c:pt idx="216">
                  <c:v>-1611</c:v>
                </c:pt>
                <c:pt idx="217">
                  <c:v>-1610</c:v>
                </c:pt>
                <c:pt idx="218">
                  <c:v>-1604</c:v>
                </c:pt>
                <c:pt idx="219">
                  <c:v>-1602</c:v>
                </c:pt>
                <c:pt idx="220">
                  <c:v>-1602</c:v>
                </c:pt>
                <c:pt idx="221">
                  <c:v>-1602</c:v>
                </c:pt>
                <c:pt idx="222">
                  <c:v>-1601</c:v>
                </c:pt>
                <c:pt idx="223">
                  <c:v>-1594</c:v>
                </c:pt>
                <c:pt idx="224">
                  <c:v>-1594</c:v>
                </c:pt>
                <c:pt idx="225">
                  <c:v>-1587</c:v>
                </c:pt>
                <c:pt idx="226">
                  <c:v>-1587</c:v>
                </c:pt>
                <c:pt idx="227">
                  <c:v>-1586</c:v>
                </c:pt>
                <c:pt idx="228">
                  <c:v>-1365</c:v>
                </c:pt>
                <c:pt idx="229">
                  <c:v>-1365</c:v>
                </c:pt>
                <c:pt idx="230">
                  <c:v>-1347.5</c:v>
                </c:pt>
                <c:pt idx="231">
                  <c:v>-1324</c:v>
                </c:pt>
                <c:pt idx="232">
                  <c:v>-1324</c:v>
                </c:pt>
                <c:pt idx="233">
                  <c:v>-1309</c:v>
                </c:pt>
                <c:pt idx="234">
                  <c:v>-1309</c:v>
                </c:pt>
                <c:pt idx="235">
                  <c:v>-1293</c:v>
                </c:pt>
                <c:pt idx="236">
                  <c:v>-1288</c:v>
                </c:pt>
                <c:pt idx="237">
                  <c:v>-1288</c:v>
                </c:pt>
                <c:pt idx="238">
                  <c:v>-1280</c:v>
                </c:pt>
                <c:pt idx="239">
                  <c:v>-1280</c:v>
                </c:pt>
                <c:pt idx="240">
                  <c:v>-1278</c:v>
                </c:pt>
                <c:pt idx="241">
                  <c:v>-1278</c:v>
                </c:pt>
                <c:pt idx="242">
                  <c:v>-1274.5</c:v>
                </c:pt>
                <c:pt idx="243">
                  <c:v>-1263</c:v>
                </c:pt>
                <c:pt idx="244">
                  <c:v>-1263</c:v>
                </c:pt>
                <c:pt idx="245">
                  <c:v>-1234</c:v>
                </c:pt>
                <c:pt idx="246">
                  <c:v>-1234</c:v>
                </c:pt>
                <c:pt idx="247">
                  <c:v>-1048</c:v>
                </c:pt>
                <c:pt idx="248">
                  <c:v>-1048</c:v>
                </c:pt>
                <c:pt idx="249">
                  <c:v>-1026</c:v>
                </c:pt>
                <c:pt idx="250">
                  <c:v>-993</c:v>
                </c:pt>
                <c:pt idx="251">
                  <c:v>-992</c:v>
                </c:pt>
                <c:pt idx="252">
                  <c:v>-971</c:v>
                </c:pt>
                <c:pt idx="253">
                  <c:v>-957</c:v>
                </c:pt>
                <c:pt idx="254">
                  <c:v>-956</c:v>
                </c:pt>
                <c:pt idx="255">
                  <c:v>-942</c:v>
                </c:pt>
                <c:pt idx="256">
                  <c:v>-756</c:v>
                </c:pt>
                <c:pt idx="257">
                  <c:v>-684</c:v>
                </c:pt>
                <c:pt idx="258">
                  <c:v>-683</c:v>
                </c:pt>
                <c:pt idx="259">
                  <c:v>-645</c:v>
                </c:pt>
                <c:pt idx="260">
                  <c:v>-645</c:v>
                </c:pt>
                <c:pt idx="261">
                  <c:v>-631</c:v>
                </c:pt>
                <c:pt idx="262">
                  <c:v>-618</c:v>
                </c:pt>
                <c:pt idx="263">
                  <c:v>-618</c:v>
                </c:pt>
                <c:pt idx="264">
                  <c:v>-611</c:v>
                </c:pt>
                <c:pt idx="265">
                  <c:v>-596</c:v>
                </c:pt>
                <c:pt idx="266">
                  <c:v>-360</c:v>
                </c:pt>
                <c:pt idx="267">
                  <c:v>-353</c:v>
                </c:pt>
                <c:pt idx="268">
                  <c:v>-351</c:v>
                </c:pt>
                <c:pt idx="269">
                  <c:v>-338</c:v>
                </c:pt>
                <c:pt idx="270">
                  <c:v>-302</c:v>
                </c:pt>
                <c:pt idx="271">
                  <c:v>-280</c:v>
                </c:pt>
                <c:pt idx="272">
                  <c:v>-30</c:v>
                </c:pt>
                <c:pt idx="273">
                  <c:v>-7</c:v>
                </c:pt>
                <c:pt idx="274">
                  <c:v>-3.5</c:v>
                </c:pt>
                <c:pt idx="275">
                  <c:v>0</c:v>
                </c:pt>
                <c:pt idx="276">
                  <c:v>0</c:v>
                </c:pt>
                <c:pt idx="277">
                  <c:v>252</c:v>
                </c:pt>
                <c:pt idx="278">
                  <c:v>253</c:v>
                </c:pt>
                <c:pt idx="279">
                  <c:v>253</c:v>
                </c:pt>
                <c:pt idx="280">
                  <c:v>268</c:v>
                </c:pt>
                <c:pt idx="281">
                  <c:v>268</c:v>
                </c:pt>
                <c:pt idx="282">
                  <c:v>279</c:v>
                </c:pt>
                <c:pt idx="283">
                  <c:v>280</c:v>
                </c:pt>
                <c:pt idx="284">
                  <c:v>280</c:v>
                </c:pt>
                <c:pt idx="285">
                  <c:v>289</c:v>
                </c:pt>
                <c:pt idx="286">
                  <c:v>289</c:v>
                </c:pt>
                <c:pt idx="287">
                  <c:v>304</c:v>
                </c:pt>
                <c:pt idx="288">
                  <c:v>304</c:v>
                </c:pt>
                <c:pt idx="289">
                  <c:v>304</c:v>
                </c:pt>
                <c:pt idx="290">
                  <c:v>308</c:v>
                </c:pt>
                <c:pt idx="291">
                  <c:v>315</c:v>
                </c:pt>
                <c:pt idx="292">
                  <c:v>316</c:v>
                </c:pt>
                <c:pt idx="293">
                  <c:v>317</c:v>
                </c:pt>
                <c:pt idx="294">
                  <c:v>330</c:v>
                </c:pt>
                <c:pt idx="295">
                  <c:v>337</c:v>
                </c:pt>
                <c:pt idx="296">
                  <c:v>525</c:v>
                </c:pt>
                <c:pt idx="297">
                  <c:v>560</c:v>
                </c:pt>
                <c:pt idx="298">
                  <c:v>560</c:v>
                </c:pt>
                <c:pt idx="299">
                  <c:v>563.5</c:v>
                </c:pt>
                <c:pt idx="300">
                  <c:v>565.5</c:v>
                </c:pt>
                <c:pt idx="301">
                  <c:v>611</c:v>
                </c:pt>
                <c:pt idx="302">
                  <c:v>611</c:v>
                </c:pt>
                <c:pt idx="303">
                  <c:v>624</c:v>
                </c:pt>
                <c:pt idx="304">
                  <c:v>625</c:v>
                </c:pt>
                <c:pt idx="305">
                  <c:v>627</c:v>
                </c:pt>
                <c:pt idx="306">
                  <c:v>639</c:v>
                </c:pt>
                <c:pt idx="307">
                  <c:v>642</c:v>
                </c:pt>
                <c:pt idx="308">
                  <c:v>650.5</c:v>
                </c:pt>
                <c:pt idx="309">
                  <c:v>655</c:v>
                </c:pt>
                <c:pt idx="310">
                  <c:v>679</c:v>
                </c:pt>
                <c:pt idx="311">
                  <c:v>679</c:v>
                </c:pt>
                <c:pt idx="312">
                  <c:v>936</c:v>
                </c:pt>
                <c:pt idx="313">
                  <c:v>939.5</c:v>
                </c:pt>
                <c:pt idx="314">
                  <c:v>963</c:v>
                </c:pt>
                <c:pt idx="315">
                  <c:v>965.5</c:v>
                </c:pt>
                <c:pt idx="316">
                  <c:v>970</c:v>
                </c:pt>
                <c:pt idx="317">
                  <c:v>978</c:v>
                </c:pt>
                <c:pt idx="318">
                  <c:v>1217</c:v>
                </c:pt>
                <c:pt idx="319">
                  <c:v>1217</c:v>
                </c:pt>
                <c:pt idx="320">
                  <c:v>1280</c:v>
                </c:pt>
                <c:pt idx="321">
                  <c:v>1280</c:v>
                </c:pt>
                <c:pt idx="322">
                  <c:v>1280</c:v>
                </c:pt>
                <c:pt idx="323">
                  <c:v>1280</c:v>
                </c:pt>
                <c:pt idx="324">
                  <c:v>1282</c:v>
                </c:pt>
                <c:pt idx="325">
                  <c:v>1297</c:v>
                </c:pt>
                <c:pt idx="326">
                  <c:v>1297</c:v>
                </c:pt>
                <c:pt idx="327">
                  <c:v>1302</c:v>
                </c:pt>
                <c:pt idx="328">
                  <c:v>1302</c:v>
                </c:pt>
                <c:pt idx="329">
                  <c:v>1556</c:v>
                </c:pt>
                <c:pt idx="330">
                  <c:v>1556</c:v>
                </c:pt>
                <c:pt idx="331">
                  <c:v>1563</c:v>
                </c:pt>
                <c:pt idx="332">
                  <c:v>1563</c:v>
                </c:pt>
                <c:pt idx="333">
                  <c:v>1577</c:v>
                </c:pt>
                <c:pt idx="334">
                  <c:v>1577</c:v>
                </c:pt>
                <c:pt idx="335">
                  <c:v>1596</c:v>
                </c:pt>
                <c:pt idx="336">
                  <c:v>1607</c:v>
                </c:pt>
                <c:pt idx="337">
                  <c:v>1620</c:v>
                </c:pt>
                <c:pt idx="338">
                  <c:v>1620</c:v>
                </c:pt>
                <c:pt idx="339">
                  <c:v>1887.5</c:v>
                </c:pt>
                <c:pt idx="340">
                  <c:v>1922</c:v>
                </c:pt>
                <c:pt idx="341">
                  <c:v>1922</c:v>
                </c:pt>
                <c:pt idx="342">
                  <c:v>1949</c:v>
                </c:pt>
                <c:pt idx="343">
                  <c:v>1949</c:v>
                </c:pt>
                <c:pt idx="344">
                  <c:v>1965</c:v>
                </c:pt>
                <c:pt idx="345">
                  <c:v>1978</c:v>
                </c:pt>
                <c:pt idx="346">
                  <c:v>2178</c:v>
                </c:pt>
                <c:pt idx="347">
                  <c:v>2184.5</c:v>
                </c:pt>
                <c:pt idx="348">
                  <c:v>2229</c:v>
                </c:pt>
                <c:pt idx="349">
                  <c:v>2236</c:v>
                </c:pt>
                <c:pt idx="350">
                  <c:v>2239</c:v>
                </c:pt>
                <c:pt idx="351">
                  <c:v>2239</c:v>
                </c:pt>
                <c:pt idx="352">
                  <c:v>2241</c:v>
                </c:pt>
                <c:pt idx="353">
                  <c:v>2526.5</c:v>
                </c:pt>
                <c:pt idx="354">
                  <c:v>2540</c:v>
                </c:pt>
                <c:pt idx="355">
                  <c:v>2540</c:v>
                </c:pt>
                <c:pt idx="356">
                  <c:v>2548</c:v>
                </c:pt>
                <c:pt idx="357">
                  <c:v>2548</c:v>
                </c:pt>
                <c:pt idx="358">
                  <c:v>2563</c:v>
                </c:pt>
                <c:pt idx="359">
                  <c:v>2567</c:v>
                </c:pt>
                <c:pt idx="360">
                  <c:v>2567</c:v>
                </c:pt>
                <c:pt idx="361">
                  <c:v>2567</c:v>
                </c:pt>
                <c:pt idx="362">
                  <c:v>2589</c:v>
                </c:pt>
                <c:pt idx="363">
                  <c:v>2592</c:v>
                </c:pt>
                <c:pt idx="364">
                  <c:v>2592</c:v>
                </c:pt>
                <c:pt idx="365">
                  <c:v>2767</c:v>
                </c:pt>
                <c:pt idx="366">
                  <c:v>2863.5</c:v>
                </c:pt>
                <c:pt idx="367">
                  <c:v>2885</c:v>
                </c:pt>
                <c:pt idx="368">
                  <c:v>2885</c:v>
                </c:pt>
                <c:pt idx="369">
                  <c:v>2891</c:v>
                </c:pt>
                <c:pt idx="370">
                  <c:v>2898</c:v>
                </c:pt>
                <c:pt idx="371">
                  <c:v>2900</c:v>
                </c:pt>
                <c:pt idx="372">
                  <c:v>3128</c:v>
                </c:pt>
                <c:pt idx="373">
                  <c:v>3195</c:v>
                </c:pt>
                <c:pt idx="374">
                  <c:v>3224</c:v>
                </c:pt>
                <c:pt idx="375">
                  <c:v>3233.5</c:v>
                </c:pt>
                <c:pt idx="376">
                  <c:v>3291</c:v>
                </c:pt>
                <c:pt idx="377">
                  <c:v>3410</c:v>
                </c:pt>
                <c:pt idx="378">
                  <c:v>3509</c:v>
                </c:pt>
                <c:pt idx="379">
                  <c:v>3509</c:v>
                </c:pt>
                <c:pt idx="380">
                  <c:v>3540</c:v>
                </c:pt>
                <c:pt idx="381">
                  <c:v>3562</c:v>
                </c:pt>
                <c:pt idx="382">
                  <c:v>3562</c:v>
                </c:pt>
                <c:pt idx="383">
                  <c:v>3784</c:v>
                </c:pt>
                <c:pt idx="384">
                  <c:v>3811</c:v>
                </c:pt>
                <c:pt idx="385">
                  <c:v>3842</c:v>
                </c:pt>
                <c:pt idx="386">
                  <c:v>3842</c:v>
                </c:pt>
                <c:pt idx="387">
                  <c:v>4149</c:v>
                </c:pt>
                <c:pt idx="388">
                  <c:v>4158</c:v>
                </c:pt>
                <c:pt idx="389">
                  <c:v>4158</c:v>
                </c:pt>
                <c:pt idx="390">
                  <c:v>4165</c:v>
                </c:pt>
                <c:pt idx="391">
                  <c:v>4165</c:v>
                </c:pt>
                <c:pt idx="392">
                  <c:v>4180</c:v>
                </c:pt>
                <c:pt idx="393">
                  <c:v>4180</c:v>
                </c:pt>
                <c:pt idx="394">
                  <c:v>4184</c:v>
                </c:pt>
                <c:pt idx="395">
                  <c:v>4200</c:v>
                </c:pt>
                <c:pt idx="396">
                  <c:v>4446.5</c:v>
                </c:pt>
                <c:pt idx="397">
                  <c:v>4502</c:v>
                </c:pt>
                <c:pt idx="398">
                  <c:v>4502</c:v>
                </c:pt>
                <c:pt idx="399">
                  <c:v>4840</c:v>
                </c:pt>
                <c:pt idx="400">
                  <c:v>5041</c:v>
                </c:pt>
                <c:pt idx="401">
                  <c:v>5050</c:v>
                </c:pt>
                <c:pt idx="402">
                  <c:v>5085</c:v>
                </c:pt>
                <c:pt idx="403">
                  <c:v>5122</c:v>
                </c:pt>
                <c:pt idx="404">
                  <c:v>5138</c:v>
                </c:pt>
                <c:pt idx="405">
                  <c:v>5138</c:v>
                </c:pt>
                <c:pt idx="406">
                  <c:v>5173</c:v>
                </c:pt>
                <c:pt idx="407">
                  <c:v>5173</c:v>
                </c:pt>
                <c:pt idx="408">
                  <c:v>5359</c:v>
                </c:pt>
                <c:pt idx="409">
                  <c:v>5359</c:v>
                </c:pt>
                <c:pt idx="410">
                  <c:v>5408</c:v>
                </c:pt>
                <c:pt idx="411">
                  <c:v>5412</c:v>
                </c:pt>
                <c:pt idx="412">
                  <c:v>5420</c:v>
                </c:pt>
                <c:pt idx="413">
                  <c:v>5436</c:v>
                </c:pt>
                <c:pt idx="414">
                  <c:v>5438</c:v>
                </c:pt>
                <c:pt idx="415">
                  <c:v>5438</c:v>
                </c:pt>
                <c:pt idx="416">
                  <c:v>5445</c:v>
                </c:pt>
                <c:pt idx="417">
                  <c:v>5445</c:v>
                </c:pt>
                <c:pt idx="418">
                  <c:v>5451</c:v>
                </c:pt>
                <c:pt idx="419">
                  <c:v>5455</c:v>
                </c:pt>
                <c:pt idx="420">
                  <c:v>5467</c:v>
                </c:pt>
                <c:pt idx="421">
                  <c:v>5467</c:v>
                </c:pt>
                <c:pt idx="422">
                  <c:v>5470</c:v>
                </c:pt>
                <c:pt idx="423">
                  <c:v>5482</c:v>
                </c:pt>
                <c:pt idx="424">
                  <c:v>5504</c:v>
                </c:pt>
                <c:pt idx="425">
                  <c:v>5504</c:v>
                </c:pt>
                <c:pt idx="426">
                  <c:v>5767</c:v>
                </c:pt>
                <c:pt idx="427">
                  <c:v>5769</c:v>
                </c:pt>
                <c:pt idx="428">
                  <c:v>5769</c:v>
                </c:pt>
                <c:pt idx="429">
                  <c:v>5783</c:v>
                </c:pt>
                <c:pt idx="430">
                  <c:v>5783</c:v>
                </c:pt>
                <c:pt idx="431">
                  <c:v>5789</c:v>
                </c:pt>
                <c:pt idx="432">
                  <c:v>5791</c:v>
                </c:pt>
                <c:pt idx="433">
                  <c:v>5791</c:v>
                </c:pt>
                <c:pt idx="434">
                  <c:v>5806</c:v>
                </c:pt>
                <c:pt idx="435">
                  <c:v>5806</c:v>
                </c:pt>
                <c:pt idx="436">
                  <c:v>5820</c:v>
                </c:pt>
                <c:pt idx="437">
                  <c:v>5820</c:v>
                </c:pt>
                <c:pt idx="438">
                  <c:v>6035</c:v>
                </c:pt>
                <c:pt idx="439">
                  <c:v>6035</c:v>
                </c:pt>
                <c:pt idx="440">
                  <c:v>6049</c:v>
                </c:pt>
                <c:pt idx="441">
                  <c:v>6049</c:v>
                </c:pt>
                <c:pt idx="442">
                  <c:v>6078</c:v>
                </c:pt>
                <c:pt idx="443">
                  <c:v>6078</c:v>
                </c:pt>
                <c:pt idx="444">
                  <c:v>6099</c:v>
                </c:pt>
                <c:pt idx="445">
                  <c:v>6099</c:v>
                </c:pt>
                <c:pt idx="446">
                  <c:v>6100</c:v>
                </c:pt>
                <c:pt idx="447">
                  <c:v>6100</c:v>
                </c:pt>
                <c:pt idx="448">
                  <c:v>6110</c:v>
                </c:pt>
                <c:pt idx="449">
                  <c:v>6110</c:v>
                </c:pt>
                <c:pt idx="450">
                  <c:v>6114</c:v>
                </c:pt>
                <c:pt idx="451">
                  <c:v>6114</c:v>
                </c:pt>
                <c:pt idx="452">
                  <c:v>6127</c:v>
                </c:pt>
                <c:pt idx="453">
                  <c:v>6387</c:v>
                </c:pt>
                <c:pt idx="454">
                  <c:v>6387</c:v>
                </c:pt>
                <c:pt idx="455">
                  <c:v>6424</c:v>
                </c:pt>
                <c:pt idx="456">
                  <c:v>6424</c:v>
                </c:pt>
                <c:pt idx="457">
                  <c:v>6438</c:v>
                </c:pt>
                <c:pt idx="458">
                  <c:v>6438</c:v>
                </c:pt>
                <c:pt idx="459">
                  <c:v>6445</c:v>
                </c:pt>
                <c:pt idx="460">
                  <c:v>6445</c:v>
                </c:pt>
                <c:pt idx="461">
                  <c:v>6458</c:v>
                </c:pt>
                <c:pt idx="462">
                  <c:v>6458</c:v>
                </c:pt>
                <c:pt idx="463">
                  <c:v>6475</c:v>
                </c:pt>
                <c:pt idx="464">
                  <c:v>6702</c:v>
                </c:pt>
                <c:pt idx="465">
                  <c:v>6725</c:v>
                </c:pt>
                <c:pt idx="466">
                  <c:v>6725</c:v>
                </c:pt>
                <c:pt idx="467">
                  <c:v>6733</c:v>
                </c:pt>
                <c:pt idx="468">
                  <c:v>6745</c:v>
                </c:pt>
                <c:pt idx="469">
                  <c:v>6754</c:v>
                </c:pt>
                <c:pt idx="470">
                  <c:v>6769</c:v>
                </c:pt>
                <c:pt idx="471">
                  <c:v>6991</c:v>
                </c:pt>
                <c:pt idx="472">
                  <c:v>7033</c:v>
                </c:pt>
                <c:pt idx="473">
                  <c:v>7061</c:v>
                </c:pt>
                <c:pt idx="474">
                  <c:v>7063</c:v>
                </c:pt>
                <c:pt idx="475">
                  <c:v>7074</c:v>
                </c:pt>
                <c:pt idx="476">
                  <c:v>7091</c:v>
                </c:pt>
                <c:pt idx="477">
                  <c:v>7100</c:v>
                </c:pt>
                <c:pt idx="478">
                  <c:v>7100</c:v>
                </c:pt>
                <c:pt idx="479">
                  <c:v>7330</c:v>
                </c:pt>
                <c:pt idx="480">
                  <c:v>7351</c:v>
                </c:pt>
                <c:pt idx="481">
                  <c:v>7372</c:v>
                </c:pt>
                <c:pt idx="482">
                  <c:v>7390</c:v>
                </c:pt>
                <c:pt idx="483">
                  <c:v>7400</c:v>
                </c:pt>
                <c:pt idx="484">
                  <c:v>7416</c:v>
                </c:pt>
                <c:pt idx="485">
                  <c:v>7684</c:v>
                </c:pt>
                <c:pt idx="486">
                  <c:v>7714</c:v>
                </c:pt>
                <c:pt idx="487">
                  <c:v>7750</c:v>
                </c:pt>
                <c:pt idx="488">
                  <c:v>7965</c:v>
                </c:pt>
                <c:pt idx="489">
                  <c:v>8001</c:v>
                </c:pt>
                <c:pt idx="490">
                  <c:v>8047</c:v>
                </c:pt>
                <c:pt idx="491">
                  <c:v>8049</c:v>
                </c:pt>
                <c:pt idx="492">
                  <c:v>8059</c:v>
                </c:pt>
                <c:pt idx="493">
                  <c:v>8282</c:v>
                </c:pt>
                <c:pt idx="494">
                  <c:v>8318</c:v>
                </c:pt>
                <c:pt idx="495">
                  <c:v>8366</c:v>
                </c:pt>
                <c:pt idx="496">
                  <c:v>8385</c:v>
                </c:pt>
                <c:pt idx="497">
                  <c:v>8385</c:v>
                </c:pt>
                <c:pt idx="498">
                  <c:v>8591</c:v>
                </c:pt>
                <c:pt idx="499">
                  <c:v>8605</c:v>
                </c:pt>
                <c:pt idx="500">
                  <c:v>8613</c:v>
                </c:pt>
                <c:pt idx="501">
                  <c:v>8627</c:v>
                </c:pt>
                <c:pt idx="502">
                  <c:v>8634</c:v>
                </c:pt>
                <c:pt idx="503">
                  <c:v>8649</c:v>
                </c:pt>
                <c:pt idx="504">
                  <c:v>8936</c:v>
                </c:pt>
                <c:pt idx="505">
                  <c:v>8955</c:v>
                </c:pt>
                <c:pt idx="506">
                  <c:v>8958</c:v>
                </c:pt>
                <c:pt idx="507">
                  <c:v>8989</c:v>
                </c:pt>
                <c:pt idx="508">
                  <c:v>8989</c:v>
                </c:pt>
                <c:pt idx="509">
                  <c:v>8991</c:v>
                </c:pt>
                <c:pt idx="510">
                  <c:v>8992.5</c:v>
                </c:pt>
                <c:pt idx="511">
                  <c:v>9001</c:v>
                </c:pt>
                <c:pt idx="512">
                  <c:v>9008</c:v>
                </c:pt>
                <c:pt idx="513">
                  <c:v>9020</c:v>
                </c:pt>
                <c:pt idx="514">
                  <c:v>9245</c:v>
                </c:pt>
                <c:pt idx="515">
                  <c:v>9245</c:v>
                </c:pt>
                <c:pt idx="516">
                  <c:v>9259</c:v>
                </c:pt>
                <c:pt idx="517">
                  <c:v>9267</c:v>
                </c:pt>
                <c:pt idx="518">
                  <c:v>9274</c:v>
                </c:pt>
                <c:pt idx="519">
                  <c:v>9303</c:v>
                </c:pt>
                <c:pt idx="520">
                  <c:v>9307</c:v>
                </c:pt>
                <c:pt idx="521">
                  <c:v>9314</c:v>
                </c:pt>
                <c:pt idx="522">
                  <c:v>9605</c:v>
                </c:pt>
                <c:pt idx="523">
                  <c:v>9626</c:v>
                </c:pt>
                <c:pt idx="524">
                  <c:v>9660</c:v>
                </c:pt>
                <c:pt idx="525">
                  <c:v>9878</c:v>
                </c:pt>
                <c:pt idx="526">
                  <c:v>9899</c:v>
                </c:pt>
                <c:pt idx="527">
                  <c:v>9900</c:v>
                </c:pt>
                <c:pt idx="528">
                  <c:v>9914</c:v>
                </c:pt>
                <c:pt idx="529">
                  <c:v>9964</c:v>
                </c:pt>
                <c:pt idx="530">
                  <c:v>10245</c:v>
                </c:pt>
                <c:pt idx="531">
                  <c:v>10263</c:v>
                </c:pt>
                <c:pt idx="532">
                  <c:v>10274</c:v>
                </c:pt>
                <c:pt idx="533">
                  <c:v>10281</c:v>
                </c:pt>
                <c:pt idx="534">
                  <c:v>10283</c:v>
                </c:pt>
                <c:pt idx="535">
                  <c:v>10288</c:v>
                </c:pt>
                <c:pt idx="536">
                  <c:v>10288</c:v>
                </c:pt>
                <c:pt idx="537">
                  <c:v>10288</c:v>
                </c:pt>
                <c:pt idx="538">
                  <c:v>10609</c:v>
                </c:pt>
                <c:pt idx="539">
                  <c:v>10609</c:v>
                </c:pt>
                <c:pt idx="540">
                  <c:v>10612</c:v>
                </c:pt>
                <c:pt idx="541">
                  <c:v>10880.5</c:v>
                </c:pt>
                <c:pt idx="542">
                  <c:v>10888.5</c:v>
                </c:pt>
                <c:pt idx="543">
                  <c:v>10892</c:v>
                </c:pt>
                <c:pt idx="544">
                  <c:v>10899</c:v>
                </c:pt>
                <c:pt idx="545">
                  <c:v>10899</c:v>
                </c:pt>
                <c:pt idx="546">
                  <c:v>11172</c:v>
                </c:pt>
                <c:pt idx="547">
                  <c:v>11187</c:v>
                </c:pt>
                <c:pt idx="548">
                  <c:v>11216</c:v>
                </c:pt>
                <c:pt idx="549">
                  <c:v>11230</c:v>
                </c:pt>
                <c:pt idx="550">
                  <c:v>11237</c:v>
                </c:pt>
                <c:pt idx="551">
                  <c:v>11481</c:v>
                </c:pt>
                <c:pt idx="552">
                  <c:v>11602</c:v>
                </c:pt>
                <c:pt idx="553">
                  <c:v>11609</c:v>
                </c:pt>
                <c:pt idx="554">
                  <c:v>11609</c:v>
                </c:pt>
                <c:pt idx="555">
                  <c:v>11817</c:v>
                </c:pt>
                <c:pt idx="556">
                  <c:v>11817</c:v>
                </c:pt>
                <c:pt idx="557">
                  <c:v>11841</c:v>
                </c:pt>
                <c:pt idx="558">
                  <c:v>11882</c:v>
                </c:pt>
                <c:pt idx="559">
                  <c:v>11882</c:v>
                </c:pt>
                <c:pt idx="560">
                  <c:v>11884</c:v>
                </c:pt>
                <c:pt idx="561">
                  <c:v>11892</c:v>
                </c:pt>
                <c:pt idx="562">
                  <c:v>12220</c:v>
                </c:pt>
                <c:pt idx="563">
                  <c:v>12220</c:v>
                </c:pt>
                <c:pt idx="564">
                  <c:v>12500</c:v>
                </c:pt>
                <c:pt idx="565">
                  <c:v>12500</c:v>
                </c:pt>
                <c:pt idx="566">
                  <c:v>12524</c:v>
                </c:pt>
                <c:pt idx="567">
                  <c:v>12558</c:v>
                </c:pt>
                <c:pt idx="568">
                  <c:v>12889</c:v>
                </c:pt>
                <c:pt idx="569">
                  <c:v>12889</c:v>
                </c:pt>
                <c:pt idx="570">
                  <c:v>13154</c:v>
                </c:pt>
                <c:pt idx="571">
                  <c:v>13169</c:v>
                </c:pt>
                <c:pt idx="572">
                  <c:v>13773</c:v>
                </c:pt>
                <c:pt idx="573">
                  <c:v>14147</c:v>
                </c:pt>
              </c:numCache>
            </c:numRef>
          </c:xVal>
          <c:yVal>
            <c:numRef>
              <c:f>'Active 1'!$I$21:$I$974</c:f>
              <c:numCache>
                <c:formatCode>General</c:formatCode>
                <c:ptCount val="954"/>
                <c:pt idx="87">
                  <c:v>1.2574500004120637E-2</c:v>
                </c:pt>
                <c:pt idx="88">
                  <c:v>-1.5370499997516163E-2</c:v>
                </c:pt>
                <c:pt idx="89">
                  <c:v>2.5907500006724149E-2</c:v>
                </c:pt>
                <c:pt idx="90">
                  <c:v>4.0907500006142072E-2</c:v>
                </c:pt>
                <c:pt idx="91">
                  <c:v>3.6865000001853332E-2</c:v>
                </c:pt>
                <c:pt idx="92">
                  <c:v>1.8789500005368609E-2</c:v>
                </c:pt>
                <c:pt idx="93">
                  <c:v>1.2848999998823274E-2</c:v>
                </c:pt>
                <c:pt idx="94">
                  <c:v>1.984900000388734E-2</c:v>
                </c:pt>
                <c:pt idx="95">
                  <c:v>1.0277000001224224E-2</c:v>
                </c:pt>
                <c:pt idx="96">
                  <c:v>3.4220000015920959E-3</c:v>
                </c:pt>
                <c:pt idx="97">
                  <c:v>4.8087500035762787E-3</c:v>
                </c:pt>
                <c:pt idx="99">
                  <c:v>1.8552499997895211E-2</c:v>
                </c:pt>
                <c:pt idx="103">
                  <c:v>1.1001999999280088E-2</c:v>
                </c:pt>
                <c:pt idx="104">
                  <c:v>-3.3799999800976366E-4</c:v>
                </c:pt>
                <c:pt idx="105">
                  <c:v>-7.1999999636318535E-4</c:v>
                </c:pt>
                <c:pt idx="106">
                  <c:v>8.249000005889684E-3</c:v>
                </c:pt>
                <c:pt idx="107">
                  <c:v>1.8249000000650994E-2</c:v>
                </c:pt>
                <c:pt idx="108">
                  <c:v>9.0820000041276217E-3</c:v>
                </c:pt>
                <c:pt idx="109">
                  <c:v>1.0558000001765322E-2</c:v>
                </c:pt>
                <c:pt idx="110">
                  <c:v>-4.2810000013560057E-3</c:v>
                </c:pt>
                <c:pt idx="111">
                  <c:v>-5.0750000082189217E-4</c:v>
                </c:pt>
                <c:pt idx="112">
                  <c:v>1.0492499997781124E-2</c:v>
                </c:pt>
                <c:pt idx="113">
                  <c:v>1.3492500002030283E-2</c:v>
                </c:pt>
                <c:pt idx="114">
                  <c:v>1.3492500002030283E-2</c:v>
                </c:pt>
                <c:pt idx="115">
                  <c:v>-4.4799999886890873E-4</c:v>
                </c:pt>
                <c:pt idx="116">
                  <c:v>9.849500005657319E-3</c:v>
                </c:pt>
                <c:pt idx="117">
                  <c:v>1.1849500006064773E-2</c:v>
                </c:pt>
                <c:pt idx="118">
                  <c:v>1.7849500007287133E-2</c:v>
                </c:pt>
                <c:pt idx="119">
                  <c:v>1.3634500006446615E-2</c:v>
                </c:pt>
                <c:pt idx="120">
                  <c:v>-2.6114999927813187E-3</c:v>
                </c:pt>
                <c:pt idx="121">
                  <c:v>-3.2520000022486784E-3</c:v>
                </c:pt>
                <c:pt idx="122">
                  <c:v>2.1620000043185428E-3</c:v>
                </c:pt>
                <c:pt idx="126">
                  <c:v>8.3350000204518437E-4</c:v>
                </c:pt>
                <c:pt idx="127">
                  <c:v>1.6355000043404289E-3</c:v>
                </c:pt>
                <c:pt idx="130">
                  <c:v>2.9925000053481199E-3</c:v>
                </c:pt>
                <c:pt idx="132">
                  <c:v>3.0459999979939312E-3</c:v>
                </c:pt>
                <c:pt idx="133">
                  <c:v>1.1880000020028092E-3</c:v>
                </c:pt>
                <c:pt idx="134">
                  <c:v>-2.1454999994602986E-2</c:v>
                </c:pt>
                <c:pt idx="135">
                  <c:v>-7.335999995120801E-3</c:v>
                </c:pt>
                <c:pt idx="136">
                  <c:v>1.7829999997047707E-3</c:v>
                </c:pt>
                <c:pt idx="137">
                  <c:v>-9.0864999947370961E-3</c:v>
                </c:pt>
                <c:pt idx="139">
                  <c:v>1.3299999991431832E-3</c:v>
                </c:pt>
                <c:pt idx="140">
                  <c:v>5.3895000019110739E-3</c:v>
                </c:pt>
                <c:pt idx="141">
                  <c:v>-5.2534999995259568E-3</c:v>
                </c:pt>
                <c:pt idx="142">
                  <c:v>2.0465000052354299E-3</c:v>
                </c:pt>
                <c:pt idx="143">
                  <c:v>9.7464999998919666E-3</c:v>
                </c:pt>
                <c:pt idx="144">
                  <c:v>1.5639000004739501E-2</c:v>
                </c:pt>
                <c:pt idx="146">
                  <c:v>-1.6051999999035615E-2</c:v>
                </c:pt>
                <c:pt idx="147">
                  <c:v>9.1685000006691553E-3</c:v>
                </c:pt>
                <c:pt idx="148">
                  <c:v>-5.5899999279063195E-4</c:v>
                </c:pt>
                <c:pt idx="149">
                  <c:v>1.750000003085006E-3</c:v>
                </c:pt>
                <c:pt idx="150">
                  <c:v>-4.1484999965177849E-3</c:v>
                </c:pt>
                <c:pt idx="151">
                  <c:v>-1.379149999411311E-2</c:v>
                </c:pt>
                <c:pt idx="152">
                  <c:v>3.208500005712267E-3</c:v>
                </c:pt>
                <c:pt idx="153">
                  <c:v>1.6625000003841706E-2</c:v>
                </c:pt>
                <c:pt idx="154">
                  <c:v>1.6625000003841706E-2</c:v>
                </c:pt>
                <c:pt idx="155">
                  <c:v>-8.8989999931072816E-3</c:v>
                </c:pt>
                <c:pt idx="156">
                  <c:v>4.5769999996991828E-3</c:v>
                </c:pt>
                <c:pt idx="157">
                  <c:v>-1.8589999992400408E-2</c:v>
                </c:pt>
                <c:pt idx="158">
                  <c:v>-3.9719999986118637E-3</c:v>
                </c:pt>
                <c:pt idx="159">
                  <c:v>-1.5554999990854412E-3</c:v>
                </c:pt>
                <c:pt idx="160">
                  <c:v>-5.346499994629994E-3</c:v>
                </c:pt>
                <c:pt idx="161">
                  <c:v>-4.8705000008339994E-3</c:v>
                </c:pt>
                <c:pt idx="166">
                  <c:v>1.231950000510551E-2</c:v>
                </c:pt>
                <c:pt idx="168">
                  <c:v>-1.6561500000534579E-2</c:v>
                </c:pt>
                <c:pt idx="171">
                  <c:v>-1.2044999966747127E-3</c:v>
                </c:pt>
                <c:pt idx="172">
                  <c:v>-2.0450000010896474E-4</c:v>
                </c:pt>
                <c:pt idx="175">
                  <c:v>1.0506999999051914E-2</c:v>
                </c:pt>
                <c:pt idx="176">
                  <c:v>4.7565000058966689E-3</c:v>
                </c:pt>
                <c:pt idx="179">
                  <c:v>-3.7079999965499155E-3</c:v>
                </c:pt>
                <c:pt idx="180">
                  <c:v>-1.0291499995219056E-2</c:v>
                </c:pt>
                <c:pt idx="181">
                  <c:v>7.0770000093034469E-3</c:v>
                </c:pt>
                <c:pt idx="182">
                  <c:v>-6.5065000017057173E-3</c:v>
                </c:pt>
                <c:pt idx="183">
                  <c:v>5.791000003227964E-3</c:v>
                </c:pt>
                <c:pt idx="185">
                  <c:v>-3.6065000022063032E-3</c:v>
                </c:pt>
                <c:pt idx="187">
                  <c:v>2.0150000636931509E-4</c:v>
                </c:pt>
                <c:pt idx="188">
                  <c:v>-7.3000002885237336E-5</c:v>
                </c:pt>
                <c:pt idx="189">
                  <c:v>3.2840000058058649E-3</c:v>
                </c:pt>
                <c:pt idx="190">
                  <c:v>-3.6564999973052181E-3</c:v>
                </c:pt>
                <c:pt idx="191">
                  <c:v>-2.8234999990672804E-3</c:v>
                </c:pt>
                <c:pt idx="192">
                  <c:v>1.2176500007626601E-2</c:v>
                </c:pt>
                <c:pt idx="193">
                  <c:v>8.800000068731606E-5</c:v>
                </c:pt>
                <c:pt idx="194">
                  <c:v>1.0088000002724584E-2</c:v>
                </c:pt>
                <c:pt idx="195">
                  <c:v>1.417050000600284E-2</c:v>
                </c:pt>
                <c:pt idx="196">
                  <c:v>-1.4710499992361292E-2</c:v>
                </c:pt>
                <c:pt idx="198">
                  <c:v>-6.7104999980074354E-3</c:v>
                </c:pt>
                <c:pt idx="199">
                  <c:v>4.1820000042207539E-3</c:v>
                </c:pt>
                <c:pt idx="200">
                  <c:v>4.200000039418228E-4</c:v>
                </c:pt>
                <c:pt idx="201">
                  <c:v>3.4200000009150244E-3</c:v>
                </c:pt>
                <c:pt idx="203">
                  <c:v>5.5390000052284449E-3</c:v>
                </c:pt>
                <c:pt idx="204">
                  <c:v>-1.1401499992643949E-2</c:v>
                </c:pt>
                <c:pt idx="205">
                  <c:v>-6.4014999952632934E-3</c:v>
                </c:pt>
                <c:pt idx="206">
                  <c:v>-5.4014999914215878E-3</c:v>
                </c:pt>
                <c:pt idx="207">
                  <c:v>2.5985000029322691E-3</c:v>
                </c:pt>
                <c:pt idx="208">
                  <c:v>5.3720000069006346E-3</c:v>
                </c:pt>
                <c:pt idx="210">
                  <c:v>7.4315000019851141E-3</c:v>
                </c:pt>
                <c:pt idx="212">
                  <c:v>-3.2709999941289425E-3</c:v>
                </c:pt>
                <c:pt idx="214">
                  <c:v>-8.1519999948795885E-3</c:v>
                </c:pt>
                <c:pt idx="216">
                  <c:v>1.4550000196322799E-4</c:v>
                </c:pt>
                <c:pt idx="217">
                  <c:v>-3.779499999654945E-2</c:v>
                </c:pt>
                <c:pt idx="218">
                  <c:v>-1.2437999990652315E-2</c:v>
                </c:pt>
                <c:pt idx="219">
                  <c:v>-1.3318999990588054E-2</c:v>
                </c:pt>
                <c:pt idx="220">
                  <c:v>3.681000009237323E-3</c:v>
                </c:pt>
                <c:pt idx="223">
                  <c:v>-1.8429999981890433E-3</c:v>
                </c:pt>
                <c:pt idx="224">
                  <c:v>8.1570000038482249E-3</c:v>
                </c:pt>
                <c:pt idx="226">
                  <c:v>-4.2649999522836879E-4</c:v>
                </c:pt>
                <c:pt idx="228">
                  <c:v>-4.2174999980488792E-3</c:v>
                </c:pt>
                <c:pt idx="231">
                  <c:v>-8.7779999958002008E-3</c:v>
                </c:pt>
                <c:pt idx="233">
                  <c:v>1.7114500005845912E-2</c:v>
                </c:pt>
                <c:pt idx="234">
                  <c:v>1.9114500006253365E-2</c:v>
                </c:pt>
                <c:pt idx="236">
                  <c:v>7.3640000045998022E-3</c:v>
                </c:pt>
                <c:pt idx="237">
                  <c:v>1.6364000002795365E-2</c:v>
                </c:pt>
                <c:pt idx="238">
                  <c:v>-9.1600000014295802E-3</c:v>
                </c:pt>
                <c:pt idx="239">
                  <c:v>1.0840000002644956E-2</c:v>
                </c:pt>
                <c:pt idx="240">
                  <c:v>-4.041000000142958E-3</c:v>
                </c:pt>
                <c:pt idx="243">
                  <c:v>-2.4148500000592321E-2</c:v>
                </c:pt>
                <c:pt idx="244">
                  <c:v>-2.3148500004026573E-2</c:v>
                </c:pt>
                <c:pt idx="247">
                  <c:v>1.8644000003405381E-2</c:v>
                </c:pt>
                <c:pt idx="250">
                  <c:v>4.9165000018547289E-3</c:v>
                </c:pt>
                <c:pt idx="251">
                  <c:v>5.976000007649418E-3</c:v>
                </c:pt>
                <c:pt idx="252">
                  <c:v>-1.7745000004651956E-3</c:v>
                </c:pt>
                <c:pt idx="253">
                  <c:v>6.0585000028368086E-3</c:v>
                </c:pt>
                <c:pt idx="254">
                  <c:v>-5.8819999976549298E-3</c:v>
                </c:pt>
                <c:pt idx="255">
                  <c:v>6.9510000030277297E-3</c:v>
                </c:pt>
                <c:pt idx="256">
                  <c:v>-1.2982000000192784E-2</c:v>
                </c:pt>
                <c:pt idx="257">
                  <c:v>1.3020000042160973E-3</c:v>
                </c:pt>
                <c:pt idx="258">
                  <c:v>-6.3850000151433051E-4</c:v>
                </c:pt>
                <c:pt idx="260">
                  <c:v>-2.3774999935994856E-3</c:v>
                </c:pt>
                <c:pt idx="261">
                  <c:v>8.4555000066757202E-3</c:v>
                </c:pt>
                <c:pt idx="262">
                  <c:v>8.2290000063949265E-3</c:v>
                </c:pt>
                <c:pt idx="263">
                  <c:v>8.2290000063949265E-3</c:v>
                </c:pt>
                <c:pt idx="264">
                  <c:v>-5.3544999973382801E-3</c:v>
                </c:pt>
                <c:pt idx="265">
                  <c:v>-3.4620000005816109E-3</c:v>
                </c:pt>
                <c:pt idx="266">
                  <c:v>1.5800000037415884E-3</c:v>
                </c:pt>
                <c:pt idx="267">
                  <c:v>-4.003499991085846E-3</c:v>
                </c:pt>
                <c:pt idx="269">
                  <c:v>2.8890000030514784E-3</c:v>
                </c:pt>
                <c:pt idx="270">
                  <c:v>-9.690000006230548E-4</c:v>
                </c:pt>
                <c:pt idx="271">
                  <c:v>-3.6599999948521145E-3</c:v>
                </c:pt>
                <c:pt idx="272">
                  <c:v>5.1500000699888915E-4</c:v>
                </c:pt>
                <c:pt idx="273">
                  <c:v>-6.4165000003413297E-3</c:v>
                </c:pt>
                <c:pt idx="274">
                  <c:v>-3.1208249994961079E-2</c:v>
                </c:pt>
                <c:pt idx="275">
                  <c:v>0</c:v>
                </c:pt>
                <c:pt idx="276">
                  <c:v>4.0000000008149073E-3</c:v>
                </c:pt>
                <c:pt idx="277">
                  <c:v>9.9940000000060536E-3</c:v>
                </c:pt>
                <c:pt idx="278">
                  <c:v>4.0535000080126338E-3</c:v>
                </c:pt>
                <c:pt idx="281">
                  <c:v>1.0946000002149958E-2</c:v>
                </c:pt>
                <c:pt idx="282">
                  <c:v>9.6005000086734071E-3</c:v>
                </c:pt>
                <c:pt idx="284">
                  <c:v>1.8660000001545995E-2</c:v>
                </c:pt>
                <c:pt idx="285">
                  <c:v>-6.8044999934500083E-3</c:v>
                </c:pt>
                <c:pt idx="287">
                  <c:v>-1.4911999998730607E-2</c:v>
                </c:pt>
                <c:pt idx="288">
                  <c:v>1.4088000003539491E-2</c:v>
                </c:pt>
                <c:pt idx="293">
                  <c:v>6.8615000054705888E-3</c:v>
                </c:pt>
                <c:pt idx="301">
                  <c:v>-2.8645499995036516E-2</c:v>
                </c:pt>
                <c:pt idx="302">
                  <c:v>1.3354500006244052E-2</c:v>
                </c:pt>
                <c:pt idx="309">
                  <c:v>2.3972499999217689E-2</c:v>
                </c:pt>
                <c:pt idx="310">
                  <c:v>-6.5994999968097545E-3</c:v>
                </c:pt>
                <c:pt idx="314">
                  <c:v>-3.7014999979874119E-3</c:v>
                </c:pt>
                <c:pt idx="317">
                  <c:v>9.191000004648231E-3</c:v>
                </c:pt>
                <c:pt idx="319">
                  <c:v>9.4115000028978102E-3</c:v>
                </c:pt>
                <c:pt idx="320">
                  <c:v>-2.839999993739184E-3</c:v>
                </c:pt>
                <c:pt idx="322">
                  <c:v>1.3160000002244487E-2</c:v>
                </c:pt>
                <c:pt idx="323">
                  <c:v>1.9160000003466848E-2</c:v>
                </c:pt>
                <c:pt idx="324">
                  <c:v>1.3279000006150454E-2</c:v>
                </c:pt>
                <c:pt idx="325">
                  <c:v>1.0171500005526468E-2</c:v>
                </c:pt>
                <c:pt idx="327">
                  <c:v>3.4690000029513612E-3</c:v>
                </c:pt>
                <c:pt idx="328">
                  <c:v>2.7469000007840805E-2</c:v>
                </c:pt>
                <c:pt idx="329">
                  <c:v>8.5820000022067688E-3</c:v>
                </c:pt>
                <c:pt idx="331">
                  <c:v>9.9984999978914857E-3</c:v>
                </c:pt>
                <c:pt idx="334">
                  <c:v>2.2831500005850103E-2</c:v>
                </c:pt>
                <c:pt idx="335">
                  <c:v>1.6962000001512934E-2</c:v>
                </c:pt>
                <c:pt idx="336">
                  <c:v>2.6165000017499551E-3</c:v>
                </c:pt>
                <c:pt idx="337">
                  <c:v>1.4390000003913883E-2</c:v>
                </c:pt>
                <c:pt idx="340">
                  <c:v>8.3589999994728714E-3</c:v>
                </c:pt>
                <c:pt idx="342">
                  <c:v>1.5965500002494082E-2</c:v>
                </c:pt>
                <c:pt idx="343">
                  <c:v>1.7965500002901535E-2</c:v>
                </c:pt>
                <c:pt idx="344">
                  <c:v>8.9175000030081719E-3</c:v>
                </c:pt>
                <c:pt idx="345">
                  <c:v>-4.3089999962830916E-3</c:v>
                </c:pt>
                <c:pt idx="348">
                  <c:v>1.1625500002992339E-2</c:v>
                </c:pt>
                <c:pt idx="349">
                  <c:v>3.1042000009620097E-2</c:v>
                </c:pt>
                <c:pt idx="351">
                  <c:v>2.822050000395393E-2</c:v>
                </c:pt>
                <c:pt idx="352">
                  <c:v>3.5339499998372048E-2</c:v>
                </c:pt>
                <c:pt idx="354">
                  <c:v>3.7130000004253816E-2</c:v>
                </c:pt>
                <c:pt idx="356">
                  <c:v>9.606000006897375E-3</c:v>
                </c:pt>
                <c:pt idx="358">
                  <c:v>2.549850000650622E-2</c:v>
                </c:pt>
                <c:pt idx="360">
                  <c:v>1.5736500005004928E-2</c:v>
                </c:pt>
                <c:pt idx="361">
                  <c:v>2.7736500000173692E-2</c:v>
                </c:pt>
                <c:pt idx="362">
                  <c:v>3.4045500004140195E-2</c:v>
                </c:pt>
                <c:pt idx="363">
                  <c:v>1.4224000005924609E-2</c:v>
                </c:pt>
                <c:pt idx="368">
                  <c:v>4.7657500006607734E-2</c:v>
                </c:pt>
                <c:pt idx="369">
                  <c:v>5.0145000059274025E-3</c:v>
                </c:pt>
                <c:pt idx="370">
                  <c:v>2.2431000004871748E-2</c:v>
                </c:pt>
                <c:pt idx="371">
                  <c:v>1.8550000007962808E-2</c:v>
                </c:pt>
                <c:pt idx="374">
                  <c:v>2.882800000224961E-2</c:v>
                </c:pt>
                <c:pt idx="376">
                  <c:v>4.1814500007603783E-2</c:v>
                </c:pt>
                <c:pt idx="378">
                  <c:v>1.4785500003199559E-2</c:v>
                </c:pt>
                <c:pt idx="379">
                  <c:v>1.8785499996738508E-2</c:v>
                </c:pt>
                <c:pt idx="380">
                  <c:v>4.3630000000121072E-2</c:v>
                </c:pt>
                <c:pt idx="381">
                  <c:v>2.9939000000013039E-2</c:v>
                </c:pt>
                <c:pt idx="384">
                  <c:v>4.6754499999224208E-2</c:v>
                </c:pt>
                <c:pt idx="385">
                  <c:v>3.1599000001733657E-2</c:v>
                </c:pt>
                <c:pt idx="386">
                  <c:v>5.3598999998939689E-2</c:v>
                </c:pt>
                <c:pt idx="387">
                  <c:v>4.7865500004263595E-2</c:v>
                </c:pt>
                <c:pt idx="388">
                  <c:v>4.6401000006881077E-2</c:v>
                </c:pt>
                <c:pt idx="390">
                  <c:v>4.2817499997909181E-2</c:v>
                </c:pt>
                <c:pt idx="391">
                  <c:v>4.8817499999131542E-2</c:v>
                </c:pt>
                <c:pt idx="392">
                  <c:v>3.9709999997285195E-2</c:v>
                </c:pt>
                <c:pt idx="394">
                  <c:v>4.7948000006726943E-2</c:v>
                </c:pt>
                <c:pt idx="395">
                  <c:v>4.1199999999662396E-2</c:v>
                </c:pt>
                <c:pt idx="400">
                  <c:v>4.703950000111945E-2</c:v>
                </c:pt>
                <c:pt idx="401">
                  <c:v>3.8475000001199078E-2</c:v>
                </c:pt>
                <c:pt idx="402">
                  <c:v>3.2557500002440065E-2</c:v>
                </c:pt>
                <c:pt idx="403">
                  <c:v>3.8759000002755783E-2</c:v>
                </c:pt>
                <c:pt idx="404">
                  <c:v>6.8710999999893829E-2</c:v>
                </c:pt>
                <c:pt idx="407">
                  <c:v>5.6793499999912456E-2</c:v>
                </c:pt>
                <c:pt idx="408">
                  <c:v>4.8860500006412622E-2</c:v>
                </c:pt>
                <c:pt idx="411">
                  <c:v>5.8014000002003741E-2</c:v>
                </c:pt>
                <c:pt idx="412">
                  <c:v>3.9490000002842862E-2</c:v>
                </c:pt>
                <c:pt idx="413">
                  <c:v>4.5442000002367422E-2</c:v>
                </c:pt>
                <c:pt idx="415">
                  <c:v>5.9561000001849607E-2</c:v>
                </c:pt>
                <c:pt idx="416">
                  <c:v>7.3977500003820751E-2</c:v>
                </c:pt>
                <c:pt idx="418">
                  <c:v>4.133449999790173E-2</c:v>
                </c:pt>
                <c:pt idx="419">
                  <c:v>5.4572499997448176E-2</c:v>
                </c:pt>
                <c:pt idx="420">
                  <c:v>5.8286500003305264E-2</c:v>
                </c:pt>
                <c:pt idx="422">
                  <c:v>5.2465000000665896E-2</c:v>
                </c:pt>
                <c:pt idx="423">
                  <c:v>3.1179000005067792E-2</c:v>
                </c:pt>
                <c:pt idx="424">
                  <c:v>3.6488000005192589E-2</c:v>
                </c:pt>
                <c:pt idx="426">
                  <c:v>5.3136500006075948E-2</c:v>
                </c:pt>
                <c:pt idx="427">
                  <c:v>6.4255500001308974E-2</c:v>
                </c:pt>
                <c:pt idx="430">
                  <c:v>7.1088500000769272E-2</c:v>
                </c:pt>
                <c:pt idx="433">
                  <c:v>6.4564500004053116E-2</c:v>
                </c:pt>
                <c:pt idx="434">
                  <c:v>5.3457000001799315E-2</c:v>
                </c:pt>
                <c:pt idx="436">
                  <c:v>6.1289999997825362E-2</c:v>
                </c:pt>
                <c:pt idx="439">
                  <c:v>7.2082500002579764E-2</c:v>
                </c:pt>
                <c:pt idx="441">
                  <c:v>7.3915500004659407E-2</c:v>
                </c:pt>
                <c:pt idx="442">
                  <c:v>5.4641000002447981E-2</c:v>
                </c:pt>
                <c:pt idx="444">
                  <c:v>8.2890500001667533E-2</c:v>
                </c:pt>
                <c:pt idx="447">
                  <c:v>6.8950000000768341E-2</c:v>
                </c:pt>
                <c:pt idx="449">
                  <c:v>6.7545000005338807E-2</c:v>
                </c:pt>
                <c:pt idx="451">
                  <c:v>6.278300000121817E-2</c:v>
                </c:pt>
                <c:pt idx="452">
                  <c:v>5.0556500005768612E-2</c:v>
                </c:pt>
                <c:pt idx="453">
                  <c:v>7.6026499998988584E-2</c:v>
                </c:pt>
                <c:pt idx="456">
                  <c:v>4.5228000002680346E-2</c:v>
                </c:pt>
                <c:pt idx="458">
                  <c:v>7.1061000002373476E-2</c:v>
                </c:pt>
                <c:pt idx="459">
                  <c:v>6.3477500007138588E-2</c:v>
                </c:pt>
                <c:pt idx="461">
                  <c:v>4.7251000003598165E-2</c:v>
                </c:pt>
                <c:pt idx="462">
                  <c:v>6.0251000002608635E-2</c:v>
                </c:pt>
                <c:pt idx="463">
                  <c:v>5.626250000204891E-2</c:v>
                </c:pt>
                <c:pt idx="464">
                  <c:v>6.2769000003754627E-2</c:v>
                </c:pt>
                <c:pt idx="465">
                  <c:v>6.8137500005832408E-2</c:v>
                </c:pt>
                <c:pt idx="467">
                  <c:v>6.2613500005681999E-2</c:v>
                </c:pt>
                <c:pt idx="468">
                  <c:v>6.2327500003448222E-2</c:v>
                </c:pt>
                <c:pt idx="469">
                  <c:v>7.586299999820767E-2</c:v>
                </c:pt>
                <c:pt idx="470">
                  <c:v>6.3755499999388121E-2</c:v>
                </c:pt>
                <c:pt idx="471">
                  <c:v>9.0964499999245163E-2</c:v>
                </c:pt>
                <c:pt idx="472">
                  <c:v>7.1463500004028901E-2</c:v>
                </c:pt>
                <c:pt idx="473">
                  <c:v>5.5129500004113652E-2</c:v>
                </c:pt>
                <c:pt idx="474">
                  <c:v>8.1248499998764601E-2</c:v>
                </c:pt>
                <c:pt idx="475">
                  <c:v>7.4903000000631437E-2</c:v>
                </c:pt>
                <c:pt idx="476">
                  <c:v>6.0914499998034444E-2</c:v>
                </c:pt>
                <c:pt idx="478">
                  <c:v>7.3450000003504101E-2</c:v>
                </c:pt>
                <c:pt idx="479">
                  <c:v>8.1135000000358559E-2</c:v>
                </c:pt>
                <c:pt idx="480">
                  <c:v>8.7384500002372079E-2</c:v>
                </c:pt>
                <c:pt idx="481">
                  <c:v>9.1634000003978144E-2</c:v>
                </c:pt>
                <c:pt idx="482">
                  <c:v>6.6704999997455161E-2</c:v>
                </c:pt>
                <c:pt idx="484">
                  <c:v>8.5251999997126404E-2</c:v>
                </c:pt>
                <c:pt idx="485">
                  <c:v>7.2198000001662876E-2</c:v>
                </c:pt>
                <c:pt idx="486">
                  <c:v>6.7983000000822358E-2</c:v>
                </c:pt>
                <c:pt idx="487">
                  <c:v>6.2125000004016329E-2</c:v>
                </c:pt>
                <c:pt idx="488">
                  <c:v>6.2917500006733462E-2</c:v>
                </c:pt>
                <c:pt idx="489">
                  <c:v>8.3059500000672415E-2</c:v>
                </c:pt>
                <c:pt idx="490">
                  <c:v>8.0796500005817506E-2</c:v>
                </c:pt>
                <c:pt idx="491">
                  <c:v>7.6915500001632608E-2</c:v>
                </c:pt>
                <c:pt idx="492">
                  <c:v>5.6510499998694286E-2</c:v>
                </c:pt>
                <c:pt idx="495">
                  <c:v>9.0777000004891306E-2</c:v>
                </c:pt>
                <c:pt idx="496">
                  <c:v>8.090749999973923E-2</c:v>
                </c:pt>
                <c:pt idx="498">
                  <c:v>6.6164500007289462E-2</c:v>
                </c:pt>
                <c:pt idx="499">
                  <c:v>6.5997500001685694E-2</c:v>
                </c:pt>
                <c:pt idx="500">
                  <c:v>9.2473500008054543E-2</c:v>
                </c:pt>
                <c:pt idx="501">
                  <c:v>6.9306500001403037E-2</c:v>
                </c:pt>
                <c:pt idx="502">
                  <c:v>8.8723000008030795E-2</c:v>
                </c:pt>
                <c:pt idx="503">
                  <c:v>7.6615500001935288E-2</c:v>
                </c:pt>
                <c:pt idx="504">
                  <c:v>9.2692000005627051E-2</c:v>
                </c:pt>
                <c:pt idx="506">
                  <c:v>8.2000999995216262E-2</c:v>
                </c:pt>
                <c:pt idx="511">
                  <c:v>8.0559500005620066E-2</c:v>
                </c:pt>
                <c:pt idx="512">
                  <c:v>8.8976000006368849E-2</c:v>
                </c:pt>
                <c:pt idx="514">
                  <c:v>8.4077499996055849E-2</c:v>
                </c:pt>
                <c:pt idx="516">
                  <c:v>8.591050000541145E-2</c:v>
                </c:pt>
                <c:pt idx="517">
                  <c:v>9.3386499996995553E-2</c:v>
                </c:pt>
                <c:pt idx="518">
                  <c:v>7.4803000003157649E-2</c:v>
                </c:pt>
                <c:pt idx="519">
                  <c:v>8.7528500007465482E-2</c:v>
                </c:pt>
                <c:pt idx="522">
                  <c:v>8.4497500007273629E-2</c:v>
                </c:pt>
                <c:pt idx="525">
                  <c:v>9.0740999999979977E-2</c:v>
                </c:pt>
                <c:pt idx="526">
                  <c:v>0.10699049999675481</c:v>
                </c:pt>
                <c:pt idx="527">
                  <c:v>9.2050000006565824E-2</c:v>
                </c:pt>
                <c:pt idx="528">
                  <c:v>9.388300000136951E-2</c:v>
                </c:pt>
                <c:pt idx="529">
                  <c:v>9.4858000004023779E-2</c:v>
                </c:pt>
                <c:pt idx="530">
                  <c:v>9.6577500000421423E-2</c:v>
                </c:pt>
                <c:pt idx="532">
                  <c:v>0.10130300000309944</c:v>
                </c:pt>
                <c:pt idx="533">
                  <c:v>0.10171950000949437</c:v>
                </c:pt>
                <c:pt idx="536">
                  <c:v>0.10013600000092993</c:v>
                </c:pt>
                <c:pt idx="538">
                  <c:v>0.10373550000076648</c:v>
                </c:pt>
                <c:pt idx="543">
                  <c:v>0.1150740000011865</c:v>
                </c:pt>
                <c:pt idx="545">
                  <c:v>0.10949050000635907</c:v>
                </c:pt>
                <c:pt idx="546">
                  <c:v>0.11573399999906542</c:v>
                </c:pt>
                <c:pt idx="547">
                  <c:v>0.11562650000269059</c:v>
                </c:pt>
                <c:pt idx="548">
                  <c:v>0.10735200014460133</c:v>
                </c:pt>
                <c:pt idx="549">
                  <c:v>0.11918500017782208</c:v>
                </c:pt>
                <c:pt idx="550">
                  <c:v>0.12160150009003701</c:v>
                </c:pt>
                <c:pt idx="551">
                  <c:v>0.1211194998541032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D8B-440B-B18E-CC01218182E8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1'!$F$21:$F$974</c:f>
              <c:numCache>
                <c:formatCode>General</c:formatCode>
                <c:ptCount val="954"/>
                <c:pt idx="0">
                  <c:v>-29861</c:v>
                </c:pt>
                <c:pt idx="1">
                  <c:v>-29860</c:v>
                </c:pt>
                <c:pt idx="2">
                  <c:v>-29691</c:v>
                </c:pt>
                <c:pt idx="3">
                  <c:v>-29632</c:v>
                </c:pt>
                <c:pt idx="4">
                  <c:v>-29601</c:v>
                </c:pt>
                <c:pt idx="5">
                  <c:v>-28931</c:v>
                </c:pt>
                <c:pt idx="6">
                  <c:v>-28927</c:v>
                </c:pt>
                <c:pt idx="7">
                  <c:v>-28441</c:v>
                </c:pt>
                <c:pt idx="8">
                  <c:v>-28431</c:v>
                </c:pt>
                <c:pt idx="9">
                  <c:v>-28106</c:v>
                </c:pt>
                <c:pt idx="10">
                  <c:v>-27961</c:v>
                </c:pt>
                <c:pt idx="11">
                  <c:v>-27331</c:v>
                </c:pt>
                <c:pt idx="12">
                  <c:v>-27328</c:v>
                </c:pt>
                <c:pt idx="13">
                  <c:v>-26371</c:v>
                </c:pt>
                <c:pt idx="14">
                  <c:v>-26350</c:v>
                </c:pt>
                <c:pt idx="15">
                  <c:v>-26271</c:v>
                </c:pt>
                <c:pt idx="16">
                  <c:v>-26055</c:v>
                </c:pt>
                <c:pt idx="17">
                  <c:v>-25891</c:v>
                </c:pt>
                <c:pt idx="18">
                  <c:v>-25578</c:v>
                </c:pt>
                <c:pt idx="19">
                  <c:v>-25127</c:v>
                </c:pt>
                <c:pt idx="20">
                  <c:v>-25071</c:v>
                </c:pt>
                <c:pt idx="21">
                  <c:v>-24448</c:v>
                </c:pt>
                <c:pt idx="22">
                  <c:v>-23200</c:v>
                </c:pt>
                <c:pt idx="23">
                  <c:v>-23193</c:v>
                </c:pt>
                <c:pt idx="24">
                  <c:v>-22877</c:v>
                </c:pt>
                <c:pt idx="25">
                  <c:v>-22827</c:v>
                </c:pt>
                <c:pt idx="26">
                  <c:v>-22516</c:v>
                </c:pt>
                <c:pt idx="27">
                  <c:v>-22496</c:v>
                </c:pt>
                <c:pt idx="28">
                  <c:v>-22495</c:v>
                </c:pt>
                <c:pt idx="29">
                  <c:v>-22251</c:v>
                </c:pt>
                <c:pt idx="30">
                  <c:v>-21884</c:v>
                </c:pt>
                <c:pt idx="31">
                  <c:v>-21539</c:v>
                </c:pt>
                <c:pt idx="32">
                  <c:v>-21515</c:v>
                </c:pt>
                <c:pt idx="33">
                  <c:v>-21324</c:v>
                </c:pt>
                <c:pt idx="34">
                  <c:v>-21287</c:v>
                </c:pt>
                <c:pt idx="35">
                  <c:v>-21201</c:v>
                </c:pt>
                <c:pt idx="36">
                  <c:v>-21194</c:v>
                </c:pt>
                <c:pt idx="37">
                  <c:v>-21186</c:v>
                </c:pt>
                <c:pt idx="38">
                  <c:v>-20979</c:v>
                </c:pt>
                <c:pt idx="39">
                  <c:v>-20950</c:v>
                </c:pt>
                <c:pt idx="40">
                  <c:v>-20928</c:v>
                </c:pt>
                <c:pt idx="41">
                  <c:v>-20913</c:v>
                </c:pt>
                <c:pt idx="42">
                  <c:v>-20281</c:v>
                </c:pt>
                <c:pt idx="43">
                  <c:v>-20257</c:v>
                </c:pt>
                <c:pt idx="44">
                  <c:v>-19936</c:v>
                </c:pt>
                <c:pt idx="45">
                  <c:v>-19921</c:v>
                </c:pt>
                <c:pt idx="46">
                  <c:v>-19899</c:v>
                </c:pt>
                <c:pt idx="47">
                  <c:v>-19596</c:v>
                </c:pt>
                <c:pt idx="48">
                  <c:v>-19595</c:v>
                </c:pt>
                <c:pt idx="49">
                  <c:v>-19295</c:v>
                </c:pt>
                <c:pt idx="50">
                  <c:v>-19288</c:v>
                </c:pt>
                <c:pt idx="51">
                  <c:v>-18972</c:v>
                </c:pt>
                <c:pt idx="52">
                  <c:v>-18964</c:v>
                </c:pt>
                <c:pt idx="53">
                  <c:v>-18948</c:v>
                </c:pt>
                <c:pt idx="54">
                  <c:v>-18655</c:v>
                </c:pt>
                <c:pt idx="55">
                  <c:v>-18641</c:v>
                </c:pt>
                <c:pt idx="56">
                  <c:v>-18626</c:v>
                </c:pt>
                <c:pt idx="57">
                  <c:v>-18352</c:v>
                </c:pt>
                <c:pt idx="58">
                  <c:v>-18324</c:v>
                </c:pt>
                <c:pt idx="59">
                  <c:v>-18309</c:v>
                </c:pt>
                <c:pt idx="60">
                  <c:v>-18022</c:v>
                </c:pt>
                <c:pt idx="61">
                  <c:v>-17979</c:v>
                </c:pt>
                <c:pt idx="62">
                  <c:v>-17706</c:v>
                </c:pt>
                <c:pt idx="63">
                  <c:v>-17397</c:v>
                </c:pt>
                <c:pt idx="64">
                  <c:v>-16935</c:v>
                </c:pt>
                <c:pt idx="65">
                  <c:v>-16720</c:v>
                </c:pt>
                <c:pt idx="66">
                  <c:v>-16108</c:v>
                </c:pt>
                <c:pt idx="67">
                  <c:v>-16087.5</c:v>
                </c:pt>
                <c:pt idx="68">
                  <c:v>-15440</c:v>
                </c:pt>
                <c:pt idx="69">
                  <c:v>-15433</c:v>
                </c:pt>
                <c:pt idx="70">
                  <c:v>-13830</c:v>
                </c:pt>
                <c:pt idx="71">
                  <c:v>-13815</c:v>
                </c:pt>
                <c:pt idx="72">
                  <c:v>-13778</c:v>
                </c:pt>
                <c:pt idx="73">
                  <c:v>-13564</c:v>
                </c:pt>
                <c:pt idx="74">
                  <c:v>-13563</c:v>
                </c:pt>
                <c:pt idx="75">
                  <c:v>-13528</c:v>
                </c:pt>
                <c:pt idx="76">
                  <c:v>-13499</c:v>
                </c:pt>
                <c:pt idx="77">
                  <c:v>-13498</c:v>
                </c:pt>
                <c:pt idx="78">
                  <c:v>-13492</c:v>
                </c:pt>
                <c:pt idx="79">
                  <c:v>-13484</c:v>
                </c:pt>
                <c:pt idx="80">
                  <c:v>-13476</c:v>
                </c:pt>
                <c:pt idx="81">
                  <c:v>-13194</c:v>
                </c:pt>
                <c:pt idx="82">
                  <c:v>-13188</c:v>
                </c:pt>
                <c:pt idx="83">
                  <c:v>-13187</c:v>
                </c:pt>
                <c:pt idx="84">
                  <c:v>-12878</c:v>
                </c:pt>
                <c:pt idx="85">
                  <c:v>-12584</c:v>
                </c:pt>
                <c:pt idx="86">
                  <c:v>-12548</c:v>
                </c:pt>
                <c:pt idx="87">
                  <c:v>-10629</c:v>
                </c:pt>
                <c:pt idx="88">
                  <c:v>-9939</c:v>
                </c:pt>
                <c:pt idx="89">
                  <c:v>-9615</c:v>
                </c:pt>
                <c:pt idx="90">
                  <c:v>-9615</c:v>
                </c:pt>
                <c:pt idx="91">
                  <c:v>-9330</c:v>
                </c:pt>
                <c:pt idx="92">
                  <c:v>-8659</c:v>
                </c:pt>
                <c:pt idx="93">
                  <c:v>-8658</c:v>
                </c:pt>
                <c:pt idx="94">
                  <c:v>-8658</c:v>
                </c:pt>
                <c:pt idx="95">
                  <c:v>-8634</c:v>
                </c:pt>
                <c:pt idx="96">
                  <c:v>-7724</c:v>
                </c:pt>
                <c:pt idx="97">
                  <c:v>-7717.5</c:v>
                </c:pt>
                <c:pt idx="98">
                  <c:v>-7707</c:v>
                </c:pt>
                <c:pt idx="99">
                  <c:v>-7705</c:v>
                </c:pt>
                <c:pt idx="100">
                  <c:v>-6454</c:v>
                </c:pt>
                <c:pt idx="101">
                  <c:v>-6453</c:v>
                </c:pt>
                <c:pt idx="102">
                  <c:v>-6432</c:v>
                </c:pt>
                <c:pt idx="103">
                  <c:v>-6084</c:v>
                </c:pt>
                <c:pt idx="104">
                  <c:v>-5804</c:v>
                </c:pt>
                <c:pt idx="105">
                  <c:v>-5760</c:v>
                </c:pt>
                <c:pt idx="106">
                  <c:v>-5458</c:v>
                </c:pt>
                <c:pt idx="107">
                  <c:v>-5458</c:v>
                </c:pt>
                <c:pt idx="108">
                  <c:v>-5444</c:v>
                </c:pt>
                <c:pt idx="109">
                  <c:v>-5436</c:v>
                </c:pt>
                <c:pt idx="110">
                  <c:v>-5198</c:v>
                </c:pt>
                <c:pt idx="111">
                  <c:v>-5185</c:v>
                </c:pt>
                <c:pt idx="112">
                  <c:v>-5185</c:v>
                </c:pt>
                <c:pt idx="113">
                  <c:v>-5185</c:v>
                </c:pt>
                <c:pt idx="114">
                  <c:v>-5185</c:v>
                </c:pt>
                <c:pt idx="115">
                  <c:v>-5184</c:v>
                </c:pt>
                <c:pt idx="116">
                  <c:v>-5179</c:v>
                </c:pt>
                <c:pt idx="117">
                  <c:v>-5179</c:v>
                </c:pt>
                <c:pt idx="118">
                  <c:v>-5179</c:v>
                </c:pt>
                <c:pt idx="119">
                  <c:v>-5149</c:v>
                </c:pt>
                <c:pt idx="120">
                  <c:v>-4817</c:v>
                </c:pt>
                <c:pt idx="121">
                  <c:v>-4816</c:v>
                </c:pt>
                <c:pt idx="122">
                  <c:v>-4804</c:v>
                </c:pt>
                <c:pt idx="123">
                  <c:v>-4533</c:v>
                </c:pt>
                <c:pt idx="124">
                  <c:v>-4512</c:v>
                </c:pt>
                <c:pt idx="125">
                  <c:v>-4507</c:v>
                </c:pt>
                <c:pt idx="126">
                  <c:v>-4507</c:v>
                </c:pt>
                <c:pt idx="127">
                  <c:v>-4191</c:v>
                </c:pt>
                <c:pt idx="128">
                  <c:v>-4191</c:v>
                </c:pt>
                <c:pt idx="129">
                  <c:v>-4187</c:v>
                </c:pt>
                <c:pt idx="130">
                  <c:v>-4185</c:v>
                </c:pt>
                <c:pt idx="131">
                  <c:v>-3950</c:v>
                </c:pt>
                <c:pt idx="132">
                  <c:v>-3932</c:v>
                </c:pt>
                <c:pt idx="133">
                  <c:v>-3896</c:v>
                </c:pt>
                <c:pt idx="134">
                  <c:v>-3890</c:v>
                </c:pt>
                <c:pt idx="135">
                  <c:v>-3888</c:v>
                </c:pt>
                <c:pt idx="136">
                  <c:v>-3886</c:v>
                </c:pt>
                <c:pt idx="137">
                  <c:v>-3867</c:v>
                </c:pt>
                <c:pt idx="138">
                  <c:v>-3867</c:v>
                </c:pt>
                <c:pt idx="139">
                  <c:v>-3860</c:v>
                </c:pt>
                <c:pt idx="140">
                  <c:v>-3859</c:v>
                </c:pt>
                <c:pt idx="141">
                  <c:v>-3853</c:v>
                </c:pt>
                <c:pt idx="142">
                  <c:v>-3853</c:v>
                </c:pt>
                <c:pt idx="143">
                  <c:v>-3853</c:v>
                </c:pt>
                <c:pt idx="144">
                  <c:v>-3838</c:v>
                </c:pt>
                <c:pt idx="145">
                  <c:v>-3833</c:v>
                </c:pt>
                <c:pt idx="146">
                  <c:v>-3816</c:v>
                </c:pt>
                <c:pt idx="147">
                  <c:v>-3577</c:v>
                </c:pt>
                <c:pt idx="148">
                  <c:v>-3522</c:v>
                </c:pt>
                <c:pt idx="149">
                  <c:v>-3500</c:v>
                </c:pt>
                <c:pt idx="150">
                  <c:v>-3263</c:v>
                </c:pt>
                <c:pt idx="151">
                  <c:v>-3257</c:v>
                </c:pt>
                <c:pt idx="152">
                  <c:v>-3257</c:v>
                </c:pt>
                <c:pt idx="153">
                  <c:v>-3250</c:v>
                </c:pt>
                <c:pt idx="154">
                  <c:v>-3250</c:v>
                </c:pt>
                <c:pt idx="155">
                  <c:v>-3242</c:v>
                </c:pt>
                <c:pt idx="156">
                  <c:v>-3234</c:v>
                </c:pt>
                <c:pt idx="157">
                  <c:v>-3220</c:v>
                </c:pt>
                <c:pt idx="158">
                  <c:v>-3176</c:v>
                </c:pt>
                <c:pt idx="159">
                  <c:v>-3169</c:v>
                </c:pt>
                <c:pt idx="160">
                  <c:v>-2947</c:v>
                </c:pt>
                <c:pt idx="161">
                  <c:v>-2939</c:v>
                </c:pt>
                <c:pt idx="162">
                  <c:v>-2927</c:v>
                </c:pt>
                <c:pt idx="163">
                  <c:v>-2921</c:v>
                </c:pt>
                <c:pt idx="164">
                  <c:v>-2921</c:v>
                </c:pt>
                <c:pt idx="165">
                  <c:v>-2919</c:v>
                </c:pt>
                <c:pt idx="166">
                  <c:v>-2919</c:v>
                </c:pt>
                <c:pt idx="167">
                  <c:v>-2917</c:v>
                </c:pt>
                <c:pt idx="168">
                  <c:v>-2917</c:v>
                </c:pt>
                <c:pt idx="169">
                  <c:v>-2914</c:v>
                </c:pt>
                <c:pt idx="170">
                  <c:v>-2914</c:v>
                </c:pt>
                <c:pt idx="171">
                  <c:v>-2911</c:v>
                </c:pt>
                <c:pt idx="172">
                  <c:v>-2911</c:v>
                </c:pt>
                <c:pt idx="173">
                  <c:v>-2900</c:v>
                </c:pt>
                <c:pt idx="174">
                  <c:v>-2899</c:v>
                </c:pt>
                <c:pt idx="175">
                  <c:v>-2294</c:v>
                </c:pt>
                <c:pt idx="176">
                  <c:v>-2273</c:v>
                </c:pt>
                <c:pt idx="177">
                  <c:v>-2273</c:v>
                </c:pt>
                <c:pt idx="178">
                  <c:v>-2264</c:v>
                </c:pt>
                <c:pt idx="179">
                  <c:v>-2264</c:v>
                </c:pt>
                <c:pt idx="180">
                  <c:v>-2257</c:v>
                </c:pt>
                <c:pt idx="181">
                  <c:v>-2234</c:v>
                </c:pt>
                <c:pt idx="182">
                  <c:v>-2227</c:v>
                </c:pt>
                <c:pt idx="183">
                  <c:v>-2222</c:v>
                </c:pt>
                <c:pt idx="184">
                  <c:v>-2046.5</c:v>
                </c:pt>
                <c:pt idx="185">
                  <c:v>-2027</c:v>
                </c:pt>
                <c:pt idx="186">
                  <c:v>-1983.5</c:v>
                </c:pt>
                <c:pt idx="187">
                  <c:v>-1963</c:v>
                </c:pt>
                <c:pt idx="188">
                  <c:v>-1934</c:v>
                </c:pt>
                <c:pt idx="189">
                  <c:v>-1928</c:v>
                </c:pt>
                <c:pt idx="190">
                  <c:v>-1927</c:v>
                </c:pt>
                <c:pt idx="191">
                  <c:v>-1913</c:v>
                </c:pt>
                <c:pt idx="192">
                  <c:v>-1913</c:v>
                </c:pt>
                <c:pt idx="193">
                  <c:v>-1696</c:v>
                </c:pt>
                <c:pt idx="194">
                  <c:v>-1696</c:v>
                </c:pt>
                <c:pt idx="195">
                  <c:v>-1661</c:v>
                </c:pt>
                <c:pt idx="196">
                  <c:v>-1659</c:v>
                </c:pt>
                <c:pt idx="197">
                  <c:v>-1659</c:v>
                </c:pt>
                <c:pt idx="198">
                  <c:v>-1659</c:v>
                </c:pt>
                <c:pt idx="199">
                  <c:v>-1644</c:v>
                </c:pt>
                <c:pt idx="200">
                  <c:v>-1640</c:v>
                </c:pt>
                <c:pt idx="201">
                  <c:v>-1640</c:v>
                </c:pt>
                <c:pt idx="202">
                  <c:v>-1638</c:v>
                </c:pt>
                <c:pt idx="203">
                  <c:v>-1638</c:v>
                </c:pt>
                <c:pt idx="204">
                  <c:v>-1637</c:v>
                </c:pt>
                <c:pt idx="205">
                  <c:v>-1637</c:v>
                </c:pt>
                <c:pt idx="206">
                  <c:v>-1637</c:v>
                </c:pt>
                <c:pt idx="207">
                  <c:v>-1637</c:v>
                </c:pt>
                <c:pt idx="208">
                  <c:v>-1624</c:v>
                </c:pt>
                <c:pt idx="209">
                  <c:v>-1624</c:v>
                </c:pt>
                <c:pt idx="210">
                  <c:v>-1623</c:v>
                </c:pt>
                <c:pt idx="211">
                  <c:v>-1623</c:v>
                </c:pt>
                <c:pt idx="212">
                  <c:v>-1618</c:v>
                </c:pt>
                <c:pt idx="213">
                  <c:v>-1616</c:v>
                </c:pt>
                <c:pt idx="214">
                  <c:v>-1616</c:v>
                </c:pt>
                <c:pt idx="215">
                  <c:v>-1615.5</c:v>
                </c:pt>
                <c:pt idx="216">
                  <c:v>-1611</c:v>
                </c:pt>
                <c:pt idx="217">
                  <c:v>-1610</c:v>
                </c:pt>
                <c:pt idx="218">
                  <c:v>-1604</c:v>
                </c:pt>
                <c:pt idx="219">
                  <c:v>-1602</c:v>
                </c:pt>
                <c:pt idx="220">
                  <c:v>-1602</c:v>
                </c:pt>
                <c:pt idx="221">
                  <c:v>-1602</c:v>
                </c:pt>
                <c:pt idx="222">
                  <c:v>-1601</c:v>
                </c:pt>
                <c:pt idx="223">
                  <c:v>-1594</c:v>
                </c:pt>
                <c:pt idx="224">
                  <c:v>-1594</c:v>
                </c:pt>
                <c:pt idx="225">
                  <c:v>-1587</c:v>
                </c:pt>
                <c:pt idx="226">
                  <c:v>-1587</c:v>
                </c:pt>
                <c:pt idx="227">
                  <c:v>-1586</c:v>
                </c:pt>
                <c:pt idx="228">
                  <c:v>-1365</c:v>
                </c:pt>
                <c:pt idx="229">
                  <c:v>-1365</c:v>
                </c:pt>
                <c:pt idx="230">
                  <c:v>-1347.5</c:v>
                </c:pt>
                <c:pt idx="231">
                  <c:v>-1324</c:v>
                </c:pt>
                <c:pt idx="232">
                  <c:v>-1324</c:v>
                </c:pt>
                <c:pt idx="233">
                  <c:v>-1309</c:v>
                </c:pt>
                <c:pt idx="234">
                  <c:v>-1309</c:v>
                </c:pt>
                <c:pt idx="235">
                  <c:v>-1293</c:v>
                </c:pt>
                <c:pt idx="236">
                  <c:v>-1288</c:v>
                </c:pt>
                <c:pt idx="237">
                  <c:v>-1288</c:v>
                </c:pt>
                <c:pt idx="238">
                  <c:v>-1280</c:v>
                </c:pt>
                <c:pt idx="239">
                  <c:v>-1280</c:v>
                </c:pt>
                <c:pt idx="240">
                  <c:v>-1278</c:v>
                </c:pt>
                <c:pt idx="241">
                  <c:v>-1278</c:v>
                </c:pt>
                <c:pt idx="242">
                  <c:v>-1274.5</c:v>
                </c:pt>
                <c:pt idx="243">
                  <c:v>-1263</c:v>
                </c:pt>
                <c:pt idx="244">
                  <c:v>-1263</c:v>
                </c:pt>
                <c:pt idx="245">
                  <c:v>-1234</c:v>
                </c:pt>
                <c:pt idx="246">
                  <c:v>-1234</c:v>
                </c:pt>
                <c:pt idx="247">
                  <c:v>-1048</c:v>
                </c:pt>
                <c:pt idx="248">
                  <c:v>-1048</c:v>
                </c:pt>
                <c:pt idx="249">
                  <c:v>-1026</c:v>
                </c:pt>
                <c:pt idx="250">
                  <c:v>-993</c:v>
                </c:pt>
                <c:pt idx="251">
                  <c:v>-992</c:v>
                </c:pt>
                <c:pt idx="252">
                  <c:v>-971</c:v>
                </c:pt>
                <c:pt idx="253">
                  <c:v>-957</c:v>
                </c:pt>
                <c:pt idx="254">
                  <c:v>-956</c:v>
                </c:pt>
                <c:pt idx="255">
                  <c:v>-942</c:v>
                </c:pt>
                <c:pt idx="256">
                  <c:v>-756</c:v>
                </c:pt>
                <c:pt idx="257">
                  <c:v>-684</c:v>
                </c:pt>
                <c:pt idx="258">
                  <c:v>-683</c:v>
                </c:pt>
                <c:pt idx="259">
                  <c:v>-645</c:v>
                </c:pt>
                <c:pt idx="260">
                  <c:v>-645</c:v>
                </c:pt>
                <c:pt idx="261">
                  <c:v>-631</c:v>
                </c:pt>
                <c:pt idx="262">
                  <c:v>-618</c:v>
                </c:pt>
                <c:pt idx="263">
                  <c:v>-618</c:v>
                </c:pt>
                <c:pt idx="264">
                  <c:v>-611</c:v>
                </c:pt>
                <c:pt idx="265">
                  <c:v>-596</c:v>
                </c:pt>
                <c:pt idx="266">
                  <c:v>-360</c:v>
                </c:pt>
                <c:pt idx="267">
                  <c:v>-353</c:v>
                </c:pt>
                <c:pt idx="268">
                  <c:v>-351</c:v>
                </c:pt>
                <c:pt idx="269">
                  <c:v>-338</c:v>
                </c:pt>
                <c:pt idx="270">
                  <c:v>-302</c:v>
                </c:pt>
                <c:pt idx="271">
                  <c:v>-280</c:v>
                </c:pt>
                <c:pt idx="272">
                  <c:v>-30</c:v>
                </c:pt>
                <c:pt idx="273">
                  <c:v>-7</c:v>
                </c:pt>
                <c:pt idx="274">
                  <c:v>-3.5</c:v>
                </c:pt>
                <c:pt idx="275">
                  <c:v>0</c:v>
                </c:pt>
                <c:pt idx="276">
                  <c:v>0</c:v>
                </c:pt>
                <c:pt idx="277">
                  <c:v>252</c:v>
                </c:pt>
                <c:pt idx="278">
                  <c:v>253</c:v>
                </c:pt>
                <c:pt idx="279">
                  <c:v>253</c:v>
                </c:pt>
                <c:pt idx="280">
                  <c:v>268</c:v>
                </c:pt>
                <c:pt idx="281">
                  <c:v>268</c:v>
                </c:pt>
                <c:pt idx="282">
                  <c:v>279</c:v>
                </c:pt>
                <c:pt idx="283">
                  <c:v>280</c:v>
                </c:pt>
                <c:pt idx="284">
                  <c:v>280</c:v>
                </c:pt>
                <c:pt idx="285">
                  <c:v>289</c:v>
                </c:pt>
                <c:pt idx="286">
                  <c:v>289</c:v>
                </c:pt>
                <c:pt idx="287">
                  <c:v>304</c:v>
                </c:pt>
                <c:pt idx="288">
                  <c:v>304</c:v>
                </c:pt>
                <c:pt idx="289">
                  <c:v>304</c:v>
                </c:pt>
                <c:pt idx="290">
                  <c:v>308</c:v>
                </c:pt>
                <c:pt idx="291">
                  <c:v>315</c:v>
                </c:pt>
                <c:pt idx="292">
                  <c:v>316</c:v>
                </c:pt>
                <c:pt idx="293">
                  <c:v>317</c:v>
                </c:pt>
                <c:pt idx="294">
                  <c:v>330</c:v>
                </c:pt>
                <c:pt idx="295">
                  <c:v>337</c:v>
                </c:pt>
                <c:pt idx="296">
                  <c:v>525</c:v>
                </c:pt>
                <c:pt idx="297">
                  <c:v>560</c:v>
                </c:pt>
                <c:pt idx="298">
                  <c:v>560</c:v>
                </c:pt>
                <c:pt idx="299">
                  <c:v>563.5</c:v>
                </c:pt>
                <c:pt idx="300">
                  <c:v>565.5</c:v>
                </c:pt>
                <c:pt idx="301">
                  <c:v>611</c:v>
                </c:pt>
                <c:pt idx="302">
                  <c:v>611</c:v>
                </c:pt>
                <c:pt idx="303">
                  <c:v>624</c:v>
                </c:pt>
                <c:pt idx="304">
                  <c:v>625</c:v>
                </c:pt>
                <c:pt idx="305">
                  <c:v>627</c:v>
                </c:pt>
                <c:pt idx="306">
                  <c:v>639</c:v>
                </c:pt>
                <c:pt idx="307">
                  <c:v>642</c:v>
                </c:pt>
                <c:pt idx="308">
                  <c:v>650.5</c:v>
                </c:pt>
                <c:pt idx="309">
                  <c:v>655</c:v>
                </c:pt>
                <c:pt idx="310">
                  <c:v>679</c:v>
                </c:pt>
                <c:pt idx="311">
                  <c:v>679</c:v>
                </c:pt>
                <c:pt idx="312">
                  <c:v>936</c:v>
                </c:pt>
                <c:pt idx="313">
                  <c:v>939.5</c:v>
                </c:pt>
                <c:pt idx="314">
                  <c:v>963</c:v>
                </c:pt>
                <c:pt idx="315">
                  <c:v>965.5</c:v>
                </c:pt>
                <c:pt idx="316">
                  <c:v>970</c:v>
                </c:pt>
                <c:pt idx="317">
                  <c:v>978</c:v>
                </c:pt>
                <c:pt idx="318">
                  <c:v>1217</c:v>
                </c:pt>
                <c:pt idx="319">
                  <c:v>1217</c:v>
                </c:pt>
                <c:pt idx="320">
                  <c:v>1280</c:v>
                </c:pt>
                <c:pt idx="321">
                  <c:v>1280</c:v>
                </c:pt>
                <c:pt idx="322">
                  <c:v>1280</c:v>
                </c:pt>
                <c:pt idx="323">
                  <c:v>1280</c:v>
                </c:pt>
                <c:pt idx="324">
                  <c:v>1282</c:v>
                </c:pt>
                <c:pt idx="325">
                  <c:v>1297</c:v>
                </c:pt>
                <c:pt idx="326">
                  <c:v>1297</c:v>
                </c:pt>
                <c:pt idx="327">
                  <c:v>1302</c:v>
                </c:pt>
                <c:pt idx="328">
                  <c:v>1302</c:v>
                </c:pt>
                <c:pt idx="329">
                  <c:v>1556</c:v>
                </c:pt>
                <c:pt idx="330">
                  <c:v>1556</c:v>
                </c:pt>
                <c:pt idx="331">
                  <c:v>1563</c:v>
                </c:pt>
                <c:pt idx="332">
                  <c:v>1563</c:v>
                </c:pt>
                <c:pt idx="333">
                  <c:v>1577</c:v>
                </c:pt>
                <c:pt idx="334">
                  <c:v>1577</c:v>
                </c:pt>
                <c:pt idx="335">
                  <c:v>1596</c:v>
                </c:pt>
                <c:pt idx="336">
                  <c:v>1607</c:v>
                </c:pt>
                <c:pt idx="337">
                  <c:v>1620</c:v>
                </c:pt>
                <c:pt idx="338">
                  <c:v>1620</c:v>
                </c:pt>
                <c:pt idx="339">
                  <c:v>1887.5</c:v>
                </c:pt>
                <c:pt idx="340">
                  <c:v>1922</c:v>
                </c:pt>
                <c:pt idx="341">
                  <c:v>1922</c:v>
                </c:pt>
                <c:pt idx="342">
                  <c:v>1949</c:v>
                </c:pt>
                <c:pt idx="343">
                  <c:v>1949</c:v>
                </c:pt>
                <c:pt idx="344">
                  <c:v>1965</c:v>
                </c:pt>
                <c:pt idx="345">
                  <c:v>1978</c:v>
                </c:pt>
                <c:pt idx="346">
                  <c:v>2178</c:v>
                </c:pt>
                <c:pt idx="347">
                  <c:v>2184.5</c:v>
                </c:pt>
                <c:pt idx="348">
                  <c:v>2229</c:v>
                </c:pt>
                <c:pt idx="349">
                  <c:v>2236</c:v>
                </c:pt>
                <c:pt idx="350">
                  <c:v>2239</c:v>
                </c:pt>
                <c:pt idx="351">
                  <c:v>2239</c:v>
                </c:pt>
                <c:pt idx="352">
                  <c:v>2241</c:v>
                </c:pt>
                <c:pt idx="353">
                  <c:v>2526.5</c:v>
                </c:pt>
                <c:pt idx="354">
                  <c:v>2540</c:v>
                </c:pt>
                <c:pt idx="355">
                  <c:v>2540</c:v>
                </c:pt>
                <c:pt idx="356">
                  <c:v>2548</c:v>
                </c:pt>
                <c:pt idx="357">
                  <c:v>2548</c:v>
                </c:pt>
                <c:pt idx="358">
                  <c:v>2563</c:v>
                </c:pt>
                <c:pt idx="359">
                  <c:v>2567</c:v>
                </c:pt>
                <c:pt idx="360">
                  <c:v>2567</c:v>
                </c:pt>
                <c:pt idx="361">
                  <c:v>2567</c:v>
                </c:pt>
                <c:pt idx="362">
                  <c:v>2589</c:v>
                </c:pt>
                <c:pt idx="363">
                  <c:v>2592</c:v>
                </c:pt>
                <c:pt idx="364">
                  <c:v>2592</c:v>
                </c:pt>
                <c:pt idx="365">
                  <c:v>2767</c:v>
                </c:pt>
                <c:pt idx="366">
                  <c:v>2863.5</c:v>
                </c:pt>
                <c:pt idx="367">
                  <c:v>2885</c:v>
                </c:pt>
                <c:pt idx="368">
                  <c:v>2885</c:v>
                </c:pt>
                <c:pt idx="369">
                  <c:v>2891</c:v>
                </c:pt>
                <c:pt idx="370">
                  <c:v>2898</c:v>
                </c:pt>
                <c:pt idx="371">
                  <c:v>2900</c:v>
                </c:pt>
                <c:pt idx="372">
                  <c:v>3128</c:v>
                </c:pt>
                <c:pt idx="373">
                  <c:v>3195</c:v>
                </c:pt>
                <c:pt idx="374">
                  <c:v>3224</c:v>
                </c:pt>
                <c:pt idx="375">
                  <c:v>3233.5</c:v>
                </c:pt>
                <c:pt idx="376">
                  <c:v>3291</c:v>
                </c:pt>
                <c:pt idx="377">
                  <c:v>3410</c:v>
                </c:pt>
                <c:pt idx="378">
                  <c:v>3509</c:v>
                </c:pt>
                <c:pt idx="379">
                  <c:v>3509</c:v>
                </c:pt>
                <c:pt idx="380">
                  <c:v>3540</c:v>
                </c:pt>
                <c:pt idx="381">
                  <c:v>3562</c:v>
                </c:pt>
                <c:pt idx="382">
                  <c:v>3562</c:v>
                </c:pt>
                <c:pt idx="383">
                  <c:v>3784</c:v>
                </c:pt>
                <c:pt idx="384">
                  <c:v>3811</c:v>
                </c:pt>
                <c:pt idx="385">
                  <c:v>3842</c:v>
                </c:pt>
                <c:pt idx="386">
                  <c:v>3842</c:v>
                </c:pt>
                <c:pt idx="387">
                  <c:v>4149</c:v>
                </c:pt>
                <c:pt idx="388">
                  <c:v>4158</c:v>
                </c:pt>
                <c:pt idx="389">
                  <c:v>4158</c:v>
                </c:pt>
                <c:pt idx="390">
                  <c:v>4165</c:v>
                </c:pt>
                <c:pt idx="391">
                  <c:v>4165</c:v>
                </c:pt>
                <c:pt idx="392">
                  <c:v>4180</c:v>
                </c:pt>
                <c:pt idx="393">
                  <c:v>4180</c:v>
                </c:pt>
                <c:pt idx="394">
                  <c:v>4184</c:v>
                </c:pt>
                <c:pt idx="395">
                  <c:v>4200</c:v>
                </c:pt>
                <c:pt idx="396">
                  <c:v>4446.5</c:v>
                </c:pt>
                <c:pt idx="397">
                  <c:v>4502</c:v>
                </c:pt>
                <c:pt idx="398">
                  <c:v>4502</c:v>
                </c:pt>
                <c:pt idx="399">
                  <c:v>4840</c:v>
                </c:pt>
                <c:pt idx="400">
                  <c:v>5041</c:v>
                </c:pt>
                <c:pt idx="401">
                  <c:v>5050</c:v>
                </c:pt>
                <c:pt idx="402">
                  <c:v>5085</c:v>
                </c:pt>
                <c:pt idx="403">
                  <c:v>5122</c:v>
                </c:pt>
                <c:pt idx="404">
                  <c:v>5138</c:v>
                </c:pt>
                <c:pt idx="405">
                  <c:v>5138</c:v>
                </c:pt>
                <c:pt idx="406">
                  <c:v>5173</c:v>
                </c:pt>
                <c:pt idx="407">
                  <c:v>5173</c:v>
                </c:pt>
                <c:pt idx="408">
                  <c:v>5359</c:v>
                </c:pt>
                <c:pt idx="409">
                  <c:v>5359</c:v>
                </c:pt>
                <c:pt idx="410">
                  <c:v>5408</c:v>
                </c:pt>
                <c:pt idx="411">
                  <c:v>5412</c:v>
                </c:pt>
                <c:pt idx="412">
                  <c:v>5420</c:v>
                </c:pt>
                <c:pt idx="413">
                  <c:v>5436</c:v>
                </c:pt>
                <c:pt idx="414">
                  <c:v>5438</c:v>
                </c:pt>
                <c:pt idx="415">
                  <c:v>5438</c:v>
                </c:pt>
                <c:pt idx="416">
                  <c:v>5445</c:v>
                </c:pt>
                <c:pt idx="417">
                  <c:v>5445</c:v>
                </c:pt>
                <c:pt idx="418">
                  <c:v>5451</c:v>
                </c:pt>
                <c:pt idx="419">
                  <c:v>5455</c:v>
                </c:pt>
                <c:pt idx="420">
                  <c:v>5467</c:v>
                </c:pt>
                <c:pt idx="421">
                  <c:v>5467</c:v>
                </c:pt>
                <c:pt idx="422">
                  <c:v>5470</c:v>
                </c:pt>
                <c:pt idx="423">
                  <c:v>5482</c:v>
                </c:pt>
                <c:pt idx="424">
                  <c:v>5504</c:v>
                </c:pt>
                <c:pt idx="425">
                  <c:v>5504</c:v>
                </c:pt>
                <c:pt idx="426">
                  <c:v>5767</c:v>
                </c:pt>
                <c:pt idx="427">
                  <c:v>5769</c:v>
                </c:pt>
                <c:pt idx="428">
                  <c:v>5769</c:v>
                </c:pt>
                <c:pt idx="429">
                  <c:v>5783</c:v>
                </c:pt>
                <c:pt idx="430">
                  <c:v>5783</c:v>
                </c:pt>
                <c:pt idx="431">
                  <c:v>5789</c:v>
                </c:pt>
                <c:pt idx="432">
                  <c:v>5791</c:v>
                </c:pt>
                <c:pt idx="433">
                  <c:v>5791</c:v>
                </c:pt>
                <c:pt idx="434">
                  <c:v>5806</c:v>
                </c:pt>
                <c:pt idx="435">
                  <c:v>5806</c:v>
                </c:pt>
                <c:pt idx="436">
                  <c:v>5820</c:v>
                </c:pt>
                <c:pt idx="437">
                  <c:v>5820</c:v>
                </c:pt>
                <c:pt idx="438">
                  <c:v>6035</c:v>
                </c:pt>
                <c:pt idx="439">
                  <c:v>6035</c:v>
                </c:pt>
                <c:pt idx="440">
                  <c:v>6049</c:v>
                </c:pt>
                <c:pt idx="441">
                  <c:v>6049</c:v>
                </c:pt>
                <c:pt idx="442">
                  <c:v>6078</c:v>
                </c:pt>
                <c:pt idx="443">
                  <c:v>6078</c:v>
                </c:pt>
                <c:pt idx="444">
                  <c:v>6099</c:v>
                </c:pt>
                <c:pt idx="445">
                  <c:v>6099</c:v>
                </c:pt>
                <c:pt idx="446">
                  <c:v>6100</c:v>
                </c:pt>
                <c:pt idx="447">
                  <c:v>6100</c:v>
                </c:pt>
                <c:pt idx="448">
                  <c:v>6110</c:v>
                </c:pt>
                <c:pt idx="449">
                  <c:v>6110</c:v>
                </c:pt>
                <c:pt idx="450">
                  <c:v>6114</c:v>
                </c:pt>
                <c:pt idx="451">
                  <c:v>6114</c:v>
                </c:pt>
                <c:pt idx="452">
                  <c:v>6127</c:v>
                </c:pt>
                <c:pt idx="453">
                  <c:v>6387</c:v>
                </c:pt>
                <c:pt idx="454">
                  <c:v>6387</c:v>
                </c:pt>
                <c:pt idx="455">
                  <c:v>6424</c:v>
                </c:pt>
                <c:pt idx="456">
                  <c:v>6424</c:v>
                </c:pt>
                <c:pt idx="457">
                  <c:v>6438</c:v>
                </c:pt>
                <c:pt idx="458">
                  <c:v>6438</c:v>
                </c:pt>
                <c:pt idx="459">
                  <c:v>6445</c:v>
                </c:pt>
                <c:pt idx="460">
                  <c:v>6445</c:v>
                </c:pt>
                <c:pt idx="461">
                  <c:v>6458</c:v>
                </c:pt>
                <c:pt idx="462">
                  <c:v>6458</c:v>
                </c:pt>
                <c:pt idx="463">
                  <c:v>6475</c:v>
                </c:pt>
                <c:pt idx="464">
                  <c:v>6702</c:v>
                </c:pt>
                <c:pt idx="465">
                  <c:v>6725</c:v>
                </c:pt>
                <c:pt idx="466">
                  <c:v>6725</c:v>
                </c:pt>
                <c:pt idx="467">
                  <c:v>6733</c:v>
                </c:pt>
                <c:pt idx="468">
                  <c:v>6745</c:v>
                </c:pt>
                <c:pt idx="469">
                  <c:v>6754</c:v>
                </c:pt>
                <c:pt idx="470">
                  <c:v>6769</c:v>
                </c:pt>
                <c:pt idx="471">
                  <c:v>6991</c:v>
                </c:pt>
                <c:pt idx="472">
                  <c:v>7033</c:v>
                </c:pt>
                <c:pt idx="473">
                  <c:v>7061</c:v>
                </c:pt>
                <c:pt idx="474">
                  <c:v>7063</c:v>
                </c:pt>
                <c:pt idx="475">
                  <c:v>7074</c:v>
                </c:pt>
                <c:pt idx="476">
                  <c:v>7091</c:v>
                </c:pt>
                <c:pt idx="477">
                  <c:v>7100</c:v>
                </c:pt>
                <c:pt idx="478">
                  <c:v>7100</c:v>
                </c:pt>
                <c:pt idx="479">
                  <c:v>7330</c:v>
                </c:pt>
                <c:pt idx="480">
                  <c:v>7351</c:v>
                </c:pt>
                <c:pt idx="481">
                  <c:v>7372</c:v>
                </c:pt>
                <c:pt idx="482">
                  <c:v>7390</c:v>
                </c:pt>
                <c:pt idx="483">
                  <c:v>7400</c:v>
                </c:pt>
                <c:pt idx="484">
                  <c:v>7416</c:v>
                </c:pt>
                <c:pt idx="485">
                  <c:v>7684</c:v>
                </c:pt>
                <c:pt idx="486">
                  <c:v>7714</c:v>
                </c:pt>
                <c:pt idx="487">
                  <c:v>7750</c:v>
                </c:pt>
                <c:pt idx="488">
                  <c:v>7965</c:v>
                </c:pt>
                <c:pt idx="489">
                  <c:v>8001</c:v>
                </c:pt>
                <c:pt idx="490">
                  <c:v>8047</c:v>
                </c:pt>
                <c:pt idx="491">
                  <c:v>8049</c:v>
                </c:pt>
                <c:pt idx="492">
                  <c:v>8059</c:v>
                </c:pt>
                <c:pt idx="493">
                  <c:v>8282</c:v>
                </c:pt>
                <c:pt idx="494">
                  <c:v>8318</c:v>
                </c:pt>
                <c:pt idx="495">
                  <c:v>8366</c:v>
                </c:pt>
                <c:pt idx="496">
                  <c:v>8385</c:v>
                </c:pt>
                <c:pt idx="497">
                  <c:v>8385</c:v>
                </c:pt>
                <c:pt idx="498">
                  <c:v>8591</c:v>
                </c:pt>
                <c:pt idx="499">
                  <c:v>8605</c:v>
                </c:pt>
                <c:pt idx="500">
                  <c:v>8613</c:v>
                </c:pt>
                <c:pt idx="501">
                  <c:v>8627</c:v>
                </c:pt>
                <c:pt idx="502">
                  <c:v>8634</c:v>
                </c:pt>
                <c:pt idx="503">
                  <c:v>8649</c:v>
                </c:pt>
                <c:pt idx="504">
                  <c:v>8936</c:v>
                </c:pt>
                <c:pt idx="505">
                  <c:v>8955</c:v>
                </c:pt>
                <c:pt idx="506">
                  <c:v>8958</c:v>
                </c:pt>
                <c:pt idx="507">
                  <c:v>8989</c:v>
                </c:pt>
                <c:pt idx="508">
                  <c:v>8989</c:v>
                </c:pt>
                <c:pt idx="509">
                  <c:v>8991</c:v>
                </c:pt>
                <c:pt idx="510">
                  <c:v>8992.5</c:v>
                </c:pt>
                <c:pt idx="511">
                  <c:v>9001</c:v>
                </c:pt>
                <c:pt idx="512">
                  <c:v>9008</c:v>
                </c:pt>
                <c:pt idx="513">
                  <c:v>9020</c:v>
                </c:pt>
                <c:pt idx="514">
                  <c:v>9245</c:v>
                </c:pt>
                <c:pt idx="515">
                  <c:v>9245</c:v>
                </c:pt>
                <c:pt idx="516">
                  <c:v>9259</c:v>
                </c:pt>
                <c:pt idx="517">
                  <c:v>9267</c:v>
                </c:pt>
                <c:pt idx="518">
                  <c:v>9274</c:v>
                </c:pt>
                <c:pt idx="519">
                  <c:v>9303</c:v>
                </c:pt>
                <c:pt idx="520">
                  <c:v>9307</c:v>
                </c:pt>
                <c:pt idx="521">
                  <c:v>9314</c:v>
                </c:pt>
                <c:pt idx="522">
                  <c:v>9605</c:v>
                </c:pt>
                <c:pt idx="523">
                  <c:v>9626</c:v>
                </c:pt>
                <c:pt idx="524">
                  <c:v>9660</c:v>
                </c:pt>
                <c:pt idx="525">
                  <c:v>9878</c:v>
                </c:pt>
                <c:pt idx="526">
                  <c:v>9899</c:v>
                </c:pt>
                <c:pt idx="527">
                  <c:v>9900</c:v>
                </c:pt>
                <c:pt idx="528">
                  <c:v>9914</c:v>
                </c:pt>
                <c:pt idx="529">
                  <c:v>9964</c:v>
                </c:pt>
                <c:pt idx="530">
                  <c:v>10245</c:v>
                </c:pt>
                <c:pt idx="531">
                  <c:v>10263</c:v>
                </c:pt>
                <c:pt idx="532">
                  <c:v>10274</c:v>
                </c:pt>
                <c:pt idx="533">
                  <c:v>10281</c:v>
                </c:pt>
                <c:pt idx="534">
                  <c:v>10283</c:v>
                </c:pt>
                <c:pt idx="535">
                  <c:v>10288</c:v>
                </c:pt>
                <c:pt idx="536">
                  <c:v>10288</c:v>
                </c:pt>
                <c:pt idx="537">
                  <c:v>10288</c:v>
                </c:pt>
                <c:pt idx="538">
                  <c:v>10609</c:v>
                </c:pt>
                <c:pt idx="539">
                  <c:v>10609</c:v>
                </c:pt>
                <c:pt idx="540">
                  <c:v>10612</c:v>
                </c:pt>
                <c:pt idx="541">
                  <c:v>10880.5</c:v>
                </c:pt>
                <c:pt idx="542">
                  <c:v>10888.5</c:v>
                </c:pt>
                <c:pt idx="543">
                  <c:v>10892</c:v>
                </c:pt>
                <c:pt idx="544">
                  <c:v>10899</c:v>
                </c:pt>
                <c:pt idx="545">
                  <c:v>10899</c:v>
                </c:pt>
                <c:pt idx="546">
                  <c:v>11172</c:v>
                </c:pt>
                <c:pt idx="547">
                  <c:v>11187</c:v>
                </c:pt>
                <c:pt idx="548">
                  <c:v>11216</c:v>
                </c:pt>
                <c:pt idx="549">
                  <c:v>11230</c:v>
                </c:pt>
                <c:pt idx="550">
                  <c:v>11237</c:v>
                </c:pt>
                <c:pt idx="551">
                  <c:v>11481</c:v>
                </c:pt>
                <c:pt idx="552">
                  <c:v>11602</c:v>
                </c:pt>
                <c:pt idx="553">
                  <c:v>11609</c:v>
                </c:pt>
                <c:pt idx="554">
                  <c:v>11609</c:v>
                </c:pt>
                <c:pt idx="555">
                  <c:v>11817</c:v>
                </c:pt>
                <c:pt idx="556">
                  <c:v>11817</c:v>
                </c:pt>
                <c:pt idx="557">
                  <c:v>11841</c:v>
                </c:pt>
                <c:pt idx="558">
                  <c:v>11882</c:v>
                </c:pt>
                <c:pt idx="559">
                  <c:v>11882</c:v>
                </c:pt>
                <c:pt idx="560">
                  <c:v>11884</c:v>
                </c:pt>
                <c:pt idx="561">
                  <c:v>11892</c:v>
                </c:pt>
                <c:pt idx="562">
                  <c:v>12220</c:v>
                </c:pt>
                <c:pt idx="563">
                  <c:v>12220</c:v>
                </c:pt>
                <c:pt idx="564">
                  <c:v>12500</c:v>
                </c:pt>
                <c:pt idx="565">
                  <c:v>12500</c:v>
                </c:pt>
                <c:pt idx="566">
                  <c:v>12524</c:v>
                </c:pt>
                <c:pt idx="567">
                  <c:v>12558</c:v>
                </c:pt>
                <c:pt idx="568">
                  <c:v>12889</c:v>
                </c:pt>
                <c:pt idx="569">
                  <c:v>12889</c:v>
                </c:pt>
                <c:pt idx="570">
                  <c:v>13154</c:v>
                </c:pt>
                <c:pt idx="571">
                  <c:v>13169</c:v>
                </c:pt>
                <c:pt idx="572">
                  <c:v>13773</c:v>
                </c:pt>
                <c:pt idx="573">
                  <c:v>14147</c:v>
                </c:pt>
              </c:numCache>
            </c:numRef>
          </c:xVal>
          <c:yVal>
            <c:numRef>
              <c:f>'Active 1'!$J$21:$J$974</c:f>
              <c:numCache>
                <c:formatCode>General</c:formatCode>
                <c:ptCount val="954"/>
                <c:pt idx="98">
                  <c:v>7.9335000045830384E-3</c:v>
                </c:pt>
                <c:pt idx="100">
                  <c:v>2.7869999976246618E-3</c:v>
                </c:pt>
                <c:pt idx="101">
                  <c:v>5.6465000016032718E-3</c:v>
                </c:pt>
                <c:pt idx="102">
                  <c:v>3.5960000022896565E-3</c:v>
                </c:pt>
                <c:pt idx="123">
                  <c:v>1.4865000048303045E-3</c:v>
                </c:pt>
                <c:pt idx="124">
                  <c:v>2.3359999977401458E-3</c:v>
                </c:pt>
                <c:pt idx="129">
                  <c:v>8.7350000103469938E-4</c:v>
                </c:pt>
                <c:pt idx="131">
                  <c:v>6.9750000038766302E-3</c:v>
                </c:pt>
                <c:pt idx="145">
                  <c:v>5.936500005191192E-3</c:v>
                </c:pt>
                <c:pt idx="162">
                  <c:v>2.8435000058379956E-3</c:v>
                </c:pt>
                <c:pt idx="173">
                  <c:v>5.4500000042025931E-3</c:v>
                </c:pt>
                <c:pt idx="174">
                  <c:v>1.5095000053406693E-3</c:v>
                </c:pt>
                <c:pt idx="235">
                  <c:v>3.6665000006905757E-3</c:v>
                </c:pt>
                <c:pt idx="283">
                  <c:v>7.7600000004167669E-3</c:v>
                </c:pt>
                <c:pt idx="290">
                  <c:v>8.5259999978006817E-3</c:v>
                </c:pt>
                <c:pt idx="291">
                  <c:v>1.0942500004603062E-2</c:v>
                </c:pt>
                <c:pt idx="292">
                  <c:v>1.0102000007464085E-2</c:v>
                </c:pt>
                <c:pt idx="294">
                  <c:v>8.435000003373716E-3</c:v>
                </c:pt>
                <c:pt idx="295">
                  <c:v>1.1251500007347204E-2</c:v>
                </c:pt>
                <c:pt idx="303">
                  <c:v>1.0328000003937632E-2</c:v>
                </c:pt>
                <c:pt idx="304">
                  <c:v>5.0875000015366822E-3</c:v>
                </c:pt>
                <c:pt idx="306">
                  <c:v>1.132050000160234E-2</c:v>
                </c:pt>
                <c:pt idx="307">
                  <c:v>1.0299000001396053E-2</c:v>
                </c:pt>
                <c:pt idx="316">
                  <c:v>1.3115000001562294E-2</c:v>
                </c:pt>
                <c:pt idx="321">
                  <c:v>1.0660000007192139E-2</c:v>
                </c:pt>
                <c:pt idx="359">
                  <c:v>9.7365000037825666E-3</c:v>
                </c:pt>
                <c:pt idx="373">
                  <c:v>3.0102500000793952E-2</c:v>
                </c:pt>
                <c:pt idx="399">
                  <c:v>8.2800000091083348E-3</c:v>
                </c:pt>
                <c:pt idx="410">
                  <c:v>6.0676000000967178E-2</c:v>
                </c:pt>
                <c:pt idx="507">
                  <c:v>8.3045500003208872E-2</c:v>
                </c:pt>
                <c:pt idx="510">
                  <c:v>8.3553750002465677E-2</c:v>
                </c:pt>
                <c:pt idx="534">
                  <c:v>0.1015384999991511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D8B-440B-B18E-CC01218182E8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1'!$F$21:$F$974</c:f>
              <c:numCache>
                <c:formatCode>General</c:formatCode>
                <c:ptCount val="954"/>
                <c:pt idx="0">
                  <c:v>-29861</c:v>
                </c:pt>
                <c:pt idx="1">
                  <c:v>-29860</c:v>
                </c:pt>
                <c:pt idx="2">
                  <c:v>-29691</c:v>
                </c:pt>
                <c:pt idx="3">
                  <c:v>-29632</c:v>
                </c:pt>
                <c:pt idx="4">
                  <c:v>-29601</c:v>
                </c:pt>
                <c:pt idx="5">
                  <c:v>-28931</c:v>
                </c:pt>
                <c:pt idx="6">
                  <c:v>-28927</c:v>
                </c:pt>
                <c:pt idx="7">
                  <c:v>-28441</c:v>
                </c:pt>
                <c:pt idx="8">
                  <c:v>-28431</c:v>
                </c:pt>
                <c:pt idx="9">
                  <c:v>-28106</c:v>
                </c:pt>
                <c:pt idx="10">
                  <c:v>-27961</c:v>
                </c:pt>
                <c:pt idx="11">
                  <c:v>-27331</c:v>
                </c:pt>
                <c:pt idx="12">
                  <c:v>-27328</c:v>
                </c:pt>
                <c:pt idx="13">
                  <c:v>-26371</c:v>
                </c:pt>
                <c:pt idx="14">
                  <c:v>-26350</c:v>
                </c:pt>
                <c:pt idx="15">
                  <c:v>-26271</c:v>
                </c:pt>
                <c:pt idx="16">
                  <c:v>-26055</c:v>
                </c:pt>
                <c:pt idx="17">
                  <c:v>-25891</c:v>
                </c:pt>
                <c:pt idx="18">
                  <c:v>-25578</c:v>
                </c:pt>
                <c:pt idx="19">
                  <c:v>-25127</c:v>
                </c:pt>
                <c:pt idx="20">
                  <c:v>-25071</c:v>
                </c:pt>
                <c:pt idx="21">
                  <c:v>-24448</c:v>
                </c:pt>
                <c:pt idx="22">
                  <c:v>-23200</c:v>
                </c:pt>
                <c:pt idx="23">
                  <c:v>-23193</c:v>
                </c:pt>
                <c:pt idx="24">
                  <c:v>-22877</c:v>
                </c:pt>
                <c:pt idx="25">
                  <c:v>-22827</c:v>
                </c:pt>
                <c:pt idx="26">
                  <c:v>-22516</c:v>
                </c:pt>
                <c:pt idx="27">
                  <c:v>-22496</c:v>
                </c:pt>
                <c:pt idx="28">
                  <c:v>-22495</c:v>
                </c:pt>
                <c:pt idx="29">
                  <c:v>-22251</c:v>
                </c:pt>
                <c:pt idx="30">
                  <c:v>-21884</c:v>
                </c:pt>
                <c:pt idx="31">
                  <c:v>-21539</c:v>
                </c:pt>
                <c:pt idx="32">
                  <c:v>-21515</c:v>
                </c:pt>
                <c:pt idx="33">
                  <c:v>-21324</c:v>
                </c:pt>
                <c:pt idx="34">
                  <c:v>-21287</c:v>
                </c:pt>
                <c:pt idx="35">
                  <c:v>-21201</c:v>
                </c:pt>
                <c:pt idx="36">
                  <c:v>-21194</c:v>
                </c:pt>
                <c:pt idx="37">
                  <c:v>-21186</c:v>
                </c:pt>
                <c:pt idx="38">
                  <c:v>-20979</c:v>
                </c:pt>
                <c:pt idx="39">
                  <c:v>-20950</c:v>
                </c:pt>
                <c:pt idx="40">
                  <c:v>-20928</c:v>
                </c:pt>
                <c:pt idx="41">
                  <c:v>-20913</c:v>
                </c:pt>
                <c:pt idx="42">
                  <c:v>-20281</c:v>
                </c:pt>
                <c:pt idx="43">
                  <c:v>-20257</c:v>
                </c:pt>
                <c:pt idx="44">
                  <c:v>-19936</c:v>
                </c:pt>
                <c:pt idx="45">
                  <c:v>-19921</c:v>
                </c:pt>
                <c:pt idx="46">
                  <c:v>-19899</c:v>
                </c:pt>
                <c:pt idx="47">
                  <c:v>-19596</c:v>
                </c:pt>
                <c:pt idx="48">
                  <c:v>-19595</c:v>
                </c:pt>
                <c:pt idx="49">
                  <c:v>-19295</c:v>
                </c:pt>
                <c:pt idx="50">
                  <c:v>-19288</c:v>
                </c:pt>
                <c:pt idx="51">
                  <c:v>-18972</c:v>
                </c:pt>
                <c:pt idx="52">
                  <c:v>-18964</c:v>
                </c:pt>
                <c:pt idx="53">
                  <c:v>-18948</c:v>
                </c:pt>
                <c:pt idx="54">
                  <c:v>-18655</c:v>
                </c:pt>
                <c:pt idx="55">
                  <c:v>-18641</c:v>
                </c:pt>
                <c:pt idx="56">
                  <c:v>-18626</c:v>
                </c:pt>
                <c:pt idx="57">
                  <c:v>-18352</c:v>
                </c:pt>
                <c:pt idx="58">
                  <c:v>-18324</c:v>
                </c:pt>
                <c:pt idx="59">
                  <c:v>-18309</c:v>
                </c:pt>
                <c:pt idx="60">
                  <c:v>-18022</c:v>
                </c:pt>
                <c:pt idx="61">
                  <c:v>-17979</c:v>
                </c:pt>
                <c:pt idx="62">
                  <c:v>-17706</c:v>
                </c:pt>
                <c:pt idx="63">
                  <c:v>-17397</c:v>
                </c:pt>
                <c:pt idx="64">
                  <c:v>-16935</c:v>
                </c:pt>
                <c:pt idx="65">
                  <c:v>-16720</c:v>
                </c:pt>
                <c:pt idx="66">
                  <c:v>-16108</c:v>
                </c:pt>
                <c:pt idx="67">
                  <c:v>-16087.5</c:v>
                </c:pt>
                <c:pt idx="68">
                  <c:v>-15440</c:v>
                </c:pt>
                <c:pt idx="69">
                  <c:v>-15433</c:v>
                </c:pt>
                <c:pt idx="70">
                  <c:v>-13830</c:v>
                </c:pt>
                <c:pt idx="71">
                  <c:v>-13815</c:v>
                </c:pt>
                <c:pt idx="72">
                  <c:v>-13778</c:v>
                </c:pt>
                <c:pt idx="73">
                  <c:v>-13564</c:v>
                </c:pt>
                <c:pt idx="74">
                  <c:v>-13563</c:v>
                </c:pt>
                <c:pt idx="75">
                  <c:v>-13528</c:v>
                </c:pt>
                <c:pt idx="76">
                  <c:v>-13499</c:v>
                </c:pt>
                <c:pt idx="77">
                  <c:v>-13498</c:v>
                </c:pt>
                <c:pt idx="78">
                  <c:v>-13492</c:v>
                </c:pt>
                <c:pt idx="79">
                  <c:v>-13484</c:v>
                </c:pt>
                <c:pt idx="80">
                  <c:v>-13476</c:v>
                </c:pt>
                <c:pt idx="81">
                  <c:v>-13194</c:v>
                </c:pt>
                <c:pt idx="82">
                  <c:v>-13188</c:v>
                </c:pt>
                <c:pt idx="83">
                  <c:v>-13187</c:v>
                </c:pt>
                <c:pt idx="84">
                  <c:v>-12878</c:v>
                </c:pt>
                <c:pt idx="85">
                  <c:v>-12584</c:v>
                </c:pt>
                <c:pt idx="86">
                  <c:v>-12548</c:v>
                </c:pt>
                <c:pt idx="87">
                  <c:v>-10629</c:v>
                </c:pt>
                <c:pt idx="88">
                  <c:v>-9939</c:v>
                </c:pt>
                <c:pt idx="89">
                  <c:v>-9615</c:v>
                </c:pt>
                <c:pt idx="90">
                  <c:v>-9615</c:v>
                </c:pt>
                <c:pt idx="91">
                  <c:v>-9330</c:v>
                </c:pt>
                <c:pt idx="92">
                  <c:v>-8659</c:v>
                </c:pt>
                <c:pt idx="93">
                  <c:v>-8658</c:v>
                </c:pt>
                <c:pt idx="94">
                  <c:v>-8658</c:v>
                </c:pt>
                <c:pt idx="95">
                  <c:v>-8634</c:v>
                </c:pt>
                <c:pt idx="96">
                  <c:v>-7724</c:v>
                </c:pt>
                <c:pt idx="97">
                  <c:v>-7717.5</c:v>
                </c:pt>
                <c:pt idx="98">
                  <c:v>-7707</c:v>
                </c:pt>
                <c:pt idx="99">
                  <c:v>-7705</c:v>
                </c:pt>
                <c:pt idx="100">
                  <c:v>-6454</c:v>
                </c:pt>
                <c:pt idx="101">
                  <c:v>-6453</c:v>
                </c:pt>
                <c:pt idx="102">
                  <c:v>-6432</c:v>
                </c:pt>
                <c:pt idx="103">
                  <c:v>-6084</c:v>
                </c:pt>
                <c:pt idx="104">
                  <c:v>-5804</c:v>
                </c:pt>
                <c:pt idx="105">
                  <c:v>-5760</c:v>
                </c:pt>
                <c:pt idx="106">
                  <c:v>-5458</c:v>
                </c:pt>
                <c:pt idx="107">
                  <c:v>-5458</c:v>
                </c:pt>
                <c:pt idx="108">
                  <c:v>-5444</c:v>
                </c:pt>
                <c:pt idx="109">
                  <c:v>-5436</c:v>
                </c:pt>
                <c:pt idx="110">
                  <c:v>-5198</c:v>
                </c:pt>
                <c:pt idx="111">
                  <c:v>-5185</c:v>
                </c:pt>
                <c:pt idx="112">
                  <c:v>-5185</c:v>
                </c:pt>
                <c:pt idx="113">
                  <c:v>-5185</c:v>
                </c:pt>
                <c:pt idx="114">
                  <c:v>-5185</c:v>
                </c:pt>
                <c:pt idx="115">
                  <c:v>-5184</c:v>
                </c:pt>
                <c:pt idx="116">
                  <c:v>-5179</c:v>
                </c:pt>
                <c:pt idx="117">
                  <c:v>-5179</c:v>
                </c:pt>
                <c:pt idx="118">
                  <c:v>-5179</c:v>
                </c:pt>
                <c:pt idx="119">
                  <c:v>-5149</c:v>
                </c:pt>
                <c:pt idx="120">
                  <c:v>-4817</c:v>
                </c:pt>
                <c:pt idx="121">
                  <c:v>-4816</c:v>
                </c:pt>
                <c:pt idx="122">
                  <c:v>-4804</c:v>
                </c:pt>
                <c:pt idx="123">
                  <c:v>-4533</c:v>
                </c:pt>
                <c:pt idx="124">
                  <c:v>-4512</c:v>
                </c:pt>
                <c:pt idx="125">
                  <c:v>-4507</c:v>
                </c:pt>
                <c:pt idx="126">
                  <c:v>-4507</c:v>
                </c:pt>
                <c:pt idx="127">
                  <c:v>-4191</c:v>
                </c:pt>
                <c:pt idx="128">
                  <c:v>-4191</c:v>
                </c:pt>
                <c:pt idx="129">
                  <c:v>-4187</c:v>
                </c:pt>
                <c:pt idx="130">
                  <c:v>-4185</c:v>
                </c:pt>
                <c:pt idx="131">
                  <c:v>-3950</c:v>
                </c:pt>
                <c:pt idx="132">
                  <c:v>-3932</c:v>
                </c:pt>
                <c:pt idx="133">
                  <c:v>-3896</c:v>
                </c:pt>
                <c:pt idx="134">
                  <c:v>-3890</c:v>
                </c:pt>
                <c:pt idx="135">
                  <c:v>-3888</c:v>
                </c:pt>
                <c:pt idx="136">
                  <c:v>-3886</c:v>
                </c:pt>
                <c:pt idx="137">
                  <c:v>-3867</c:v>
                </c:pt>
                <c:pt idx="138">
                  <c:v>-3867</c:v>
                </c:pt>
                <c:pt idx="139">
                  <c:v>-3860</c:v>
                </c:pt>
                <c:pt idx="140">
                  <c:v>-3859</c:v>
                </c:pt>
                <c:pt idx="141">
                  <c:v>-3853</c:v>
                </c:pt>
                <c:pt idx="142">
                  <c:v>-3853</c:v>
                </c:pt>
                <c:pt idx="143">
                  <c:v>-3853</c:v>
                </c:pt>
                <c:pt idx="144">
                  <c:v>-3838</c:v>
                </c:pt>
                <c:pt idx="145">
                  <c:v>-3833</c:v>
                </c:pt>
                <c:pt idx="146">
                  <c:v>-3816</c:v>
                </c:pt>
                <c:pt idx="147">
                  <c:v>-3577</c:v>
                </c:pt>
                <c:pt idx="148">
                  <c:v>-3522</c:v>
                </c:pt>
                <c:pt idx="149">
                  <c:v>-3500</c:v>
                </c:pt>
                <c:pt idx="150">
                  <c:v>-3263</c:v>
                </c:pt>
                <c:pt idx="151">
                  <c:v>-3257</c:v>
                </c:pt>
                <c:pt idx="152">
                  <c:v>-3257</c:v>
                </c:pt>
                <c:pt idx="153">
                  <c:v>-3250</c:v>
                </c:pt>
                <c:pt idx="154">
                  <c:v>-3250</c:v>
                </c:pt>
                <c:pt idx="155">
                  <c:v>-3242</c:v>
                </c:pt>
                <c:pt idx="156">
                  <c:v>-3234</c:v>
                </c:pt>
                <c:pt idx="157">
                  <c:v>-3220</c:v>
                </c:pt>
                <c:pt idx="158">
                  <c:v>-3176</c:v>
                </c:pt>
                <c:pt idx="159">
                  <c:v>-3169</c:v>
                </c:pt>
                <c:pt idx="160">
                  <c:v>-2947</c:v>
                </c:pt>
                <c:pt idx="161">
                  <c:v>-2939</c:v>
                </c:pt>
                <c:pt idx="162">
                  <c:v>-2927</c:v>
                </c:pt>
                <c:pt idx="163">
                  <c:v>-2921</c:v>
                </c:pt>
                <c:pt idx="164">
                  <c:v>-2921</c:v>
                </c:pt>
                <c:pt idx="165">
                  <c:v>-2919</c:v>
                </c:pt>
                <c:pt idx="166">
                  <c:v>-2919</c:v>
                </c:pt>
                <c:pt idx="167">
                  <c:v>-2917</c:v>
                </c:pt>
                <c:pt idx="168">
                  <c:v>-2917</c:v>
                </c:pt>
                <c:pt idx="169">
                  <c:v>-2914</c:v>
                </c:pt>
                <c:pt idx="170">
                  <c:v>-2914</c:v>
                </c:pt>
                <c:pt idx="171">
                  <c:v>-2911</c:v>
                </c:pt>
                <c:pt idx="172">
                  <c:v>-2911</c:v>
                </c:pt>
                <c:pt idx="173">
                  <c:v>-2900</c:v>
                </c:pt>
                <c:pt idx="174">
                  <c:v>-2899</c:v>
                </c:pt>
                <c:pt idx="175">
                  <c:v>-2294</c:v>
                </c:pt>
                <c:pt idx="176">
                  <c:v>-2273</c:v>
                </c:pt>
                <c:pt idx="177">
                  <c:v>-2273</c:v>
                </c:pt>
                <c:pt idx="178">
                  <c:v>-2264</c:v>
                </c:pt>
                <c:pt idx="179">
                  <c:v>-2264</c:v>
                </c:pt>
                <c:pt idx="180">
                  <c:v>-2257</c:v>
                </c:pt>
                <c:pt idx="181">
                  <c:v>-2234</c:v>
                </c:pt>
                <c:pt idx="182">
                  <c:v>-2227</c:v>
                </c:pt>
                <c:pt idx="183">
                  <c:v>-2222</c:v>
                </c:pt>
                <c:pt idx="184">
                  <c:v>-2046.5</c:v>
                </c:pt>
                <c:pt idx="185">
                  <c:v>-2027</c:v>
                </c:pt>
                <c:pt idx="186">
                  <c:v>-1983.5</c:v>
                </c:pt>
                <c:pt idx="187">
                  <c:v>-1963</c:v>
                </c:pt>
                <c:pt idx="188">
                  <c:v>-1934</c:v>
                </c:pt>
                <c:pt idx="189">
                  <c:v>-1928</c:v>
                </c:pt>
                <c:pt idx="190">
                  <c:v>-1927</c:v>
                </c:pt>
                <c:pt idx="191">
                  <c:v>-1913</c:v>
                </c:pt>
                <c:pt idx="192">
                  <c:v>-1913</c:v>
                </c:pt>
                <c:pt idx="193">
                  <c:v>-1696</c:v>
                </c:pt>
                <c:pt idx="194">
                  <c:v>-1696</c:v>
                </c:pt>
                <c:pt idx="195">
                  <c:v>-1661</c:v>
                </c:pt>
                <c:pt idx="196">
                  <c:v>-1659</c:v>
                </c:pt>
                <c:pt idx="197">
                  <c:v>-1659</c:v>
                </c:pt>
                <c:pt idx="198">
                  <c:v>-1659</c:v>
                </c:pt>
                <c:pt idx="199">
                  <c:v>-1644</c:v>
                </c:pt>
                <c:pt idx="200">
                  <c:v>-1640</c:v>
                </c:pt>
                <c:pt idx="201">
                  <c:v>-1640</c:v>
                </c:pt>
                <c:pt idx="202">
                  <c:v>-1638</c:v>
                </c:pt>
                <c:pt idx="203">
                  <c:v>-1638</c:v>
                </c:pt>
                <c:pt idx="204">
                  <c:v>-1637</c:v>
                </c:pt>
                <c:pt idx="205">
                  <c:v>-1637</c:v>
                </c:pt>
                <c:pt idx="206">
                  <c:v>-1637</c:v>
                </c:pt>
                <c:pt idx="207">
                  <c:v>-1637</c:v>
                </c:pt>
                <c:pt idx="208">
                  <c:v>-1624</c:v>
                </c:pt>
                <c:pt idx="209">
                  <c:v>-1624</c:v>
                </c:pt>
                <c:pt idx="210">
                  <c:v>-1623</c:v>
                </c:pt>
                <c:pt idx="211">
                  <c:v>-1623</c:v>
                </c:pt>
                <c:pt idx="212">
                  <c:v>-1618</c:v>
                </c:pt>
                <c:pt idx="213">
                  <c:v>-1616</c:v>
                </c:pt>
                <c:pt idx="214">
                  <c:v>-1616</c:v>
                </c:pt>
                <c:pt idx="215">
                  <c:v>-1615.5</c:v>
                </c:pt>
                <c:pt idx="216">
                  <c:v>-1611</c:v>
                </c:pt>
                <c:pt idx="217">
                  <c:v>-1610</c:v>
                </c:pt>
                <c:pt idx="218">
                  <c:v>-1604</c:v>
                </c:pt>
                <c:pt idx="219">
                  <c:v>-1602</c:v>
                </c:pt>
                <c:pt idx="220">
                  <c:v>-1602</c:v>
                </c:pt>
                <c:pt idx="221">
                  <c:v>-1602</c:v>
                </c:pt>
                <c:pt idx="222">
                  <c:v>-1601</c:v>
                </c:pt>
                <c:pt idx="223">
                  <c:v>-1594</c:v>
                </c:pt>
                <c:pt idx="224">
                  <c:v>-1594</c:v>
                </c:pt>
                <c:pt idx="225">
                  <c:v>-1587</c:v>
                </c:pt>
                <c:pt idx="226">
                  <c:v>-1587</c:v>
                </c:pt>
                <c:pt idx="227">
                  <c:v>-1586</c:v>
                </c:pt>
                <c:pt idx="228">
                  <c:v>-1365</c:v>
                </c:pt>
                <c:pt idx="229">
                  <c:v>-1365</c:v>
                </c:pt>
                <c:pt idx="230">
                  <c:v>-1347.5</c:v>
                </c:pt>
                <c:pt idx="231">
                  <c:v>-1324</c:v>
                </c:pt>
                <c:pt idx="232">
                  <c:v>-1324</c:v>
                </c:pt>
                <c:pt idx="233">
                  <c:v>-1309</c:v>
                </c:pt>
                <c:pt idx="234">
                  <c:v>-1309</c:v>
                </c:pt>
                <c:pt idx="235">
                  <c:v>-1293</c:v>
                </c:pt>
                <c:pt idx="236">
                  <c:v>-1288</c:v>
                </c:pt>
                <c:pt idx="237">
                  <c:v>-1288</c:v>
                </c:pt>
                <c:pt idx="238">
                  <c:v>-1280</c:v>
                </c:pt>
                <c:pt idx="239">
                  <c:v>-1280</c:v>
                </c:pt>
                <c:pt idx="240">
                  <c:v>-1278</c:v>
                </c:pt>
                <c:pt idx="241">
                  <c:v>-1278</c:v>
                </c:pt>
                <c:pt idx="242">
                  <c:v>-1274.5</c:v>
                </c:pt>
                <c:pt idx="243">
                  <c:v>-1263</c:v>
                </c:pt>
                <c:pt idx="244">
                  <c:v>-1263</c:v>
                </c:pt>
                <c:pt idx="245">
                  <c:v>-1234</c:v>
                </c:pt>
                <c:pt idx="246">
                  <c:v>-1234</c:v>
                </c:pt>
                <c:pt idx="247">
                  <c:v>-1048</c:v>
                </c:pt>
                <c:pt idx="248">
                  <c:v>-1048</c:v>
                </c:pt>
                <c:pt idx="249">
                  <c:v>-1026</c:v>
                </c:pt>
                <c:pt idx="250">
                  <c:v>-993</c:v>
                </c:pt>
                <c:pt idx="251">
                  <c:v>-992</c:v>
                </c:pt>
                <c:pt idx="252">
                  <c:v>-971</c:v>
                </c:pt>
                <c:pt idx="253">
                  <c:v>-957</c:v>
                </c:pt>
                <c:pt idx="254">
                  <c:v>-956</c:v>
                </c:pt>
                <c:pt idx="255">
                  <c:v>-942</c:v>
                </c:pt>
                <c:pt idx="256">
                  <c:v>-756</c:v>
                </c:pt>
                <c:pt idx="257">
                  <c:v>-684</c:v>
                </c:pt>
                <c:pt idx="258">
                  <c:v>-683</c:v>
                </c:pt>
                <c:pt idx="259">
                  <c:v>-645</c:v>
                </c:pt>
                <c:pt idx="260">
                  <c:v>-645</c:v>
                </c:pt>
                <c:pt idx="261">
                  <c:v>-631</c:v>
                </c:pt>
                <c:pt idx="262">
                  <c:v>-618</c:v>
                </c:pt>
                <c:pt idx="263">
                  <c:v>-618</c:v>
                </c:pt>
                <c:pt idx="264">
                  <c:v>-611</c:v>
                </c:pt>
                <c:pt idx="265">
                  <c:v>-596</c:v>
                </c:pt>
                <c:pt idx="266">
                  <c:v>-360</c:v>
                </c:pt>
                <c:pt idx="267">
                  <c:v>-353</c:v>
                </c:pt>
                <c:pt idx="268">
                  <c:v>-351</c:v>
                </c:pt>
                <c:pt idx="269">
                  <c:v>-338</c:v>
                </c:pt>
                <c:pt idx="270">
                  <c:v>-302</c:v>
                </c:pt>
                <c:pt idx="271">
                  <c:v>-280</c:v>
                </c:pt>
                <c:pt idx="272">
                  <c:v>-30</c:v>
                </c:pt>
                <c:pt idx="273">
                  <c:v>-7</c:v>
                </c:pt>
                <c:pt idx="274">
                  <c:v>-3.5</c:v>
                </c:pt>
                <c:pt idx="275">
                  <c:v>0</c:v>
                </c:pt>
                <c:pt idx="276">
                  <c:v>0</c:v>
                </c:pt>
                <c:pt idx="277">
                  <c:v>252</c:v>
                </c:pt>
                <c:pt idx="278">
                  <c:v>253</c:v>
                </c:pt>
                <c:pt idx="279">
                  <c:v>253</c:v>
                </c:pt>
                <c:pt idx="280">
                  <c:v>268</c:v>
                </c:pt>
                <c:pt idx="281">
                  <c:v>268</c:v>
                </c:pt>
                <c:pt idx="282">
                  <c:v>279</c:v>
                </c:pt>
                <c:pt idx="283">
                  <c:v>280</c:v>
                </c:pt>
                <c:pt idx="284">
                  <c:v>280</c:v>
                </c:pt>
                <c:pt idx="285">
                  <c:v>289</c:v>
                </c:pt>
                <c:pt idx="286">
                  <c:v>289</c:v>
                </c:pt>
                <c:pt idx="287">
                  <c:v>304</c:v>
                </c:pt>
                <c:pt idx="288">
                  <c:v>304</c:v>
                </c:pt>
                <c:pt idx="289">
                  <c:v>304</c:v>
                </c:pt>
                <c:pt idx="290">
                  <c:v>308</c:v>
                </c:pt>
                <c:pt idx="291">
                  <c:v>315</c:v>
                </c:pt>
                <c:pt idx="292">
                  <c:v>316</c:v>
                </c:pt>
                <c:pt idx="293">
                  <c:v>317</c:v>
                </c:pt>
                <c:pt idx="294">
                  <c:v>330</c:v>
                </c:pt>
                <c:pt idx="295">
                  <c:v>337</c:v>
                </c:pt>
                <c:pt idx="296">
                  <c:v>525</c:v>
                </c:pt>
                <c:pt idx="297">
                  <c:v>560</c:v>
                </c:pt>
                <c:pt idx="298">
                  <c:v>560</c:v>
                </c:pt>
                <c:pt idx="299">
                  <c:v>563.5</c:v>
                </c:pt>
                <c:pt idx="300">
                  <c:v>565.5</c:v>
                </c:pt>
                <c:pt idx="301">
                  <c:v>611</c:v>
                </c:pt>
                <c:pt idx="302">
                  <c:v>611</c:v>
                </c:pt>
                <c:pt idx="303">
                  <c:v>624</c:v>
                </c:pt>
                <c:pt idx="304">
                  <c:v>625</c:v>
                </c:pt>
                <c:pt idx="305">
                  <c:v>627</c:v>
                </c:pt>
                <c:pt idx="306">
                  <c:v>639</c:v>
                </c:pt>
                <c:pt idx="307">
                  <c:v>642</c:v>
                </c:pt>
                <c:pt idx="308">
                  <c:v>650.5</c:v>
                </c:pt>
                <c:pt idx="309">
                  <c:v>655</c:v>
                </c:pt>
                <c:pt idx="310">
                  <c:v>679</c:v>
                </c:pt>
                <c:pt idx="311">
                  <c:v>679</c:v>
                </c:pt>
                <c:pt idx="312">
                  <c:v>936</c:v>
                </c:pt>
                <c:pt idx="313">
                  <c:v>939.5</c:v>
                </c:pt>
                <c:pt idx="314">
                  <c:v>963</c:v>
                </c:pt>
                <c:pt idx="315">
                  <c:v>965.5</c:v>
                </c:pt>
                <c:pt idx="316">
                  <c:v>970</c:v>
                </c:pt>
                <c:pt idx="317">
                  <c:v>978</c:v>
                </c:pt>
                <c:pt idx="318">
                  <c:v>1217</c:v>
                </c:pt>
                <c:pt idx="319">
                  <c:v>1217</c:v>
                </c:pt>
                <c:pt idx="320">
                  <c:v>1280</c:v>
                </c:pt>
                <c:pt idx="321">
                  <c:v>1280</c:v>
                </c:pt>
                <c:pt idx="322">
                  <c:v>1280</c:v>
                </c:pt>
                <c:pt idx="323">
                  <c:v>1280</c:v>
                </c:pt>
                <c:pt idx="324">
                  <c:v>1282</c:v>
                </c:pt>
                <c:pt idx="325">
                  <c:v>1297</c:v>
                </c:pt>
                <c:pt idx="326">
                  <c:v>1297</c:v>
                </c:pt>
                <c:pt idx="327">
                  <c:v>1302</c:v>
                </c:pt>
                <c:pt idx="328">
                  <c:v>1302</c:v>
                </c:pt>
                <c:pt idx="329">
                  <c:v>1556</c:v>
                </c:pt>
                <c:pt idx="330">
                  <c:v>1556</c:v>
                </c:pt>
                <c:pt idx="331">
                  <c:v>1563</c:v>
                </c:pt>
                <c:pt idx="332">
                  <c:v>1563</c:v>
                </c:pt>
                <c:pt idx="333">
                  <c:v>1577</c:v>
                </c:pt>
                <c:pt idx="334">
                  <c:v>1577</c:v>
                </c:pt>
                <c:pt idx="335">
                  <c:v>1596</c:v>
                </c:pt>
                <c:pt idx="336">
                  <c:v>1607</c:v>
                </c:pt>
                <c:pt idx="337">
                  <c:v>1620</c:v>
                </c:pt>
                <c:pt idx="338">
                  <c:v>1620</c:v>
                </c:pt>
                <c:pt idx="339">
                  <c:v>1887.5</c:v>
                </c:pt>
                <c:pt idx="340">
                  <c:v>1922</c:v>
                </c:pt>
                <c:pt idx="341">
                  <c:v>1922</c:v>
                </c:pt>
                <c:pt idx="342">
                  <c:v>1949</c:v>
                </c:pt>
                <c:pt idx="343">
                  <c:v>1949</c:v>
                </c:pt>
                <c:pt idx="344">
                  <c:v>1965</c:v>
                </c:pt>
                <c:pt idx="345">
                  <c:v>1978</c:v>
                </c:pt>
                <c:pt idx="346">
                  <c:v>2178</c:v>
                </c:pt>
                <c:pt idx="347">
                  <c:v>2184.5</c:v>
                </c:pt>
                <c:pt idx="348">
                  <c:v>2229</c:v>
                </c:pt>
                <c:pt idx="349">
                  <c:v>2236</c:v>
                </c:pt>
                <c:pt idx="350">
                  <c:v>2239</c:v>
                </c:pt>
                <c:pt idx="351">
                  <c:v>2239</c:v>
                </c:pt>
                <c:pt idx="352">
                  <c:v>2241</c:v>
                </c:pt>
                <c:pt idx="353">
                  <c:v>2526.5</c:v>
                </c:pt>
                <c:pt idx="354">
                  <c:v>2540</c:v>
                </c:pt>
                <c:pt idx="355">
                  <c:v>2540</c:v>
                </c:pt>
                <c:pt idx="356">
                  <c:v>2548</c:v>
                </c:pt>
                <c:pt idx="357">
                  <c:v>2548</c:v>
                </c:pt>
                <c:pt idx="358">
                  <c:v>2563</c:v>
                </c:pt>
                <c:pt idx="359">
                  <c:v>2567</c:v>
                </c:pt>
                <c:pt idx="360">
                  <c:v>2567</c:v>
                </c:pt>
                <c:pt idx="361">
                  <c:v>2567</c:v>
                </c:pt>
                <c:pt idx="362">
                  <c:v>2589</c:v>
                </c:pt>
                <c:pt idx="363">
                  <c:v>2592</c:v>
                </c:pt>
                <c:pt idx="364">
                  <c:v>2592</c:v>
                </c:pt>
                <c:pt idx="365">
                  <c:v>2767</c:v>
                </c:pt>
                <c:pt idx="366">
                  <c:v>2863.5</c:v>
                </c:pt>
                <c:pt idx="367">
                  <c:v>2885</c:v>
                </c:pt>
                <c:pt idx="368">
                  <c:v>2885</c:v>
                </c:pt>
                <c:pt idx="369">
                  <c:v>2891</c:v>
                </c:pt>
                <c:pt idx="370">
                  <c:v>2898</c:v>
                </c:pt>
                <c:pt idx="371">
                  <c:v>2900</c:v>
                </c:pt>
                <c:pt idx="372">
                  <c:v>3128</c:v>
                </c:pt>
                <c:pt idx="373">
                  <c:v>3195</c:v>
                </c:pt>
                <c:pt idx="374">
                  <c:v>3224</c:v>
                </c:pt>
                <c:pt idx="375">
                  <c:v>3233.5</c:v>
                </c:pt>
                <c:pt idx="376">
                  <c:v>3291</c:v>
                </c:pt>
                <c:pt idx="377">
                  <c:v>3410</c:v>
                </c:pt>
                <c:pt idx="378">
                  <c:v>3509</c:v>
                </c:pt>
                <c:pt idx="379">
                  <c:v>3509</c:v>
                </c:pt>
                <c:pt idx="380">
                  <c:v>3540</c:v>
                </c:pt>
                <c:pt idx="381">
                  <c:v>3562</c:v>
                </c:pt>
                <c:pt idx="382">
                  <c:v>3562</c:v>
                </c:pt>
                <c:pt idx="383">
                  <c:v>3784</c:v>
                </c:pt>
                <c:pt idx="384">
                  <c:v>3811</c:v>
                </c:pt>
                <c:pt idx="385">
                  <c:v>3842</c:v>
                </c:pt>
                <c:pt idx="386">
                  <c:v>3842</c:v>
                </c:pt>
                <c:pt idx="387">
                  <c:v>4149</c:v>
                </c:pt>
                <c:pt idx="388">
                  <c:v>4158</c:v>
                </c:pt>
                <c:pt idx="389">
                  <c:v>4158</c:v>
                </c:pt>
                <c:pt idx="390">
                  <c:v>4165</c:v>
                </c:pt>
                <c:pt idx="391">
                  <c:v>4165</c:v>
                </c:pt>
                <c:pt idx="392">
                  <c:v>4180</c:v>
                </c:pt>
                <c:pt idx="393">
                  <c:v>4180</c:v>
                </c:pt>
                <c:pt idx="394">
                  <c:v>4184</c:v>
                </c:pt>
                <c:pt idx="395">
                  <c:v>4200</c:v>
                </c:pt>
                <c:pt idx="396">
                  <c:v>4446.5</c:v>
                </c:pt>
                <c:pt idx="397">
                  <c:v>4502</c:v>
                </c:pt>
                <c:pt idx="398">
                  <c:v>4502</c:v>
                </c:pt>
                <c:pt idx="399">
                  <c:v>4840</c:v>
                </c:pt>
                <c:pt idx="400">
                  <c:v>5041</c:v>
                </c:pt>
                <c:pt idx="401">
                  <c:v>5050</c:v>
                </c:pt>
                <c:pt idx="402">
                  <c:v>5085</c:v>
                </c:pt>
                <c:pt idx="403">
                  <c:v>5122</c:v>
                </c:pt>
                <c:pt idx="404">
                  <c:v>5138</c:v>
                </c:pt>
                <c:pt idx="405">
                  <c:v>5138</c:v>
                </c:pt>
                <c:pt idx="406">
                  <c:v>5173</c:v>
                </c:pt>
                <c:pt idx="407">
                  <c:v>5173</c:v>
                </c:pt>
                <c:pt idx="408">
                  <c:v>5359</c:v>
                </c:pt>
                <c:pt idx="409">
                  <c:v>5359</c:v>
                </c:pt>
                <c:pt idx="410">
                  <c:v>5408</c:v>
                </c:pt>
                <c:pt idx="411">
                  <c:v>5412</c:v>
                </c:pt>
                <c:pt idx="412">
                  <c:v>5420</c:v>
                </c:pt>
                <c:pt idx="413">
                  <c:v>5436</c:v>
                </c:pt>
                <c:pt idx="414">
                  <c:v>5438</c:v>
                </c:pt>
                <c:pt idx="415">
                  <c:v>5438</c:v>
                </c:pt>
                <c:pt idx="416">
                  <c:v>5445</c:v>
                </c:pt>
                <c:pt idx="417">
                  <c:v>5445</c:v>
                </c:pt>
                <c:pt idx="418">
                  <c:v>5451</c:v>
                </c:pt>
                <c:pt idx="419">
                  <c:v>5455</c:v>
                </c:pt>
                <c:pt idx="420">
                  <c:v>5467</c:v>
                </c:pt>
                <c:pt idx="421">
                  <c:v>5467</c:v>
                </c:pt>
                <c:pt idx="422">
                  <c:v>5470</c:v>
                </c:pt>
                <c:pt idx="423">
                  <c:v>5482</c:v>
                </c:pt>
                <c:pt idx="424">
                  <c:v>5504</c:v>
                </c:pt>
                <c:pt idx="425">
                  <c:v>5504</c:v>
                </c:pt>
                <c:pt idx="426">
                  <c:v>5767</c:v>
                </c:pt>
                <c:pt idx="427">
                  <c:v>5769</c:v>
                </c:pt>
                <c:pt idx="428">
                  <c:v>5769</c:v>
                </c:pt>
                <c:pt idx="429">
                  <c:v>5783</c:v>
                </c:pt>
                <c:pt idx="430">
                  <c:v>5783</c:v>
                </c:pt>
                <c:pt idx="431">
                  <c:v>5789</c:v>
                </c:pt>
                <c:pt idx="432">
                  <c:v>5791</c:v>
                </c:pt>
                <c:pt idx="433">
                  <c:v>5791</c:v>
                </c:pt>
                <c:pt idx="434">
                  <c:v>5806</c:v>
                </c:pt>
                <c:pt idx="435">
                  <c:v>5806</c:v>
                </c:pt>
                <c:pt idx="436">
                  <c:v>5820</c:v>
                </c:pt>
                <c:pt idx="437">
                  <c:v>5820</c:v>
                </c:pt>
                <c:pt idx="438">
                  <c:v>6035</c:v>
                </c:pt>
                <c:pt idx="439">
                  <c:v>6035</c:v>
                </c:pt>
                <c:pt idx="440">
                  <c:v>6049</c:v>
                </c:pt>
                <c:pt idx="441">
                  <c:v>6049</c:v>
                </c:pt>
                <c:pt idx="442">
                  <c:v>6078</c:v>
                </c:pt>
                <c:pt idx="443">
                  <c:v>6078</c:v>
                </c:pt>
                <c:pt idx="444">
                  <c:v>6099</c:v>
                </c:pt>
                <c:pt idx="445">
                  <c:v>6099</c:v>
                </c:pt>
                <c:pt idx="446">
                  <c:v>6100</c:v>
                </c:pt>
                <c:pt idx="447">
                  <c:v>6100</c:v>
                </c:pt>
                <c:pt idx="448">
                  <c:v>6110</c:v>
                </c:pt>
                <c:pt idx="449">
                  <c:v>6110</c:v>
                </c:pt>
                <c:pt idx="450">
                  <c:v>6114</c:v>
                </c:pt>
                <c:pt idx="451">
                  <c:v>6114</c:v>
                </c:pt>
                <c:pt idx="452">
                  <c:v>6127</c:v>
                </c:pt>
                <c:pt idx="453">
                  <c:v>6387</c:v>
                </c:pt>
                <c:pt idx="454">
                  <c:v>6387</c:v>
                </c:pt>
                <c:pt idx="455">
                  <c:v>6424</c:v>
                </c:pt>
                <c:pt idx="456">
                  <c:v>6424</c:v>
                </c:pt>
                <c:pt idx="457">
                  <c:v>6438</c:v>
                </c:pt>
                <c:pt idx="458">
                  <c:v>6438</c:v>
                </c:pt>
                <c:pt idx="459">
                  <c:v>6445</c:v>
                </c:pt>
                <c:pt idx="460">
                  <c:v>6445</c:v>
                </c:pt>
                <c:pt idx="461">
                  <c:v>6458</c:v>
                </c:pt>
                <c:pt idx="462">
                  <c:v>6458</c:v>
                </c:pt>
                <c:pt idx="463">
                  <c:v>6475</c:v>
                </c:pt>
                <c:pt idx="464">
                  <c:v>6702</c:v>
                </c:pt>
                <c:pt idx="465">
                  <c:v>6725</c:v>
                </c:pt>
                <c:pt idx="466">
                  <c:v>6725</c:v>
                </c:pt>
                <c:pt idx="467">
                  <c:v>6733</c:v>
                </c:pt>
                <c:pt idx="468">
                  <c:v>6745</c:v>
                </c:pt>
                <c:pt idx="469">
                  <c:v>6754</c:v>
                </c:pt>
                <c:pt idx="470">
                  <c:v>6769</c:v>
                </c:pt>
                <c:pt idx="471">
                  <c:v>6991</c:v>
                </c:pt>
                <c:pt idx="472">
                  <c:v>7033</c:v>
                </c:pt>
                <c:pt idx="473">
                  <c:v>7061</c:v>
                </c:pt>
                <c:pt idx="474">
                  <c:v>7063</c:v>
                </c:pt>
                <c:pt idx="475">
                  <c:v>7074</c:v>
                </c:pt>
                <c:pt idx="476">
                  <c:v>7091</c:v>
                </c:pt>
                <c:pt idx="477">
                  <c:v>7100</c:v>
                </c:pt>
                <c:pt idx="478">
                  <c:v>7100</c:v>
                </c:pt>
                <c:pt idx="479">
                  <c:v>7330</c:v>
                </c:pt>
                <c:pt idx="480">
                  <c:v>7351</c:v>
                </c:pt>
                <c:pt idx="481">
                  <c:v>7372</c:v>
                </c:pt>
                <c:pt idx="482">
                  <c:v>7390</c:v>
                </c:pt>
                <c:pt idx="483">
                  <c:v>7400</c:v>
                </c:pt>
                <c:pt idx="484">
                  <c:v>7416</c:v>
                </c:pt>
                <c:pt idx="485">
                  <c:v>7684</c:v>
                </c:pt>
                <c:pt idx="486">
                  <c:v>7714</c:v>
                </c:pt>
                <c:pt idx="487">
                  <c:v>7750</c:v>
                </c:pt>
                <c:pt idx="488">
                  <c:v>7965</c:v>
                </c:pt>
                <c:pt idx="489">
                  <c:v>8001</c:v>
                </c:pt>
                <c:pt idx="490">
                  <c:v>8047</c:v>
                </c:pt>
                <c:pt idx="491">
                  <c:v>8049</c:v>
                </c:pt>
                <c:pt idx="492">
                  <c:v>8059</c:v>
                </c:pt>
                <c:pt idx="493">
                  <c:v>8282</c:v>
                </c:pt>
                <c:pt idx="494">
                  <c:v>8318</c:v>
                </c:pt>
                <c:pt idx="495">
                  <c:v>8366</c:v>
                </c:pt>
                <c:pt idx="496">
                  <c:v>8385</c:v>
                </c:pt>
                <c:pt idx="497">
                  <c:v>8385</c:v>
                </c:pt>
                <c:pt idx="498">
                  <c:v>8591</c:v>
                </c:pt>
                <c:pt idx="499">
                  <c:v>8605</c:v>
                </c:pt>
                <c:pt idx="500">
                  <c:v>8613</c:v>
                </c:pt>
                <c:pt idx="501">
                  <c:v>8627</c:v>
                </c:pt>
                <c:pt idx="502">
                  <c:v>8634</c:v>
                </c:pt>
                <c:pt idx="503">
                  <c:v>8649</c:v>
                </c:pt>
                <c:pt idx="504">
                  <c:v>8936</c:v>
                </c:pt>
                <c:pt idx="505">
                  <c:v>8955</c:v>
                </c:pt>
                <c:pt idx="506">
                  <c:v>8958</c:v>
                </c:pt>
                <c:pt idx="507">
                  <c:v>8989</c:v>
                </c:pt>
                <c:pt idx="508">
                  <c:v>8989</c:v>
                </c:pt>
                <c:pt idx="509">
                  <c:v>8991</c:v>
                </c:pt>
                <c:pt idx="510">
                  <c:v>8992.5</c:v>
                </c:pt>
                <c:pt idx="511">
                  <c:v>9001</c:v>
                </c:pt>
                <c:pt idx="512">
                  <c:v>9008</c:v>
                </c:pt>
                <c:pt idx="513">
                  <c:v>9020</c:v>
                </c:pt>
                <c:pt idx="514">
                  <c:v>9245</c:v>
                </c:pt>
                <c:pt idx="515">
                  <c:v>9245</c:v>
                </c:pt>
                <c:pt idx="516">
                  <c:v>9259</c:v>
                </c:pt>
                <c:pt idx="517">
                  <c:v>9267</c:v>
                </c:pt>
                <c:pt idx="518">
                  <c:v>9274</c:v>
                </c:pt>
                <c:pt idx="519">
                  <c:v>9303</c:v>
                </c:pt>
                <c:pt idx="520">
                  <c:v>9307</c:v>
                </c:pt>
                <c:pt idx="521">
                  <c:v>9314</c:v>
                </c:pt>
                <c:pt idx="522">
                  <c:v>9605</c:v>
                </c:pt>
                <c:pt idx="523">
                  <c:v>9626</c:v>
                </c:pt>
                <c:pt idx="524">
                  <c:v>9660</c:v>
                </c:pt>
                <c:pt idx="525">
                  <c:v>9878</c:v>
                </c:pt>
                <c:pt idx="526">
                  <c:v>9899</c:v>
                </c:pt>
                <c:pt idx="527">
                  <c:v>9900</c:v>
                </c:pt>
                <c:pt idx="528">
                  <c:v>9914</c:v>
                </c:pt>
                <c:pt idx="529">
                  <c:v>9964</c:v>
                </c:pt>
                <c:pt idx="530">
                  <c:v>10245</c:v>
                </c:pt>
                <c:pt idx="531">
                  <c:v>10263</c:v>
                </c:pt>
                <c:pt idx="532">
                  <c:v>10274</c:v>
                </c:pt>
                <c:pt idx="533">
                  <c:v>10281</c:v>
                </c:pt>
                <c:pt idx="534">
                  <c:v>10283</c:v>
                </c:pt>
                <c:pt idx="535">
                  <c:v>10288</c:v>
                </c:pt>
                <c:pt idx="536">
                  <c:v>10288</c:v>
                </c:pt>
                <c:pt idx="537">
                  <c:v>10288</c:v>
                </c:pt>
                <c:pt idx="538">
                  <c:v>10609</c:v>
                </c:pt>
                <c:pt idx="539">
                  <c:v>10609</c:v>
                </c:pt>
                <c:pt idx="540">
                  <c:v>10612</c:v>
                </c:pt>
                <c:pt idx="541">
                  <c:v>10880.5</c:v>
                </c:pt>
                <c:pt idx="542">
                  <c:v>10888.5</c:v>
                </c:pt>
                <c:pt idx="543">
                  <c:v>10892</c:v>
                </c:pt>
                <c:pt idx="544">
                  <c:v>10899</c:v>
                </c:pt>
                <c:pt idx="545">
                  <c:v>10899</c:v>
                </c:pt>
                <c:pt idx="546">
                  <c:v>11172</c:v>
                </c:pt>
                <c:pt idx="547">
                  <c:v>11187</c:v>
                </c:pt>
                <c:pt idx="548">
                  <c:v>11216</c:v>
                </c:pt>
                <c:pt idx="549">
                  <c:v>11230</c:v>
                </c:pt>
                <c:pt idx="550">
                  <c:v>11237</c:v>
                </c:pt>
                <c:pt idx="551">
                  <c:v>11481</c:v>
                </c:pt>
                <c:pt idx="552">
                  <c:v>11602</c:v>
                </c:pt>
                <c:pt idx="553">
                  <c:v>11609</c:v>
                </c:pt>
                <c:pt idx="554">
                  <c:v>11609</c:v>
                </c:pt>
                <c:pt idx="555">
                  <c:v>11817</c:v>
                </c:pt>
                <c:pt idx="556">
                  <c:v>11817</c:v>
                </c:pt>
                <c:pt idx="557">
                  <c:v>11841</c:v>
                </c:pt>
                <c:pt idx="558">
                  <c:v>11882</c:v>
                </c:pt>
                <c:pt idx="559">
                  <c:v>11882</c:v>
                </c:pt>
                <c:pt idx="560">
                  <c:v>11884</c:v>
                </c:pt>
                <c:pt idx="561">
                  <c:v>11892</c:v>
                </c:pt>
                <c:pt idx="562">
                  <c:v>12220</c:v>
                </c:pt>
                <c:pt idx="563">
                  <c:v>12220</c:v>
                </c:pt>
                <c:pt idx="564">
                  <c:v>12500</c:v>
                </c:pt>
                <c:pt idx="565">
                  <c:v>12500</c:v>
                </c:pt>
                <c:pt idx="566">
                  <c:v>12524</c:v>
                </c:pt>
                <c:pt idx="567">
                  <c:v>12558</c:v>
                </c:pt>
                <c:pt idx="568">
                  <c:v>12889</c:v>
                </c:pt>
                <c:pt idx="569">
                  <c:v>12889</c:v>
                </c:pt>
                <c:pt idx="570">
                  <c:v>13154</c:v>
                </c:pt>
                <c:pt idx="571">
                  <c:v>13169</c:v>
                </c:pt>
                <c:pt idx="572">
                  <c:v>13773</c:v>
                </c:pt>
                <c:pt idx="573">
                  <c:v>14147</c:v>
                </c:pt>
              </c:numCache>
            </c:numRef>
          </c:xVal>
          <c:yVal>
            <c:numRef>
              <c:f>'Active 1'!$K$21:$K$974</c:f>
              <c:numCache>
                <c:formatCode>General</c:formatCode>
                <c:ptCount val="954"/>
                <c:pt idx="125">
                  <c:v>-2.1664999949280173E-3</c:v>
                </c:pt>
                <c:pt idx="128">
                  <c:v>2.8355000031297095E-3</c:v>
                </c:pt>
                <c:pt idx="138">
                  <c:v>-4.3864999897778034E-3</c:v>
                </c:pt>
                <c:pt idx="165">
                  <c:v>1.201950000540819E-2</c:v>
                </c:pt>
                <c:pt idx="167">
                  <c:v>-1.7561499997100327E-2</c:v>
                </c:pt>
                <c:pt idx="178">
                  <c:v>-5.8480000006966293E-3</c:v>
                </c:pt>
                <c:pt idx="197">
                  <c:v>-1.3110499996400904E-2</c:v>
                </c:pt>
                <c:pt idx="202">
                  <c:v>5.3390000030049123E-3</c:v>
                </c:pt>
                <c:pt idx="209">
                  <c:v>6.1720000085188076E-3</c:v>
                </c:pt>
                <c:pt idx="211">
                  <c:v>8.5315000033006072E-3</c:v>
                </c:pt>
                <c:pt idx="213">
                  <c:v>-1.3861999999789987E-2</c:v>
                </c:pt>
                <c:pt idx="221">
                  <c:v>4.3310000037308782E-3</c:v>
                </c:pt>
                <c:pt idx="225">
                  <c:v>-1.1264999920967966E-3</c:v>
                </c:pt>
                <c:pt idx="229">
                  <c:v>-3.1575000029988587E-3</c:v>
                </c:pt>
                <c:pt idx="241">
                  <c:v>-2.6409999991301447E-3</c:v>
                </c:pt>
                <c:pt idx="246">
                  <c:v>-2.3592999998072628E-2</c:v>
                </c:pt>
                <c:pt idx="248">
                  <c:v>1.8744000008155126E-2</c:v>
                </c:pt>
                <c:pt idx="249">
                  <c:v>-3.6047000001417473E-2</c:v>
                </c:pt>
                <c:pt idx="259">
                  <c:v>-2.6774999932968058E-3</c:v>
                </c:pt>
                <c:pt idx="279">
                  <c:v>4.8535000096308067E-3</c:v>
                </c:pt>
                <c:pt idx="280">
                  <c:v>6.9460000086110085E-3</c:v>
                </c:pt>
                <c:pt idx="286">
                  <c:v>-3.404499999305699E-3</c:v>
                </c:pt>
                <c:pt idx="289">
                  <c:v>1.4888000005157664E-2</c:v>
                </c:pt>
                <c:pt idx="311">
                  <c:v>-4.8995000033755787E-3</c:v>
                </c:pt>
                <c:pt idx="318">
                  <c:v>7.9115000044112094E-3</c:v>
                </c:pt>
                <c:pt idx="326">
                  <c:v>1.0971500007144641E-2</c:v>
                </c:pt>
                <c:pt idx="330">
                  <c:v>9.8820000057457946E-3</c:v>
                </c:pt>
                <c:pt idx="332">
                  <c:v>1.1598500001127832E-2</c:v>
                </c:pt>
                <c:pt idx="333">
                  <c:v>2.233150000392925E-2</c:v>
                </c:pt>
                <c:pt idx="338">
                  <c:v>1.5190000005532056E-2</c:v>
                </c:pt>
                <c:pt idx="341">
                  <c:v>9.5590000055381097E-3</c:v>
                </c:pt>
                <c:pt idx="350">
                  <c:v>2.6460500004759524E-2</c:v>
                </c:pt>
                <c:pt idx="355">
                  <c:v>3.7830000008398201E-2</c:v>
                </c:pt>
                <c:pt idx="357">
                  <c:v>1.0206000006292015E-2</c:v>
                </c:pt>
                <c:pt idx="364">
                  <c:v>1.5084000006027054E-2</c:v>
                </c:pt>
                <c:pt idx="367">
                  <c:v>4.6457500007818453E-2</c:v>
                </c:pt>
                <c:pt idx="382">
                  <c:v>3.1239000003552064E-2</c:v>
                </c:pt>
                <c:pt idx="389">
                  <c:v>4.9501000008604024E-2</c:v>
                </c:pt>
                <c:pt idx="393">
                  <c:v>4.1810000002442393E-2</c:v>
                </c:pt>
                <c:pt idx="405">
                  <c:v>7.381100000202423E-2</c:v>
                </c:pt>
                <c:pt idx="406">
                  <c:v>4.7333499998785555E-2</c:v>
                </c:pt>
                <c:pt idx="409">
                  <c:v>4.9560500003281049E-2</c:v>
                </c:pt>
                <c:pt idx="414">
                  <c:v>5.9201000003668014E-2</c:v>
                </c:pt>
                <c:pt idx="417">
                  <c:v>7.4857500003417954E-2</c:v>
                </c:pt>
                <c:pt idx="421">
                  <c:v>5.8636500005377457E-2</c:v>
                </c:pt>
                <c:pt idx="425">
                  <c:v>3.8178000002517365E-2</c:v>
                </c:pt>
                <c:pt idx="428">
                  <c:v>6.6635500006668735E-2</c:v>
                </c:pt>
                <c:pt idx="429">
                  <c:v>6.9168499998340849E-2</c:v>
                </c:pt>
                <c:pt idx="432">
                  <c:v>6.3864500007184688E-2</c:v>
                </c:pt>
                <c:pt idx="435">
                  <c:v>5.3597000005538575E-2</c:v>
                </c:pt>
                <c:pt idx="437">
                  <c:v>6.3589999997930136E-2</c:v>
                </c:pt>
                <c:pt idx="438">
                  <c:v>7.1882500000356231E-2</c:v>
                </c:pt>
                <c:pt idx="440">
                  <c:v>7.3515500000212342E-2</c:v>
                </c:pt>
                <c:pt idx="443">
                  <c:v>5.5641000006289687E-2</c:v>
                </c:pt>
                <c:pt idx="445">
                  <c:v>8.5830500000156462E-2</c:v>
                </c:pt>
                <c:pt idx="446">
                  <c:v>6.4630000000761356E-2</c:v>
                </c:pt>
                <c:pt idx="450">
                  <c:v>6.1993000002985355E-2</c:v>
                </c:pt>
                <c:pt idx="454">
                  <c:v>7.9326500002935063E-2</c:v>
                </c:pt>
                <c:pt idx="455">
                  <c:v>3.002800000103889E-2</c:v>
                </c:pt>
                <c:pt idx="457">
                  <c:v>7.071100000757724E-2</c:v>
                </c:pt>
                <c:pt idx="460">
                  <c:v>6.3877500004309695E-2</c:v>
                </c:pt>
                <c:pt idx="466">
                  <c:v>7.9837500008579809E-2</c:v>
                </c:pt>
                <c:pt idx="477">
                  <c:v>7.2250000004714821E-2</c:v>
                </c:pt>
                <c:pt idx="483">
                  <c:v>6.9600000002537854E-2</c:v>
                </c:pt>
                <c:pt idx="493">
                  <c:v>7.8379000005952548E-2</c:v>
                </c:pt>
                <c:pt idx="494">
                  <c:v>7.8420999998343177E-2</c:v>
                </c:pt>
                <c:pt idx="497">
                  <c:v>8.165749999898253E-2</c:v>
                </c:pt>
                <c:pt idx="505">
                  <c:v>8.292250000522472E-2</c:v>
                </c:pt>
                <c:pt idx="508">
                  <c:v>8.8645499999984168E-2</c:v>
                </c:pt>
                <c:pt idx="509">
                  <c:v>8.4364500005904119E-2</c:v>
                </c:pt>
                <c:pt idx="513">
                  <c:v>8.4590000005846377E-2</c:v>
                </c:pt>
                <c:pt idx="515">
                  <c:v>8.6977500002831221E-2</c:v>
                </c:pt>
                <c:pt idx="520">
                  <c:v>8.7266500006080605E-2</c:v>
                </c:pt>
                <c:pt idx="521">
                  <c:v>8.441300000413321E-2</c:v>
                </c:pt>
                <c:pt idx="523">
                  <c:v>8.9147000006050803E-2</c:v>
                </c:pt>
                <c:pt idx="524">
                  <c:v>9.1169999999692664E-2</c:v>
                </c:pt>
                <c:pt idx="531">
                  <c:v>0.10682850000739563</c:v>
                </c:pt>
                <c:pt idx="535">
                  <c:v>9.9836000001232605E-2</c:v>
                </c:pt>
                <c:pt idx="537">
                  <c:v>0.10183600000164006</c:v>
                </c:pt>
                <c:pt idx="539">
                  <c:v>0.10378550000314135</c:v>
                </c:pt>
                <c:pt idx="540">
                  <c:v>0.11321400000451831</c:v>
                </c:pt>
                <c:pt idx="541">
                  <c:v>0.11498974999994971</c:v>
                </c:pt>
                <c:pt idx="542">
                  <c:v>0.12016575000598095</c:v>
                </c:pt>
                <c:pt idx="544">
                  <c:v>0.10629049999988638</c:v>
                </c:pt>
                <c:pt idx="552">
                  <c:v>0.12131899999803863</c:v>
                </c:pt>
                <c:pt idx="553">
                  <c:v>0.11674550000316231</c:v>
                </c:pt>
                <c:pt idx="554">
                  <c:v>0.11753550000139512</c:v>
                </c:pt>
                <c:pt idx="555">
                  <c:v>0.12093150000146125</c:v>
                </c:pt>
                <c:pt idx="556">
                  <c:v>0.12101149999944028</c:v>
                </c:pt>
                <c:pt idx="557">
                  <c:v>0.12273950000235345</c:v>
                </c:pt>
                <c:pt idx="558">
                  <c:v>0.121858999998949</c:v>
                </c:pt>
                <c:pt idx="559">
                  <c:v>0.12237900000036461</c:v>
                </c:pt>
                <c:pt idx="560">
                  <c:v>0.12179800000740215</c:v>
                </c:pt>
                <c:pt idx="561">
                  <c:v>0.12147400000685593</c:v>
                </c:pt>
                <c:pt idx="562">
                  <c:v>0.12639000000490341</c:v>
                </c:pt>
                <c:pt idx="563">
                  <c:v>0.12655000000813743</c:v>
                </c:pt>
                <c:pt idx="564">
                  <c:v>0.13032000000384869</c:v>
                </c:pt>
                <c:pt idx="565">
                  <c:v>0.13065000000642613</c:v>
                </c:pt>
                <c:pt idx="566">
                  <c:v>0.1262780000033672</c:v>
                </c:pt>
                <c:pt idx="567">
                  <c:v>0.12900100000115344</c:v>
                </c:pt>
                <c:pt idx="568">
                  <c:v>0.13399550000758609</c:v>
                </c:pt>
                <c:pt idx="569">
                  <c:v>0.13399550000758609</c:v>
                </c:pt>
                <c:pt idx="570">
                  <c:v>0.13746300000639167</c:v>
                </c:pt>
                <c:pt idx="571">
                  <c:v>0.13815550000435906</c:v>
                </c:pt>
                <c:pt idx="572">
                  <c:v>0.14759350000531413</c:v>
                </c:pt>
                <c:pt idx="573">
                  <c:v>0.15134650000982219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D8B-440B-B18E-CC01218182E8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1'!$F$21:$F$974</c:f>
              <c:numCache>
                <c:formatCode>General</c:formatCode>
                <c:ptCount val="954"/>
                <c:pt idx="0">
                  <c:v>-29861</c:v>
                </c:pt>
                <c:pt idx="1">
                  <c:v>-29860</c:v>
                </c:pt>
                <c:pt idx="2">
                  <c:v>-29691</c:v>
                </c:pt>
                <c:pt idx="3">
                  <c:v>-29632</c:v>
                </c:pt>
                <c:pt idx="4">
                  <c:v>-29601</c:v>
                </c:pt>
                <c:pt idx="5">
                  <c:v>-28931</c:v>
                </c:pt>
                <c:pt idx="6">
                  <c:v>-28927</c:v>
                </c:pt>
                <c:pt idx="7">
                  <c:v>-28441</c:v>
                </c:pt>
                <c:pt idx="8">
                  <c:v>-28431</c:v>
                </c:pt>
                <c:pt idx="9">
                  <c:v>-28106</c:v>
                </c:pt>
                <c:pt idx="10">
                  <c:v>-27961</c:v>
                </c:pt>
                <c:pt idx="11">
                  <c:v>-27331</c:v>
                </c:pt>
                <c:pt idx="12">
                  <c:v>-27328</c:v>
                </c:pt>
                <c:pt idx="13">
                  <c:v>-26371</c:v>
                </c:pt>
                <c:pt idx="14">
                  <c:v>-26350</c:v>
                </c:pt>
                <c:pt idx="15">
                  <c:v>-26271</c:v>
                </c:pt>
                <c:pt idx="16">
                  <c:v>-26055</c:v>
                </c:pt>
                <c:pt idx="17">
                  <c:v>-25891</c:v>
                </c:pt>
                <c:pt idx="18">
                  <c:v>-25578</c:v>
                </c:pt>
                <c:pt idx="19">
                  <c:v>-25127</c:v>
                </c:pt>
                <c:pt idx="20">
                  <c:v>-25071</c:v>
                </c:pt>
                <c:pt idx="21">
                  <c:v>-24448</c:v>
                </c:pt>
                <c:pt idx="22">
                  <c:v>-23200</c:v>
                </c:pt>
                <c:pt idx="23">
                  <c:v>-23193</c:v>
                </c:pt>
                <c:pt idx="24">
                  <c:v>-22877</c:v>
                </c:pt>
                <c:pt idx="25">
                  <c:v>-22827</c:v>
                </c:pt>
                <c:pt idx="26">
                  <c:v>-22516</c:v>
                </c:pt>
                <c:pt idx="27">
                  <c:v>-22496</c:v>
                </c:pt>
                <c:pt idx="28">
                  <c:v>-22495</c:v>
                </c:pt>
                <c:pt idx="29">
                  <c:v>-22251</c:v>
                </c:pt>
                <c:pt idx="30">
                  <c:v>-21884</c:v>
                </c:pt>
                <c:pt idx="31">
                  <c:v>-21539</c:v>
                </c:pt>
                <c:pt idx="32">
                  <c:v>-21515</c:v>
                </c:pt>
                <c:pt idx="33">
                  <c:v>-21324</c:v>
                </c:pt>
                <c:pt idx="34">
                  <c:v>-21287</c:v>
                </c:pt>
                <c:pt idx="35">
                  <c:v>-21201</c:v>
                </c:pt>
                <c:pt idx="36">
                  <c:v>-21194</c:v>
                </c:pt>
                <c:pt idx="37">
                  <c:v>-21186</c:v>
                </c:pt>
                <c:pt idx="38">
                  <c:v>-20979</c:v>
                </c:pt>
                <c:pt idx="39">
                  <c:v>-20950</c:v>
                </c:pt>
                <c:pt idx="40">
                  <c:v>-20928</c:v>
                </c:pt>
                <c:pt idx="41">
                  <c:v>-20913</c:v>
                </c:pt>
                <c:pt idx="42">
                  <c:v>-20281</c:v>
                </c:pt>
                <c:pt idx="43">
                  <c:v>-20257</c:v>
                </c:pt>
                <c:pt idx="44">
                  <c:v>-19936</c:v>
                </c:pt>
                <c:pt idx="45">
                  <c:v>-19921</c:v>
                </c:pt>
                <c:pt idx="46">
                  <c:v>-19899</c:v>
                </c:pt>
                <c:pt idx="47">
                  <c:v>-19596</c:v>
                </c:pt>
                <c:pt idx="48">
                  <c:v>-19595</c:v>
                </c:pt>
                <c:pt idx="49">
                  <c:v>-19295</c:v>
                </c:pt>
                <c:pt idx="50">
                  <c:v>-19288</c:v>
                </c:pt>
                <c:pt idx="51">
                  <c:v>-18972</c:v>
                </c:pt>
                <c:pt idx="52">
                  <c:v>-18964</c:v>
                </c:pt>
                <c:pt idx="53">
                  <c:v>-18948</c:v>
                </c:pt>
                <c:pt idx="54">
                  <c:v>-18655</c:v>
                </c:pt>
                <c:pt idx="55">
                  <c:v>-18641</c:v>
                </c:pt>
                <c:pt idx="56">
                  <c:v>-18626</c:v>
                </c:pt>
                <c:pt idx="57">
                  <c:v>-18352</c:v>
                </c:pt>
                <c:pt idx="58">
                  <c:v>-18324</c:v>
                </c:pt>
                <c:pt idx="59">
                  <c:v>-18309</c:v>
                </c:pt>
                <c:pt idx="60">
                  <c:v>-18022</c:v>
                </c:pt>
                <c:pt idx="61">
                  <c:v>-17979</c:v>
                </c:pt>
                <c:pt idx="62">
                  <c:v>-17706</c:v>
                </c:pt>
                <c:pt idx="63">
                  <c:v>-17397</c:v>
                </c:pt>
                <c:pt idx="64">
                  <c:v>-16935</c:v>
                </c:pt>
                <c:pt idx="65">
                  <c:v>-16720</c:v>
                </c:pt>
                <c:pt idx="66">
                  <c:v>-16108</c:v>
                </c:pt>
                <c:pt idx="67">
                  <c:v>-16087.5</c:v>
                </c:pt>
                <c:pt idx="68">
                  <c:v>-15440</c:v>
                </c:pt>
                <c:pt idx="69">
                  <c:v>-15433</c:v>
                </c:pt>
                <c:pt idx="70">
                  <c:v>-13830</c:v>
                </c:pt>
                <c:pt idx="71">
                  <c:v>-13815</c:v>
                </c:pt>
                <c:pt idx="72">
                  <c:v>-13778</c:v>
                </c:pt>
                <c:pt idx="73">
                  <c:v>-13564</c:v>
                </c:pt>
                <c:pt idx="74">
                  <c:v>-13563</c:v>
                </c:pt>
                <c:pt idx="75">
                  <c:v>-13528</c:v>
                </c:pt>
                <c:pt idx="76">
                  <c:v>-13499</c:v>
                </c:pt>
                <c:pt idx="77">
                  <c:v>-13498</c:v>
                </c:pt>
                <c:pt idx="78">
                  <c:v>-13492</c:v>
                </c:pt>
                <c:pt idx="79">
                  <c:v>-13484</c:v>
                </c:pt>
                <c:pt idx="80">
                  <c:v>-13476</c:v>
                </c:pt>
                <c:pt idx="81">
                  <c:v>-13194</c:v>
                </c:pt>
                <c:pt idx="82">
                  <c:v>-13188</c:v>
                </c:pt>
                <c:pt idx="83">
                  <c:v>-13187</c:v>
                </c:pt>
                <c:pt idx="84">
                  <c:v>-12878</c:v>
                </c:pt>
                <c:pt idx="85">
                  <c:v>-12584</c:v>
                </c:pt>
                <c:pt idx="86">
                  <c:v>-12548</c:v>
                </c:pt>
                <c:pt idx="87">
                  <c:v>-10629</c:v>
                </c:pt>
                <c:pt idx="88">
                  <c:v>-9939</c:v>
                </c:pt>
                <c:pt idx="89">
                  <c:v>-9615</c:v>
                </c:pt>
                <c:pt idx="90">
                  <c:v>-9615</c:v>
                </c:pt>
                <c:pt idx="91">
                  <c:v>-9330</c:v>
                </c:pt>
                <c:pt idx="92">
                  <c:v>-8659</c:v>
                </c:pt>
                <c:pt idx="93">
                  <c:v>-8658</c:v>
                </c:pt>
                <c:pt idx="94">
                  <c:v>-8658</c:v>
                </c:pt>
                <c:pt idx="95">
                  <c:v>-8634</c:v>
                </c:pt>
                <c:pt idx="96">
                  <c:v>-7724</c:v>
                </c:pt>
                <c:pt idx="97">
                  <c:v>-7717.5</c:v>
                </c:pt>
                <c:pt idx="98">
                  <c:v>-7707</c:v>
                </c:pt>
                <c:pt idx="99">
                  <c:v>-7705</c:v>
                </c:pt>
                <c:pt idx="100">
                  <c:v>-6454</c:v>
                </c:pt>
                <c:pt idx="101">
                  <c:v>-6453</c:v>
                </c:pt>
                <c:pt idx="102">
                  <c:v>-6432</c:v>
                </c:pt>
                <c:pt idx="103">
                  <c:v>-6084</c:v>
                </c:pt>
                <c:pt idx="104">
                  <c:v>-5804</c:v>
                </c:pt>
                <c:pt idx="105">
                  <c:v>-5760</c:v>
                </c:pt>
                <c:pt idx="106">
                  <c:v>-5458</c:v>
                </c:pt>
                <c:pt idx="107">
                  <c:v>-5458</c:v>
                </c:pt>
                <c:pt idx="108">
                  <c:v>-5444</c:v>
                </c:pt>
                <c:pt idx="109">
                  <c:v>-5436</c:v>
                </c:pt>
                <c:pt idx="110">
                  <c:v>-5198</c:v>
                </c:pt>
                <c:pt idx="111">
                  <c:v>-5185</c:v>
                </c:pt>
                <c:pt idx="112">
                  <c:v>-5185</c:v>
                </c:pt>
                <c:pt idx="113">
                  <c:v>-5185</c:v>
                </c:pt>
                <c:pt idx="114">
                  <c:v>-5185</c:v>
                </c:pt>
                <c:pt idx="115">
                  <c:v>-5184</c:v>
                </c:pt>
                <c:pt idx="116">
                  <c:v>-5179</c:v>
                </c:pt>
                <c:pt idx="117">
                  <c:v>-5179</c:v>
                </c:pt>
                <c:pt idx="118">
                  <c:v>-5179</c:v>
                </c:pt>
                <c:pt idx="119">
                  <c:v>-5149</c:v>
                </c:pt>
                <c:pt idx="120">
                  <c:v>-4817</c:v>
                </c:pt>
                <c:pt idx="121">
                  <c:v>-4816</c:v>
                </c:pt>
                <c:pt idx="122">
                  <c:v>-4804</c:v>
                </c:pt>
                <c:pt idx="123">
                  <c:v>-4533</c:v>
                </c:pt>
                <c:pt idx="124">
                  <c:v>-4512</c:v>
                </c:pt>
                <c:pt idx="125">
                  <c:v>-4507</c:v>
                </c:pt>
                <c:pt idx="126">
                  <c:v>-4507</c:v>
                </c:pt>
                <c:pt idx="127">
                  <c:v>-4191</c:v>
                </c:pt>
                <c:pt idx="128">
                  <c:v>-4191</c:v>
                </c:pt>
                <c:pt idx="129">
                  <c:v>-4187</c:v>
                </c:pt>
                <c:pt idx="130">
                  <c:v>-4185</c:v>
                </c:pt>
                <c:pt idx="131">
                  <c:v>-3950</c:v>
                </c:pt>
                <c:pt idx="132">
                  <c:v>-3932</c:v>
                </c:pt>
                <c:pt idx="133">
                  <c:v>-3896</c:v>
                </c:pt>
                <c:pt idx="134">
                  <c:v>-3890</c:v>
                </c:pt>
                <c:pt idx="135">
                  <c:v>-3888</c:v>
                </c:pt>
                <c:pt idx="136">
                  <c:v>-3886</c:v>
                </c:pt>
                <c:pt idx="137">
                  <c:v>-3867</c:v>
                </c:pt>
                <c:pt idx="138">
                  <c:v>-3867</c:v>
                </c:pt>
                <c:pt idx="139">
                  <c:v>-3860</c:v>
                </c:pt>
                <c:pt idx="140">
                  <c:v>-3859</c:v>
                </c:pt>
                <c:pt idx="141">
                  <c:v>-3853</c:v>
                </c:pt>
                <c:pt idx="142">
                  <c:v>-3853</c:v>
                </c:pt>
                <c:pt idx="143">
                  <c:v>-3853</c:v>
                </c:pt>
                <c:pt idx="144">
                  <c:v>-3838</c:v>
                </c:pt>
                <c:pt idx="145">
                  <c:v>-3833</c:v>
                </c:pt>
                <c:pt idx="146">
                  <c:v>-3816</c:v>
                </c:pt>
                <c:pt idx="147">
                  <c:v>-3577</c:v>
                </c:pt>
                <c:pt idx="148">
                  <c:v>-3522</c:v>
                </c:pt>
                <c:pt idx="149">
                  <c:v>-3500</c:v>
                </c:pt>
                <c:pt idx="150">
                  <c:v>-3263</c:v>
                </c:pt>
                <c:pt idx="151">
                  <c:v>-3257</c:v>
                </c:pt>
                <c:pt idx="152">
                  <c:v>-3257</c:v>
                </c:pt>
                <c:pt idx="153">
                  <c:v>-3250</c:v>
                </c:pt>
                <c:pt idx="154">
                  <c:v>-3250</c:v>
                </c:pt>
                <c:pt idx="155">
                  <c:v>-3242</c:v>
                </c:pt>
                <c:pt idx="156">
                  <c:v>-3234</c:v>
                </c:pt>
                <c:pt idx="157">
                  <c:v>-3220</c:v>
                </c:pt>
                <c:pt idx="158">
                  <c:v>-3176</c:v>
                </c:pt>
                <c:pt idx="159">
                  <c:v>-3169</c:v>
                </c:pt>
                <c:pt idx="160">
                  <c:v>-2947</c:v>
                </c:pt>
                <c:pt idx="161">
                  <c:v>-2939</c:v>
                </c:pt>
                <c:pt idx="162">
                  <c:v>-2927</c:v>
                </c:pt>
                <c:pt idx="163">
                  <c:v>-2921</c:v>
                </c:pt>
                <c:pt idx="164">
                  <c:v>-2921</c:v>
                </c:pt>
                <c:pt idx="165">
                  <c:v>-2919</c:v>
                </c:pt>
                <c:pt idx="166">
                  <c:v>-2919</c:v>
                </c:pt>
                <c:pt idx="167">
                  <c:v>-2917</c:v>
                </c:pt>
                <c:pt idx="168">
                  <c:v>-2917</c:v>
                </c:pt>
                <c:pt idx="169">
                  <c:v>-2914</c:v>
                </c:pt>
                <c:pt idx="170">
                  <c:v>-2914</c:v>
                </c:pt>
                <c:pt idx="171">
                  <c:v>-2911</c:v>
                </c:pt>
                <c:pt idx="172">
                  <c:v>-2911</c:v>
                </c:pt>
                <c:pt idx="173">
                  <c:v>-2900</c:v>
                </c:pt>
                <c:pt idx="174">
                  <c:v>-2899</c:v>
                </c:pt>
                <c:pt idx="175">
                  <c:v>-2294</c:v>
                </c:pt>
                <c:pt idx="176">
                  <c:v>-2273</c:v>
                </c:pt>
                <c:pt idx="177">
                  <c:v>-2273</c:v>
                </c:pt>
                <c:pt idx="178">
                  <c:v>-2264</c:v>
                </c:pt>
                <c:pt idx="179">
                  <c:v>-2264</c:v>
                </c:pt>
                <c:pt idx="180">
                  <c:v>-2257</c:v>
                </c:pt>
                <c:pt idx="181">
                  <c:v>-2234</c:v>
                </c:pt>
                <c:pt idx="182">
                  <c:v>-2227</c:v>
                </c:pt>
                <c:pt idx="183">
                  <c:v>-2222</c:v>
                </c:pt>
                <c:pt idx="184">
                  <c:v>-2046.5</c:v>
                </c:pt>
                <c:pt idx="185">
                  <c:v>-2027</c:v>
                </c:pt>
                <c:pt idx="186">
                  <c:v>-1983.5</c:v>
                </c:pt>
                <c:pt idx="187">
                  <c:v>-1963</c:v>
                </c:pt>
                <c:pt idx="188">
                  <c:v>-1934</c:v>
                </c:pt>
                <c:pt idx="189">
                  <c:v>-1928</c:v>
                </c:pt>
                <c:pt idx="190">
                  <c:v>-1927</c:v>
                </c:pt>
                <c:pt idx="191">
                  <c:v>-1913</c:v>
                </c:pt>
                <c:pt idx="192">
                  <c:v>-1913</c:v>
                </c:pt>
                <c:pt idx="193">
                  <c:v>-1696</c:v>
                </c:pt>
                <c:pt idx="194">
                  <c:v>-1696</c:v>
                </c:pt>
                <c:pt idx="195">
                  <c:v>-1661</c:v>
                </c:pt>
                <c:pt idx="196">
                  <c:v>-1659</c:v>
                </c:pt>
                <c:pt idx="197">
                  <c:v>-1659</c:v>
                </c:pt>
                <c:pt idx="198">
                  <c:v>-1659</c:v>
                </c:pt>
                <c:pt idx="199">
                  <c:v>-1644</c:v>
                </c:pt>
                <c:pt idx="200">
                  <c:v>-1640</c:v>
                </c:pt>
                <c:pt idx="201">
                  <c:v>-1640</c:v>
                </c:pt>
                <c:pt idx="202">
                  <c:v>-1638</c:v>
                </c:pt>
                <c:pt idx="203">
                  <c:v>-1638</c:v>
                </c:pt>
                <c:pt idx="204">
                  <c:v>-1637</c:v>
                </c:pt>
                <c:pt idx="205">
                  <c:v>-1637</c:v>
                </c:pt>
                <c:pt idx="206">
                  <c:v>-1637</c:v>
                </c:pt>
                <c:pt idx="207">
                  <c:v>-1637</c:v>
                </c:pt>
                <c:pt idx="208">
                  <c:v>-1624</c:v>
                </c:pt>
                <c:pt idx="209">
                  <c:v>-1624</c:v>
                </c:pt>
                <c:pt idx="210">
                  <c:v>-1623</c:v>
                </c:pt>
                <c:pt idx="211">
                  <c:v>-1623</c:v>
                </c:pt>
                <c:pt idx="212">
                  <c:v>-1618</c:v>
                </c:pt>
                <c:pt idx="213">
                  <c:v>-1616</c:v>
                </c:pt>
                <c:pt idx="214">
                  <c:v>-1616</c:v>
                </c:pt>
                <c:pt idx="215">
                  <c:v>-1615.5</c:v>
                </c:pt>
                <c:pt idx="216">
                  <c:v>-1611</c:v>
                </c:pt>
                <c:pt idx="217">
                  <c:v>-1610</c:v>
                </c:pt>
                <c:pt idx="218">
                  <c:v>-1604</c:v>
                </c:pt>
                <c:pt idx="219">
                  <c:v>-1602</c:v>
                </c:pt>
                <c:pt idx="220">
                  <c:v>-1602</c:v>
                </c:pt>
                <c:pt idx="221">
                  <c:v>-1602</c:v>
                </c:pt>
                <c:pt idx="222">
                  <c:v>-1601</c:v>
                </c:pt>
                <c:pt idx="223">
                  <c:v>-1594</c:v>
                </c:pt>
                <c:pt idx="224">
                  <c:v>-1594</c:v>
                </c:pt>
                <c:pt idx="225">
                  <c:v>-1587</c:v>
                </c:pt>
                <c:pt idx="226">
                  <c:v>-1587</c:v>
                </c:pt>
                <c:pt idx="227">
                  <c:v>-1586</c:v>
                </c:pt>
                <c:pt idx="228">
                  <c:v>-1365</c:v>
                </c:pt>
                <c:pt idx="229">
                  <c:v>-1365</c:v>
                </c:pt>
                <c:pt idx="230">
                  <c:v>-1347.5</c:v>
                </c:pt>
                <c:pt idx="231">
                  <c:v>-1324</c:v>
                </c:pt>
                <c:pt idx="232">
                  <c:v>-1324</c:v>
                </c:pt>
                <c:pt idx="233">
                  <c:v>-1309</c:v>
                </c:pt>
                <c:pt idx="234">
                  <c:v>-1309</c:v>
                </c:pt>
                <c:pt idx="235">
                  <c:v>-1293</c:v>
                </c:pt>
                <c:pt idx="236">
                  <c:v>-1288</c:v>
                </c:pt>
                <c:pt idx="237">
                  <c:v>-1288</c:v>
                </c:pt>
                <c:pt idx="238">
                  <c:v>-1280</c:v>
                </c:pt>
                <c:pt idx="239">
                  <c:v>-1280</c:v>
                </c:pt>
                <c:pt idx="240">
                  <c:v>-1278</c:v>
                </c:pt>
                <c:pt idx="241">
                  <c:v>-1278</c:v>
                </c:pt>
                <c:pt idx="242">
                  <c:v>-1274.5</c:v>
                </c:pt>
                <c:pt idx="243">
                  <c:v>-1263</c:v>
                </c:pt>
                <c:pt idx="244">
                  <c:v>-1263</c:v>
                </c:pt>
                <c:pt idx="245">
                  <c:v>-1234</c:v>
                </c:pt>
                <c:pt idx="246">
                  <c:v>-1234</c:v>
                </c:pt>
                <c:pt idx="247">
                  <c:v>-1048</c:v>
                </c:pt>
                <c:pt idx="248">
                  <c:v>-1048</c:v>
                </c:pt>
                <c:pt idx="249">
                  <c:v>-1026</c:v>
                </c:pt>
                <c:pt idx="250">
                  <c:v>-993</c:v>
                </c:pt>
                <c:pt idx="251">
                  <c:v>-992</c:v>
                </c:pt>
                <c:pt idx="252">
                  <c:v>-971</c:v>
                </c:pt>
                <c:pt idx="253">
                  <c:v>-957</c:v>
                </c:pt>
                <c:pt idx="254">
                  <c:v>-956</c:v>
                </c:pt>
                <c:pt idx="255">
                  <c:v>-942</c:v>
                </c:pt>
                <c:pt idx="256">
                  <c:v>-756</c:v>
                </c:pt>
                <c:pt idx="257">
                  <c:v>-684</c:v>
                </c:pt>
                <c:pt idx="258">
                  <c:v>-683</c:v>
                </c:pt>
                <c:pt idx="259">
                  <c:v>-645</c:v>
                </c:pt>
                <c:pt idx="260">
                  <c:v>-645</c:v>
                </c:pt>
                <c:pt idx="261">
                  <c:v>-631</c:v>
                </c:pt>
                <c:pt idx="262">
                  <c:v>-618</c:v>
                </c:pt>
                <c:pt idx="263">
                  <c:v>-618</c:v>
                </c:pt>
                <c:pt idx="264">
                  <c:v>-611</c:v>
                </c:pt>
                <c:pt idx="265">
                  <c:v>-596</c:v>
                </c:pt>
                <c:pt idx="266">
                  <c:v>-360</c:v>
                </c:pt>
                <c:pt idx="267">
                  <c:v>-353</c:v>
                </c:pt>
                <c:pt idx="268">
                  <c:v>-351</c:v>
                </c:pt>
                <c:pt idx="269">
                  <c:v>-338</c:v>
                </c:pt>
                <c:pt idx="270">
                  <c:v>-302</c:v>
                </c:pt>
                <c:pt idx="271">
                  <c:v>-280</c:v>
                </c:pt>
                <c:pt idx="272">
                  <c:v>-30</c:v>
                </c:pt>
                <c:pt idx="273">
                  <c:v>-7</c:v>
                </c:pt>
                <c:pt idx="274">
                  <c:v>-3.5</c:v>
                </c:pt>
                <c:pt idx="275">
                  <c:v>0</c:v>
                </c:pt>
                <c:pt idx="276">
                  <c:v>0</c:v>
                </c:pt>
                <c:pt idx="277">
                  <c:v>252</c:v>
                </c:pt>
                <c:pt idx="278">
                  <c:v>253</c:v>
                </c:pt>
                <c:pt idx="279">
                  <c:v>253</c:v>
                </c:pt>
                <c:pt idx="280">
                  <c:v>268</c:v>
                </c:pt>
                <c:pt idx="281">
                  <c:v>268</c:v>
                </c:pt>
                <c:pt idx="282">
                  <c:v>279</c:v>
                </c:pt>
                <c:pt idx="283">
                  <c:v>280</c:v>
                </c:pt>
                <c:pt idx="284">
                  <c:v>280</c:v>
                </c:pt>
                <c:pt idx="285">
                  <c:v>289</c:v>
                </c:pt>
                <c:pt idx="286">
                  <c:v>289</c:v>
                </c:pt>
                <c:pt idx="287">
                  <c:v>304</c:v>
                </c:pt>
                <c:pt idx="288">
                  <c:v>304</c:v>
                </c:pt>
                <c:pt idx="289">
                  <c:v>304</c:v>
                </c:pt>
                <c:pt idx="290">
                  <c:v>308</c:v>
                </c:pt>
                <c:pt idx="291">
                  <c:v>315</c:v>
                </c:pt>
                <c:pt idx="292">
                  <c:v>316</c:v>
                </c:pt>
                <c:pt idx="293">
                  <c:v>317</c:v>
                </c:pt>
                <c:pt idx="294">
                  <c:v>330</c:v>
                </c:pt>
                <c:pt idx="295">
                  <c:v>337</c:v>
                </c:pt>
                <c:pt idx="296">
                  <c:v>525</c:v>
                </c:pt>
                <c:pt idx="297">
                  <c:v>560</c:v>
                </c:pt>
                <c:pt idx="298">
                  <c:v>560</c:v>
                </c:pt>
                <c:pt idx="299">
                  <c:v>563.5</c:v>
                </c:pt>
                <c:pt idx="300">
                  <c:v>565.5</c:v>
                </c:pt>
                <c:pt idx="301">
                  <c:v>611</c:v>
                </c:pt>
                <c:pt idx="302">
                  <c:v>611</c:v>
                </c:pt>
                <c:pt idx="303">
                  <c:v>624</c:v>
                </c:pt>
                <c:pt idx="304">
                  <c:v>625</c:v>
                </c:pt>
                <c:pt idx="305">
                  <c:v>627</c:v>
                </c:pt>
                <c:pt idx="306">
                  <c:v>639</c:v>
                </c:pt>
                <c:pt idx="307">
                  <c:v>642</c:v>
                </c:pt>
                <c:pt idx="308">
                  <c:v>650.5</c:v>
                </c:pt>
                <c:pt idx="309">
                  <c:v>655</c:v>
                </c:pt>
                <c:pt idx="310">
                  <c:v>679</c:v>
                </c:pt>
                <c:pt idx="311">
                  <c:v>679</c:v>
                </c:pt>
                <c:pt idx="312">
                  <c:v>936</c:v>
                </c:pt>
                <c:pt idx="313">
                  <c:v>939.5</c:v>
                </c:pt>
                <c:pt idx="314">
                  <c:v>963</c:v>
                </c:pt>
                <c:pt idx="315">
                  <c:v>965.5</c:v>
                </c:pt>
                <c:pt idx="316">
                  <c:v>970</c:v>
                </c:pt>
                <c:pt idx="317">
                  <c:v>978</c:v>
                </c:pt>
                <c:pt idx="318">
                  <c:v>1217</c:v>
                </c:pt>
                <c:pt idx="319">
                  <c:v>1217</c:v>
                </c:pt>
                <c:pt idx="320">
                  <c:v>1280</c:v>
                </c:pt>
                <c:pt idx="321">
                  <c:v>1280</c:v>
                </c:pt>
                <c:pt idx="322">
                  <c:v>1280</c:v>
                </c:pt>
                <c:pt idx="323">
                  <c:v>1280</c:v>
                </c:pt>
                <c:pt idx="324">
                  <c:v>1282</c:v>
                </c:pt>
                <c:pt idx="325">
                  <c:v>1297</c:v>
                </c:pt>
                <c:pt idx="326">
                  <c:v>1297</c:v>
                </c:pt>
                <c:pt idx="327">
                  <c:v>1302</c:v>
                </c:pt>
                <c:pt idx="328">
                  <c:v>1302</c:v>
                </c:pt>
                <c:pt idx="329">
                  <c:v>1556</c:v>
                </c:pt>
                <c:pt idx="330">
                  <c:v>1556</c:v>
                </c:pt>
                <c:pt idx="331">
                  <c:v>1563</c:v>
                </c:pt>
                <c:pt idx="332">
                  <c:v>1563</c:v>
                </c:pt>
                <c:pt idx="333">
                  <c:v>1577</c:v>
                </c:pt>
                <c:pt idx="334">
                  <c:v>1577</c:v>
                </c:pt>
                <c:pt idx="335">
                  <c:v>1596</c:v>
                </c:pt>
                <c:pt idx="336">
                  <c:v>1607</c:v>
                </c:pt>
                <c:pt idx="337">
                  <c:v>1620</c:v>
                </c:pt>
                <c:pt idx="338">
                  <c:v>1620</c:v>
                </c:pt>
                <c:pt idx="339">
                  <c:v>1887.5</c:v>
                </c:pt>
                <c:pt idx="340">
                  <c:v>1922</c:v>
                </c:pt>
                <c:pt idx="341">
                  <c:v>1922</c:v>
                </c:pt>
                <c:pt idx="342">
                  <c:v>1949</c:v>
                </c:pt>
                <c:pt idx="343">
                  <c:v>1949</c:v>
                </c:pt>
                <c:pt idx="344">
                  <c:v>1965</c:v>
                </c:pt>
                <c:pt idx="345">
                  <c:v>1978</c:v>
                </c:pt>
                <c:pt idx="346">
                  <c:v>2178</c:v>
                </c:pt>
                <c:pt idx="347">
                  <c:v>2184.5</c:v>
                </c:pt>
                <c:pt idx="348">
                  <c:v>2229</c:v>
                </c:pt>
                <c:pt idx="349">
                  <c:v>2236</c:v>
                </c:pt>
                <c:pt idx="350">
                  <c:v>2239</c:v>
                </c:pt>
                <c:pt idx="351">
                  <c:v>2239</c:v>
                </c:pt>
                <c:pt idx="352">
                  <c:v>2241</c:v>
                </c:pt>
                <c:pt idx="353">
                  <c:v>2526.5</c:v>
                </c:pt>
                <c:pt idx="354">
                  <c:v>2540</c:v>
                </c:pt>
                <c:pt idx="355">
                  <c:v>2540</c:v>
                </c:pt>
                <c:pt idx="356">
                  <c:v>2548</c:v>
                </c:pt>
                <c:pt idx="357">
                  <c:v>2548</c:v>
                </c:pt>
                <c:pt idx="358">
                  <c:v>2563</c:v>
                </c:pt>
                <c:pt idx="359">
                  <c:v>2567</c:v>
                </c:pt>
                <c:pt idx="360">
                  <c:v>2567</c:v>
                </c:pt>
                <c:pt idx="361">
                  <c:v>2567</c:v>
                </c:pt>
                <c:pt idx="362">
                  <c:v>2589</c:v>
                </c:pt>
                <c:pt idx="363">
                  <c:v>2592</c:v>
                </c:pt>
                <c:pt idx="364">
                  <c:v>2592</c:v>
                </c:pt>
                <c:pt idx="365">
                  <c:v>2767</c:v>
                </c:pt>
                <c:pt idx="366">
                  <c:v>2863.5</c:v>
                </c:pt>
                <c:pt idx="367">
                  <c:v>2885</c:v>
                </c:pt>
                <c:pt idx="368">
                  <c:v>2885</c:v>
                </c:pt>
                <c:pt idx="369">
                  <c:v>2891</c:v>
                </c:pt>
                <c:pt idx="370">
                  <c:v>2898</c:v>
                </c:pt>
                <c:pt idx="371">
                  <c:v>2900</c:v>
                </c:pt>
                <c:pt idx="372">
                  <c:v>3128</c:v>
                </c:pt>
                <c:pt idx="373">
                  <c:v>3195</c:v>
                </c:pt>
                <c:pt idx="374">
                  <c:v>3224</c:v>
                </c:pt>
                <c:pt idx="375">
                  <c:v>3233.5</c:v>
                </c:pt>
                <c:pt idx="376">
                  <c:v>3291</c:v>
                </c:pt>
                <c:pt idx="377">
                  <c:v>3410</c:v>
                </c:pt>
                <c:pt idx="378">
                  <c:v>3509</c:v>
                </c:pt>
                <c:pt idx="379">
                  <c:v>3509</c:v>
                </c:pt>
                <c:pt idx="380">
                  <c:v>3540</c:v>
                </c:pt>
                <c:pt idx="381">
                  <c:v>3562</c:v>
                </c:pt>
                <c:pt idx="382">
                  <c:v>3562</c:v>
                </c:pt>
                <c:pt idx="383">
                  <c:v>3784</c:v>
                </c:pt>
                <c:pt idx="384">
                  <c:v>3811</c:v>
                </c:pt>
                <c:pt idx="385">
                  <c:v>3842</c:v>
                </c:pt>
                <c:pt idx="386">
                  <c:v>3842</c:v>
                </c:pt>
                <c:pt idx="387">
                  <c:v>4149</c:v>
                </c:pt>
                <c:pt idx="388">
                  <c:v>4158</c:v>
                </c:pt>
                <c:pt idx="389">
                  <c:v>4158</c:v>
                </c:pt>
                <c:pt idx="390">
                  <c:v>4165</c:v>
                </c:pt>
                <c:pt idx="391">
                  <c:v>4165</c:v>
                </c:pt>
                <c:pt idx="392">
                  <c:v>4180</c:v>
                </c:pt>
                <c:pt idx="393">
                  <c:v>4180</c:v>
                </c:pt>
                <c:pt idx="394">
                  <c:v>4184</c:v>
                </c:pt>
                <c:pt idx="395">
                  <c:v>4200</c:v>
                </c:pt>
                <c:pt idx="396">
                  <c:v>4446.5</c:v>
                </c:pt>
                <c:pt idx="397">
                  <c:v>4502</c:v>
                </c:pt>
                <c:pt idx="398">
                  <c:v>4502</c:v>
                </c:pt>
                <c:pt idx="399">
                  <c:v>4840</c:v>
                </c:pt>
                <c:pt idx="400">
                  <c:v>5041</c:v>
                </c:pt>
                <c:pt idx="401">
                  <c:v>5050</c:v>
                </c:pt>
                <c:pt idx="402">
                  <c:v>5085</c:v>
                </c:pt>
                <c:pt idx="403">
                  <c:v>5122</c:v>
                </c:pt>
                <c:pt idx="404">
                  <c:v>5138</c:v>
                </c:pt>
                <c:pt idx="405">
                  <c:v>5138</c:v>
                </c:pt>
                <c:pt idx="406">
                  <c:v>5173</c:v>
                </c:pt>
                <c:pt idx="407">
                  <c:v>5173</c:v>
                </c:pt>
                <c:pt idx="408">
                  <c:v>5359</c:v>
                </c:pt>
                <c:pt idx="409">
                  <c:v>5359</c:v>
                </c:pt>
                <c:pt idx="410">
                  <c:v>5408</c:v>
                </c:pt>
                <c:pt idx="411">
                  <c:v>5412</c:v>
                </c:pt>
                <c:pt idx="412">
                  <c:v>5420</c:v>
                </c:pt>
                <c:pt idx="413">
                  <c:v>5436</c:v>
                </c:pt>
                <c:pt idx="414">
                  <c:v>5438</c:v>
                </c:pt>
                <c:pt idx="415">
                  <c:v>5438</c:v>
                </c:pt>
                <c:pt idx="416">
                  <c:v>5445</c:v>
                </c:pt>
                <c:pt idx="417">
                  <c:v>5445</c:v>
                </c:pt>
                <c:pt idx="418">
                  <c:v>5451</c:v>
                </c:pt>
                <c:pt idx="419">
                  <c:v>5455</c:v>
                </c:pt>
                <c:pt idx="420">
                  <c:v>5467</c:v>
                </c:pt>
                <c:pt idx="421">
                  <c:v>5467</c:v>
                </c:pt>
                <c:pt idx="422">
                  <c:v>5470</c:v>
                </c:pt>
                <c:pt idx="423">
                  <c:v>5482</c:v>
                </c:pt>
                <c:pt idx="424">
                  <c:v>5504</c:v>
                </c:pt>
                <c:pt idx="425">
                  <c:v>5504</c:v>
                </c:pt>
                <c:pt idx="426">
                  <c:v>5767</c:v>
                </c:pt>
                <c:pt idx="427">
                  <c:v>5769</c:v>
                </c:pt>
                <c:pt idx="428">
                  <c:v>5769</c:v>
                </c:pt>
                <c:pt idx="429">
                  <c:v>5783</c:v>
                </c:pt>
                <c:pt idx="430">
                  <c:v>5783</c:v>
                </c:pt>
                <c:pt idx="431">
                  <c:v>5789</c:v>
                </c:pt>
                <c:pt idx="432">
                  <c:v>5791</c:v>
                </c:pt>
                <c:pt idx="433">
                  <c:v>5791</c:v>
                </c:pt>
                <c:pt idx="434">
                  <c:v>5806</c:v>
                </c:pt>
                <c:pt idx="435">
                  <c:v>5806</c:v>
                </c:pt>
                <c:pt idx="436">
                  <c:v>5820</c:v>
                </c:pt>
                <c:pt idx="437">
                  <c:v>5820</c:v>
                </c:pt>
                <c:pt idx="438">
                  <c:v>6035</c:v>
                </c:pt>
                <c:pt idx="439">
                  <c:v>6035</c:v>
                </c:pt>
                <c:pt idx="440">
                  <c:v>6049</c:v>
                </c:pt>
                <c:pt idx="441">
                  <c:v>6049</c:v>
                </c:pt>
                <c:pt idx="442">
                  <c:v>6078</c:v>
                </c:pt>
                <c:pt idx="443">
                  <c:v>6078</c:v>
                </c:pt>
                <c:pt idx="444">
                  <c:v>6099</c:v>
                </c:pt>
                <c:pt idx="445">
                  <c:v>6099</c:v>
                </c:pt>
                <c:pt idx="446">
                  <c:v>6100</c:v>
                </c:pt>
                <c:pt idx="447">
                  <c:v>6100</c:v>
                </c:pt>
                <c:pt idx="448">
                  <c:v>6110</c:v>
                </c:pt>
                <c:pt idx="449">
                  <c:v>6110</c:v>
                </c:pt>
                <c:pt idx="450">
                  <c:v>6114</c:v>
                </c:pt>
                <c:pt idx="451">
                  <c:v>6114</c:v>
                </c:pt>
                <c:pt idx="452">
                  <c:v>6127</c:v>
                </c:pt>
                <c:pt idx="453">
                  <c:v>6387</c:v>
                </c:pt>
                <c:pt idx="454">
                  <c:v>6387</c:v>
                </c:pt>
                <c:pt idx="455">
                  <c:v>6424</c:v>
                </c:pt>
                <c:pt idx="456">
                  <c:v>6424</c:v>
                </c:pt>
                <c:pt idx="457">
                  <c:v>6438</c:v>
                </c:pt>
                <c:pt idx="458">
                  <c:v>6438</c:v>
                </c:pt>
                <c:pt idx="459">
                  <c:v>6445</c:v>
                </c:pt>
                <c:pt idx="460">
                  <c:v>6445</c:v>
                </c:pt>
                <c:pt idx="461">
                  <c:v>6458</c:v>
                </c:pt>
                <c:pt idx="462">
                  <c:v>6458</c:v>
                </c:pt>
                <c:pt idx="463">
                  <c:v>6475</c:v>
                </c:pt>
                <c:pt idx="464">
                  <c:v>6702</c:v>
                </c:pt>
                <c:pt idx="465">
                  <c:v>6725</c:v>
                </c:pt>
                <c:pt idx="466">
                  <c:v>6725</c:v>
                </c:pt>
                <c:pt idx="467">
                  <c:v>6733</c:v>
                </c:pt>
                <c:pt idx="468">
                  <c:v>6745</c:v>
                </c:pt>
                <c:pt idx="469">
                  <c:v>6754</c:v>
                </c:pt>
                <c:pt idx="470">
                  <c:v>6769</c:v>
                </c:pt>
                <c:pt idx="471">
                  <c:v>6991</c:v>
                </c:pt>
                <c:pt idx="472">
                  <c:v>7033</c:v>
                </c:pt>
                <c:pt idx="473">
                  <c:v>7061</c:v>
                </c:pt>
                <c:pt idx="474">
                  <c:v>7063</c:v>
                </c:pt>
                <c:pt idx="475">
                  <c:v>7074</c:v>
                </c:pt>
                <c:pt idx="476">
                  <c:v>7091</c:v>
                </c:pt>
                <c:pt idx="477">
                  <c:v>7100</c:v>
                </c:pt>
                <c:pt idx="478">
                  <c:v>7100</c:v>
                </c:pt>
                <c:pt idx="479">
                  <c:v>7330</c:v>
                </c:pt>
                <c:pt idx="480">
                  <c:v>7351</c:v>
                </c:pt>
                <c:pt idx="481">
                  <c:v>7372</c:v>
                </c:pt>
                <c:pt idx="482">
                  <c:v>7390</c:v>
                </c:pt>
                <c:pt idx="483">
                  <c:v>7400</c:v>
                </c:pt>
                <c:pt idx="484">
                  <c:v>7416</c:v>
                </c:pt>
                <c:pt idx="485">
                  <c:v>7684</c:v>
                </c:pt>
                <c:pt idx="486">
                  <c:v>7714</c:v>
                </c:pt>
                <c:pt idx="487">
                  <c:v>7750</c:v>
                </c:pt>
                <c:pt idx="488">
                  <c:v>7965</c:v>
                </c:pt>
                <c:pt idx="489">
                  <c:v>8001</c:v>
                </c:pt>
                <c:pt idx="490">
                  <c:v>8047</c:v>
                </c:pt>
                <c:pt idx="491">
                  <c:v>8049</c:v>
                </c:pt>
                <c:pt idx="492">
                  <c:v>8059</c:v>
                </c:pt>
                <c:pt idx="493">
                  <c:v>8282</c:v>
                </c:pt>
                <c:pt idx="494">
                  <c:v>8318</c:v>
                </c:pt>
                <c:pt idx="495">
                  <c:v>8366</c:v>
                </c:pt>
                <c:pt idx="496">
                  <c:v>8385</c:v>
                </c:pt>
                <c:pt idx="497">
                  <c:v>8385</c:v>
                </c:pt>
                <c:pt idx="498">
                  <c:v>8591</c:v>
                </c:pt>
                <c:pt idx="499">
                  <c:v>8605</c:v>
                </c:pt>
                <c:pt idx="500">
                  <c:v>8613</c:v>
                </c:pt>
                <c:pt idx="501">
                  <c:v>8627</c:v>
                </c:pt>
                <c:pt idx="502">
                  <c:v>8634</c:v>
                </c:pt>
                <c:pt idx="503">
                  <c:v>8649</c:v>
                </c:pt>
                <c:pt idx="504">
                  <c:v>8936</c:v>
                </c:pt>
                <c:pt idx="505">
                  <c:v>8955</c:v>
                </c:pt>
                <c:pt idx="506">
                  <c:v>8958</c:v>
                </c:pt>
                <c:pt idx="507">
                  <c:v>8989</c:v>
                </c:pt>
                <c:pt idx="508">
                  <c:v>8989</c:v>
                </c:pt>
                <c:pt idx="509">
                  <c:v>8991</c:v>
                </c:pt>
                <c:pt idx="510">
                  <c:v>8992.5</c:v>
                </c:pt>
                <c:pt idx="511">
                  <c:v>9001</c:v>
                </c:pt>
                <c:pt idx="512">
                  <c:v>9008</c:v>
                </c:pt>
                <c:pt idx="513">
                  <c:v>9020</c:v>
                </c:pt>
                <c:pt idx="514">
                  <c:v>9245</c:v>
                </c:pt>
                <c:pt idx="515">
                  <c:v>9245</c:v>
                </c:pt>
                <c:pt idx="516">
                  <c:v>9259</c:v>
                </c:pt>
                <c:pt idx="517">
                  <c:v>9267</c:v>
                </c:pt>
                <c:pt idx="518">
                  <c:v>9274</c:v>
                </c:pt>
                <c:pt idx="519">
                  <c:v>9303</c:v>
                </c:pt>
                <c:pt idx="520">
                  <c:v>9307</c:v>
                </c:pt>
                <c:pt idx="521">
                  <c:v>9314</c:v>
                </c:pt>
                <c:pt idx="522">
                  <c:v>9605</c:v>
                </c:pt>
                <c:pt idx="523">
                  <c:v>9626</c:v>
                </c:pt>
                <c:pt idx="524">
                  <c:v>9660</c:v>
                </c:pt>
                <c:pt idx="525">
                  <c:v>9878</c:v>
                </c:pt>
                <c:pt idx="526">
                  <c:v>9899</c:v>
                </c:pt>
                <c:pt idx="527">
                  <c:v>9900</c:v>
                </c:pt>
                <c:pt idx="528">
                  <c:v>9914</c:v>
                </c:pt>
                <c:pt idx="529">
                  <c:v>9964</c:v>
                </c:pt>
                <c:pt idx="530">
                  <c:v>10245</c:v>
                </c:pt>
                <c:pt idx="531">
                  <c:v>10263</c:v>
                </c:pt>
                <c:pt idx="532">
                  <c:v>10274</c:v>
                </c:pt>
                <c:pt idx="533">
                  <c:v>10281</c:v>
                </c:pt>
                <c:pt idx="534">
                  <c:v>10283</c:v>
                </c:pt>
                <c:pt idx="535">
                  <c:v>10288</c:v>
                </c:pt>
                <c:pt idx="536">
                  <c:v>10288</c:v>
                </c:pt>
                <c:pt idx="537">
                  <c:v>10288</c:v>
                </c:pt>
                <c:pt idx="538">
                  <c:v>10609</c:v>
                </c:pt>
                <c:pt idx="539">
                  <c:v>10609</c:v>
                </c:pt>
                <c:pt idx="540">
                  <c:v>10612</c:v>
                </c:pt>
                <c:pt idx="541">
                  <c:v>10880.5</c:v>
                </c:pt>
                <c:pt idx="542">
                  <c:v>10888.5</c:v>
                </c:pt>
                <c:pt idx="543">
                  <c:v>10892</c:v>
                </c:pt>
                <c:pt idx="544">
                  <c:v>10899</c:v>
                </c:pt>
                <c:pt idx="545">
                  <c:v>10899</c:v>
                </c:pt>
                <c:pt idx="546">
                  <c:v>11172</c:v>
                </c:pt>
                <c:pt idx="547">
                  <c:v>11187</c:v>
                </c:pt>
                <c:pt idx="548">
                  <c:v>11216</c:v>
                </c:pt>
                <c:pt idx="549">
                  <c:v>11230</c:v>
                </c:pt>
                <c:pt idx="550">
                  <c:v>11237</c:v>
                </c:pt>
                <c:pt idx="551">
                  <c:v>11481</c:v>
                </c:pt>
                <c:pt idx="552">
                  <c:v>11602</c:v>
                </c:pt>
                <c:pt idx="553">
                  <c:v>11609</c:v>
                </c:pt>
                <c:pt idx="554">
                  <c:v>11609</c:v>
                </c:pt>
                <c:pt idx="555">
                  <c:v>11817</c:v>
                </c:pt>
                <c:pt idx="556">
                  <c:v>11817</c:v>
                </c:pt>
                <c:pt idx="557">
                  <c:v>11841</c:v>
                </c:pt>
                <c:pt idx="558">
                  <c:v>11882</c:v>
                </c:pt>
                <c:pt idx="559">
                  <c:v>11882</c:v>
                </c:pt>
                <c:pt idx="560">
                  <c:v>11884</c:v>
                </c:pt>
                <c:pt idx="561">
                  <c:v>11892</c:v>
                </c:pt>
                <c:pt idx="562">
                  <c:v>12220</c:v>
                </c:pt>
                <c:pt idx="563">
                  <c:v>12220</c:v>
                </c:pt>
                <c:pt idx="564">
                  <c:v>12500</c:v>
                </c:pt>
                <c:pt idx="565">
                  <c:v>12500</c:v>
                </c:pt>
                <c:pt idx="566">
                  <c:v>12524</c:v>
                </c:pt>
                <c:pt idx="567">
                  <c:v>12558</c:v>
                </c:pt>
                <c:pt idx="568">
                  <c:v>12889</c:v>
                </c:pt>
                <c:pt idx="569">
                  <c:v>12889</c:v>
                </c:pt>
                <c:pt idx="570">
                  <c:v>13154</c:v>
                </c:pt>
                <c:pt idx="571">
                  <c:v>13169</c:v>
                </c:pt>
                <c:pt idx="572">
                  <c:v>13773</c:v>
                </c:pt>
                <c:pt idx="573">
                  <c:v>14147</c:v>
                </c:pt>
              </c:numCache>
            </c:numRef>
          </c:xVal>
          <c:yVal>
            <c:numRef>
              <c:f>'Active 1'!$L$21:$L$974</c:f>
              <c:numCache>
                <c:formatCode>General</c:formatCode>
                <c:ptCount val="9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D8B-440B-B18E-CC01218182E8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1'!$F$21:$F$974</c:f>
              <c:numCache>
                <c:formatCode>General</c:formatCode>
                <c:ptCount val="954"/>
                <c:pt idx="0">
                  <c:v>-29861</c:v>
                </c:pt>
                <c:pt idx="1">
                  <c:v>-29860</c:v>
                </c:pt>
                <c:pt idx="2">
                  <c:v>-29691</c:v>
                </c:pt>
                <c:pt idx="3">
                  <c:v>-29632</c:v>
                </c:pt>
                <c:pt idx="4">
                  <c:v>-29601</c:v>
                </c:pt>
                <c:pt idx="5">
                  <c:v>-28931</c:v>
                </c:pt>
                <c:pt idx="6">
                  <c:v>-28927</c:v>
                </c:pt>
                <c:pt idx="7">
                  <c:v>-28441</c:v>
                </c:pt>
                <c:pt idx="8">
                  <c:v>-28431</c:v>
                </c:pt>
                <c:pt idx="9">
                  <c:v>-28106</c:v>
                </c:pt>
                <c:pt idx="10">
                  <c:v>-27961</c:v>
                </c:pt>
                <c:pt idx="11">
                  <c:v>-27331</c:v>
                </c:pt>
                <c:pt idx="12">
                  <c:v>-27328</c:v>
                </c:pt>
                <c:pt idx="13">
                  <c:v>-26371</c:v>
                </c:pt>
                <c:pt idx="14">
                  <c:v>-26350</c:v>
                </c:pt>
                <c:pt idx="15">
                  <c:v>-26271</c:v>
                </c:pt>
                <c:pt idx="16">
                  <c:v>-26055</c:v>
                </c:pt>
                <c:pt idx="17">
                  <c:v>-25891</c:v>
                </c:pt>
                <c:pt idx="18">
                  <c:v>-25578</c:v>
                </c:pt>
                <c:pt idx="19">
                  <c:v>-25127</c:v>
                </c:pt>
                <c:pt idx="20">
                  <c:v>-25071</c:v>
                </c:pt>
                <c:pt idx="21">
                  <c:v>-24448</c:v>
                </c:pt>
                <c:pt idx="22">
                  <c:v>-23200</c:v>
                </c:pt>
                <c:pt idx="23">
                  <c:v>-23193</c:v>
                </c:pt>
                <c:pt idx="24">
                  <c:v>-22877</c:v>
                </c:pt>
                <c:pt idx="25">
                  <c:v>-22827</c:v>
                </c:pt>
                <c:pt idx="26">
                  <c:v>-22516</c:v>
                </c:pt>
                <c:pt idx="27">
                  <c:v>-22496</c:v>
                </c:pt>
                <c:pt idx="28">
                  <c:v>-22495</c:v>
                </c:pt>
                <c:pt idx="29">
                  <c:v>-22251</c:v>
                </c:pt>
                <c:pt idx="30">
                  <c:v>-21884</c:v>
                </c:pt>
                <c:pt idx="31">
                  <c:v>-21539</c:v>
                </c:pt>
                <c:pt idx="32">
                  <c:v>-21515</c:v>
                </c:pt>
                <c:pt idx="33">
                  <c:v>-21324</c:v>
                </c:pt>
                <c:pt idx="34">
                  <c:v>-21287</c:v>
                </c:pt>
                <c:pt idx="35">
                  <c:v>-21201</c:v>
                </c:pt>
                <c:pt idx="36">
                  <c:v>-21194</c:v>
                </c:pt>
                <c:pt idx="37">
                  <c:v>-21186</c:v>
                </c:pt>
                <c:pt idx="38">
                  <c:v>-20979</c:v>
                </c:pt>
                <c:pt idx="39">
                  <c:v>-20950</c:v>
                </c:pt>
                <c:pt idx="40">
                  <c:v>-20928</c:v>
                </c:pt>
                <c:pt idx="41">
                  <c:v>-20913</c:v>
                </c:pt>
                <c:pt idx="42">
                  <c:v>-20281</c:v>
                </c:pt>
                <c:pt idx="43">
                  <c:v>-20257</c:v>
                </c:pt>
                <c:pt idx="44">
                  <c:v>-19936</c:v>
                </c:pt>
                <c:pt idx="45">
                  <c:v>-19921</c:v>
                </c:pt>
                <c:pt idx="46">
                  <c:v>-19899</c:v>
                </c:pt>
                <c:pt idx="47">
                  <c:v>-19596</c:v>
                </c:pt>
                <c:pt idx="48">
                  <c:v>-19595</c:v>
                </c:pt>
                <c:pt idx="49">
                  <c:v>-19295</c:v>
                </c:pt>
                <c:pt idx="50">
                  <c:v>-19288</c:v>
                </c:pt>
                <c:pt idx="51">
                  <c:v>-18972</c:v>
                </c:pt>
                <c:pt idx="52">
                  <c:v>-18964</c:v>
                </c:pt>
                <c:pt idx="53">
                  <c:v>-18948</c:v>
                </c:pt>
                <c:pt idx="54">
                  <c:v>-18655</c:v>
                </c:pt>
                <c:pt idx="55">
                  <c:v>-18641</c:v>
                </c:pt>
                <c:pt idx="56">
                  <c:v>-18626</c:v>
                </c:pt>
                <c:pt idx="57">
                  <c:v>-18352</c:v>
                </c:pt>
                <c:pt idx="58">
                  <c:v>-18324</c:v>
                </c:pt>
                <c:pt idx="59">
                  <c:v>-18309</c:v>
                </c:pt>
                <c:pt idx="60">
                  <c:v>-18022</c:v>
                </c:pt>
                <c:pt idx="61">
                  <c:v>-17979</c:v>
                </c:pt>
                <c:pt idx="62">
                  <c:v>-17706</c:v>
                </c:pt>
                <c:pt idx="63">
                  <c:v>-17397</c:v>
                </c:pt>
                <c:pt idx="64">
                  <c:v>-16935</c:v>
                </c:pt>
                <c:pt idx="65">
                  <c:v>-16720</c:v>
                </c:pt>
                <c:pt idx="66">
                  <c:v>-16108</c:v>
                </c:pt>
                <c:pt idx="67">
                  <c:v>-16087.5</c:v>
                </c:pt>
                <c:pt idx="68">
                  <c:v>-15440</c:v>
                </c:pt>
                <c:pt idx="69">
                  <c:v>-15433</c:v>
                </c:pt>
                <c:pt idx="70">
                  <c:v>-13830</c:v>
                </c:pt>
                <c:pt idx="71">
                  <c:v>-13815</c:v>
                </c:pt>
                <c:pt idx="72">
                  <c:v>-13778</c:v>
                </c:pt>
                <c:pt idx="73">
                  <c:v>-13564</c:v>
                </c:pt>
                <c:pt idx="74">
                  <c:v>-13563</c:v>
                </c:pt>
                <c:pt idx="75">
                  <c:v>-13528</c:v>
                </c:pt>
                <c:pt idx="76">
                  <c:v>-13499</c:v>
                </c:pt>
                <c:pt idx="77">
                  <c:v>-13498</c:v>
                </c:pt>
                <c:pt idx="78">
                  <c:v>-13492</c:v>
                </c:pt>
                <c:pt idx="79">
                  <c:v>-13484</c:v>
                </c:pt>
                <c:pt idx="80">
                  <c:v>-13476</c:v>
                </c:pt>
                <c:pt idx="81">
                  <c:v>-13194</c:v>
                </c:pt>
                <c:pt idx="82">
                  <c:v>-13188</c:v>
                </c:pt>
                <c:pt idx="83">
                  <c:v>-13187</c:v>
                </c:pt>
                <c:pt idx="84">
                  <c:v>-12878</c:v>
                </c:pt>
                <c:pt idx="85">
                  <c:v>-12584</c:v>
                </c:pt>
                <c:pt idx="86">
                  <c:v>-12548</c:v>
                </c:pt>
                <c:pt idx="87">
                  <c:v>-10629</c:v>
                </c:pt>
                <c:pt idx="88">
                  <c:v>-9939</c:v>
                </c:pt>
                <c:pt idx="89">
                  <c:v>-9615</c:v>
                </c:pt>
                <c:pt idx="90">
                  <c:v>-9615</c:v>
                </c:pt>
                <c:pt idx="91">
                  <c:v>-9330</c:v>
                </c:pt>
                <c:pt idx="92">
                  <c:v>-8659</c:v>
                </c:pt>
                <c:pt idx="93">
                  <c:v>-8658</c:v>
                </c:pt>
                <c:pt idx="94">
                  <c:v>-8658</c:v>
                </c:pt>
                <c:pt idx="95">
                  <c:v>-8634</c:v>
                </c:pt>
                <c:pt idx="96">
                  <c:v>-7724</c:v>
                </c:pt>
                <c:pt idx="97">
                  <c:v>-7717.5</c:v>
                </c:pt>
                <c:pt idx="98">
                  <c:v>-7707</c:v>
                </c:pt>
                <c:pt idx="99">
                  <c:v>-7705</c:v>
                </c:pt>
                <c:pt idx="100">
                  <c:v>-6454</c:v>
                </c:pt>
                <c:pt idx="101">
                  <c:v>-6453</c:v>
                </c:pt>
                <c:pt idx="102">
                  <c:v>-6432</c:v>
                </c:pt>
                <c:pt idx="103">
                  <c:v>-6084</c:v>
                </c:pt>
                <c:pt idx="104">
                  <c:v>-5804</c:v>
                </c:pt>
                <c:pt idx="105">
                  <c:v>-5760</c:v>
                </c:pt>
                <c:pt idx="106">
                  <c:v>-5458</c:v>
                </c:pt>
                <c:pt idx="107">
                  <c:v>-5458</c:v>
                </c:pt>
                <c:pt idx="108">
                  <c:v>-5444</c:v>
                </c:pt>
                <c:pt idx="109">
                  <c:v>-5436</c:v>
                </c:pt>
                <c:pt idx="110">
                  <c:v>-5198</c:v>
                </c:pt>
                <c:pt idx="111">
                  <c:v>-5185</c:v>
                </c:pt>
                <c:pt idx="112">
                  <c:v>-5185</c:v>
                </c:pt>
                <c:pt idx="113">
                  <c:v>-5185</c:v>
                </c:pt>
                <c:pt idx="114">
                  <c:v>-5185</c:v>
                </c:pt>
                <c:pt idx="115">
                  <c:v>-5184</c:v>
                </c:pt>
                <c:pt idx="116">
                  <c:v>-5179</c:v>
                </c:pt>
                <c:pt idx="117">
                  <c:v>-5179</c:v>
                </c:pt>
                <c:pt idx="118">
                  <c:v>-5179</c:v>
                </c:pt>
                <c:pt idx="119">
                  <c:v>-5149</c:v>
                </c:pt>
                <c:pt idx="120">
                  <c:v>-4817</c:v>
                </c:pt>
                <c:pt idx="121">
                  <c:v>-4816</c:v>
                </c:pt>
                <c:pt idx="122">
                  <c:v>-4804</c:v>
                </c:pt>
                <c:pt idx="123">
                  <c:v>-4533</c:v>
                </c:pt>
                <c:pt idx="124">
                  <c:v>-4512</c:v>
                </c:pt>
                <c:pt idx="125">
                  <c:v>-4507</c:v>
                </c:pt>
                <c:pt idx="126">
                  <c:v>-4507</c:v>
                </c:pt>
                <c:pt idx="127">
                  <c:v>-4191</c:v>
                </c:pt>
                <c:pt idx="128">
                  <c:v>-4191</c:v>
                </c:pt>
                <c:pt idx="129">
                  <c:v>-4187</c:v>
                </c:pt>
                <c:pt idx="130">
                  <c:v>-4185</c:v>
                </c:pt>
                <c:pt idx="131">
                  <c:v>-3950</c:v>
                </c:pt>
                <c:pt idx="132">
                  <c:v>-3932</c:v>
                </c:pt>
                <c:pt idx="133">
                  <c:v>-3896</c:v>
                </c:pt>
                <c:pt idx="134">
                  <c:v>-3890</c:v>
                </c:pt>
                <c:pt idx="135">
                  <c:v>-3888</c:v>
                </c:pt>
                <c:pt idx="136">
                  <c:v>-3886</c:v>
                </c:pt>
                <c:pt idx="137">
                  <c:v>-3867</c:v>
                </c:pt>
                <c:pt idx="138">
                  <c:v>-3867</c:v>
                </c:pt>
                <c:pt idx="139">
                  <c:v>-3860</c:v>
                </c:pt>
                <c:pt idx="140">
                  <c:v>-3859</c:v>
                </c:pt>
                <c:pt idx="141">
                  <c:v>-3853</c:v>
                </c:pt>
                <c:pt idx="142">
                  <c:v>-3853</c:v>
                </c:pt>
                <c:pt idx="143">
                  <c:v>-3853</c:v>
                </c:pt>
                <c:pt idx="144">
                  <c:v>-3838</c:v>
                </c:pt>
                <c:pt idx="145">
                  <c:v>-3833</c:v>
                </c:pt>
                <c:pt idx="146">
                  <c:v>-3816</c:v>
                </c:pt>
                <c:pt idx="147">
                  <c:v>-3577</c:v>
                </c:pt>
                <c:pt idx="148">
                  <c:v>-3522</c:v>
                </c:pt>
                <c:pt idx="149">
                  <c:v>-3500</c:v>
                </c:pt>
                <c:pt idx="150">
                  <c:v>-3263</c:v>
                </c:pt>
                <c:pt idx="151">
                  <c:v>-3257</c:v>
                </c:pt>
                <c:pt idx="152">
                  <c:v>-3257</c:v>
                </c:pt>
                <c:pt idx="153">
                  <c:v>-3250</c:v>
                </c:pt>
                <c:pt idx="154">
                  <c:v>-3250</c:v>
                </c:pt>
                <c:pt idx="155">
                  <c:v>-3242</c:v>
                </c:pt>
                <c:pt idx="156">
                  <c:v>-3234</c:v>
                </c:pt>
                <c:pt idx="157">
                  <c:v>-3220</c:v>
                </c:pt>
                <c:pt idx="158">
                  <c:v>-3176</c:v>
                </c:pt>
                <c:pt idx="159">
                  <c:v>-3169</c:v>
                </c:pt>
                <c:pt idx="160">
                  <c:v>-2947</c:v>
                </c:pt>
                <c:pt idx="161">
                  <c:v>-2939</c:v>
                </c:pt>
                <c:pt idx="162">
                  <c:v>-2927</c:v>
                </c:pt>
                <c:pt idx="163">
                  <c:v>-2921</c:v>
                </c:pt>
                <c:pt idx="164">
                  <c:v>-2921</c:v>
                </c:pt>
                <c:pt idx="165">
                  <c:v>-2919</c:v>
                </c:pt>
                <c:pt idx="166">
                  <c:v>-2919</c:v>
                </c:pt>
                <c:pt idx="167">
                  <c:v>-2917</c:v>
                </c:pt>
                <c:pt idx="168">
                  <c:v>-2917</c:v>
                </c:pt>
                <c:pt idx="169">
                  <c:v>-2914</c:v>
                </c:pt>
                <c:pt idx="170">
                  <c:v>-2914</c:v>
                </c:pt>
                <c:pt idx="171">
                  <c:v>-2911</c:v>
                </c:pt>
                <c:pt idx="172">
                  <c:v>-2911</c:v>
                </c:pt>
                <c:pt idx="173">
                  <c:v>-2900</c:v>
                </c:pt>
                <c:pt idx="174">
                  <c:v>-2899</c:v>
                </c:pt>
                <c:pt idx="175">
                  <c:v>-2294</c:v>
                </c:pt>
                <c:pt idx="176">
                  <c:v>-2273</c:v>
                </c:pt>
                <c:pt idx="177">
                  <c:v>-2273</c:v>
                </c:pt>
                <c:pt idx="178">
                  <c:v>-2264</c:v>
                </c:pt>
                <c:pt idx="179">
                  <c:v>-2264</c:v>
                </c:pt>
                <c:pt idx="180">
                  <c:v>-2257</c:v>
                </c:pt>
                <c:pt idx="181">
                  <c:v>-2234</c:v>
                </c:pt>
                <c:pt idx="182">
                  <c:v>-2227</c:v>
                </c:pt>
                <c:pt idx="183">
                  <c:v>-2222</c:v>
                </c:pt>
                <c:pt idx="184">
                  <c:v>-2046.5</c:v>
                </c:pt>
                <c:pt idx="185">
                  <c:v>-2027</c:v>
                </c:pt>
                <c:pt idx="186">
                  <c:v>-1983.5</c:v>
                </c:pt>
                <c:pt idx="187">
                  <c:v>-1963</c:v>
                </c:pt>
                <c:pt idx="188">
                  <c:v>-1934</c:v>
                </c:pt>
                <c:pt idx="189">
                  <c:v>-1928</c:v>
                </c:pt>
                <c:pt idx="190">
                  <c:v>-1927</c:v>
                </c:pt>
                <c:pt idx="191">
                  <c:v>-1913</c:v>
                </c:pt>
                <c:pt idx="192">
                  <c:v>-1913</c:v>
                </c:pt>
                <c:pt idx="193">
                  <c:v>-1696</c:v>
                </c:pt>
                <c:pt idx="194">
                  <c:v>-1696</c:v>
                </c:pt>
                <c:pt idx="195">
                  <c:v>-1661</c:v>
                </c:pt>
                <c:pt idx="196">
                  <c:v>-1659</c:v>
                </c:pt>
                <c:pt idx="197">
                  <c:v>-1659</c:v>
                </c:pt>
                <c:pt idx="198">
                  <c:v>-1659</c:v>
                </c:pt>
                <c:pt idx="199">
                  <c:v>-1644</c:v>
                </c:pt>
                <c:pt idx="200">
                  <c:v>-1640</c:v>
                </c:pt>
                <c:pt idx="201">
                  <c:v>-1640</c:v>
                </c:pt>
                <c:pt idx="202">
                  <c:v>-1638</c:v>
                </c:pt>
                <c:pt idx="203">
                  <c:v>-1638</c:v>
                </c:pt>
                <c:pt idx="204">
                  <c:v>-1637</c:v>
                </c:pt>
                <c:pt idx="205">
                  <c:v>-1637</c:v>
                </c:pt>
                <c:pt idx="206">
                  <c:v>-1637</c:v>
                </c:pt>
                <c:pt idx="207">
                  <c:v>-1637</c:v>
                </c:pt>
                <c:pt idx="208">
                  <c:v>-1624</c:v>
                </c:pt>
                <c:pt idx="209">
                  <c:v>-1624</c:v>
                </c:pt>
                <c:pt idx="210">
                  <c:v>-1623</c:v>
                </c:pt>
                <c:pt idx="211">
                  <c:v>-1623</c:v>
                </c:pt>
                <c:pt idx="212">
                  <c:v>-1618</c:v>
                </c:pt>
                <c:pt idx="213">
                  <c:v>-1616</c:v>
                </c:pt>
                <c:pt idx="214">
                  <c:v>-1616</c:v>
                </c:pt>
                <c:pt idx="215">
                  <c:v>-1615.5</c:v>
                </c:pt>
                <c:pt idx="216">
                  <c:v>-1611</c:v>
                </c:pt>
                <c:pt idx="217">
                  <c:v>-1610</c:v>
                </c:pt>
                <c:pt idx="218">
                  <c:v>-1604</c:v>
                </c:pt>
                <c:pt idx="219">
                  <c:v>-1602</c:v>
                </c:pt>
                <c:pt idx="220">
                  <c:v>-1602</c:v>
                </c:pt>
                <c:pt idx="221">
                  <c:v>-1602</c:v>
                </c:pt>
                <c:pt idx="222">
                  <c:v>-1601</c:v>
                </c:pt>
                <c:pt idx="223">
                  <c:v>-1594</c:v>
                </c:pt>
                <c:pt idx="224">
                  <c:v>-1594</c:v>
                </c:pt>
                <c:pt idx="225">
                  <c:v>-1587</c:v>
                </c:pt>
                <c:pt idx="226">
                  <c:v>-1587</c:v>
                </c:pt>
                <c:pt idx="227">
                  <c:v>-1586</c:v>
                </c:pt>
                <c:pt idx="228">
                  <c:v>-1365</c:v>
                </c:pt>
                <c:pt idx="229">
                  <c:v>-1365</c:v>
                </c:pt>
                <c:pt idx="230">
                  <c:v>-1347.5</c:v>
                </c:pt>
                <c:pt idx="231">
                  <c:v>-1324</c:v>
                </c:pt>
                <c:pt idx="232">
                  <c:v>-1324</c:v>
                </c:pt>
                <c:pt idx="233">
                  <c:v>-1309</c:v>
                </c:pt>
                <c:pt idx="234">
                  <c:v>-1309</c:v>
                </c:pt>
                <c:pt idx="235">
                  <c:v>-1293</c:v>
                </c:pt>
                <c:pt idx="236">
                  <c:v>-1288</c:v>
                </c:pt>
                <c:pt idx="237">
                  <c:v>-1288</c:v>
                </c:pt>
                <c:pt idx="238">
                  <c:v>-1280</c:v>
                </c:pt>
                <c:pt idx="239">
                  <c:v>-1280</c:v>
                </c:pt>
                <c:pt idx="240">
                  <c:v>-1278</c:v>
                </c:pt>
                <c:pt idx="241">
                  <c:v>-1278</c:v>
                </c:pt>
                <c:pt idx="242">
                  <c:v>-1274.5</c:v>
                </c:pt>
                <c:pt idx="243">
                  <c:v>-1263</c:v>
                </c:pt>
                <c:pt idx="244">
                  <c:v>-1263</c:v>
                </c:pt>
                <c:pt idx="245">
                  <c:v>-1234</c:v>
                </c:pt>
                <c:pt idx="246">
                  <c:v>-1234</c:v>
                </c:pt>
                <c:pt idx="247">
                  <c:v>-1048</c:v>
                </c:pt>
                <c:pt idx="248">
                  <c:v>-1048</c:v>
                </c:pt>
                <c:pt idx="249">
                  <c:v>-1026</c:v>
                </c:pt>
                <c:pt idx="250">
                  <c:v>-993</c:v>
                </c:pt>
                <c:pt idx="251">
                  <c:v>-992</c:v>
                </c:pt>
                <c:pt idx="252">
                  <c:v>-971</c:v>
                </c:pt>
                <c:pt idx="253">
                  <c:v>-957</c:v>
                </c:pt>
                <c:pt idx="254">
                  <c:v>-956</c:v>
                </c:pt>
                <c:pt idx="255">
                  <c:v>-942</c:v>
                </c:pt>
                <c:pt idx="256">
                  <c:v>-756</c:v>
                </c:pt>
                <c:pt idx="257">
                  <c:v>-684</c:v>
                </c:pt>
                <c:pt idx="258">
                  <c:v>-683</c:v>
                </c:pt>
                <c:pt idx="259">
                  <c:v>-645</c:v>
                </c:pt>
                <c:pt idx="260">
                  <c:v>-645</c:v>
                </c:pt>
                <c:pt idx="261">
                  <c:v>-631</c:v>
                </c:pt>
                <c:pt idx="262">
                  <c:v>-618</c:v>
                </c:pt>
                <c:pt idx="263">
                  <c:v>-618</c:v>
                </c:pt>
                <c:pt idx="264">
                  <c:v>-611</c:v>
                </c:pt>
                <c:pt idx="265">
                  <c:v>-596</c:v>
                </c:pt>
                <c:pt idx="266">
                  <c:v>-360</c:v>
                </c:pt>
                <c:pt idx="267">
                  <c:v>-353</c:v>
                </c:pt>
                <c:pt idx="268">
                  <c:v>-351</c:v>
                </c:pt>
                <c:pt idx="269">
                  <c:v>-338</c:v>
                </c:pt>
                <c:pt idx="270">
                  <c:v>-302</c:v>
                </c:pt>
                <c:pt idx="271">
                  <c:v>-280</c:v>
                </c:pt>
                <c:pt idx="272">
                  <c:v>-30</c:v>
                </c:pt>
                <c:pt idx="273">
                  <c:v>-7</c:v>
                </c:pt>
                <c:pt idx="274">
                  <c:v>-3.5</c:v>
                </c:pt>
                <c:pt idx="275">
                  <c:v>0</c:v>
                </c:pt>
                <c:pt idx="276">
                  <c:v>0</c:v>
                </c:pt>
                <c:pt idx="277">
                  <c:v>252</c:v>
                </c:pt>
                <c:pt idx="278">
                  <c:v>253</c:v>
                </c:pt>
                <c:pt idx="279">
                  <c:v>253</c:v>
                </c:pt>
                <c:pt idx="280">
                  <c:v>268</c:v>
                </c:pt>
                <c:pt idx="281">
                  <c:v>268</c:v>
                </c:pt>
                <c:pt idx="282">
                  <c:v>279</c:v>
                </c:pt>
                <c:pt idx="283">
                  <c:v>280</c:v>
                </c:pt>
                <c:pt idx="284">
                  <c:v>280</c:v>
                </c:pt>
                <c:pt idx="285">
                  <c:v>289</c:v>
                </c:pt>
                <c:pt idx="286">
                  <c:v>289</c:v>
                </c:pt>
                <c:pt idx="287">
                  <c:v>304</c:v>
                </c:pt>
                <c:pt idx="288">
                  <c:v>304</c:v>
                </c:pt>
                <c:pt idx="289">
                  <c:v>304</c:v>
                </c:pt>
                <c:pt idx="290">
                  <c:v>308</c:v>
                </c:pt>
                <c:pt idx="291">
                  <c:v>315</c:v>
                </c:pt>
                <c:pt idx="292">
                  <c:v>316</c:v>
                </c:pt>
                <c:pt idx="293">
                  <c:v>317</c:v>
                </c:pt>
                <c:pt idx="294">
                  <c:v>330</c:v>
                </c:pt>
                <c:pt idx="295">
                  <c:v>337</c:v>
                </c:pt>
                <c:pt idx="296">
                  <c:v>525</c:v>
                </c:pt>
                <c:pt idx="297">
                  <c:v>560</c:v>
                </c:pt>
                <c:pt idx="298">
                  <c:v>560</c:v>
                </c:pt>
                <c:pt idx="299">
                  <c:v>563.5</c:v>
                </c:pt>
                <c:pt idx="300">
                  <c:v>565.5</c:v>
                </c:pt>
                <c:pt idx="301">
                  <c:v>611</c:v>
                </c:pt>
                <c:pt idx="302">
                  <c:v>611</c:v>
                </c:pt>
                <c:pt idx="303">
                  <c:v>624</c:v>
                </c:pt>
                <c:pt idx="304">
                  <c:v>625</c:v>
                </c:pt>
                <c:pt idx="305">
                  <c:v>627</c:v>
                </c:pt>
                <c:pt idx="306">
                  <c:v>639</c:v>
                </c:pt>
                <c:pt idx="307">
                  <c:v>642</c:v>
                </c:pt>
                <c:pt idx="308">
                  <c:v>650.5</c:v>
                </c:pt>
                <c:pt idx="309">
                  <c:v>655</c:v>
                </c:pt>
                <c:pt idx="310">
                  <c:v>679</c:v>
                </c:pt>
                <c:pt idx="311">
                  <c:v>679</c:v>
                </c:pt>
                <c:pt idx="312">
                  <c:v>936</c:v>
                </c:pt>
                <c:pt idx="313">
                  <c:v>939.5</c:v>
                </c:pt>
                <c:pt idx="314">
                  <c:v>963</c:v>
                </c:pt>
                <c:pt idx="315">
                  <c:v>965.5</c:v>
                </c:pt>
                <c:pt idx="316">
                  <c:v>970</c:v>
                </c:pt>
                <c:pt idx="317">
                  <c:v>978</c:v>
                </c:pt>
                <c:pt idx="318">
                  <c:v>1217</c:v>
                </c:pt>
                <c:pt idx="319">
                  <c:v>1217</c:v>
                </c:pt>
                <c:pt idx="320">
                  <c:v>1280</c:v>
                </c:pt>
                <c:pt idx="321">
                  <c:v>1280</c:v>
                </c:pt>
                <c:pt idx="322">
                  <c:v>1280</c:v>
                </c:pt>
                <c:pt idx="323">
                  <c:v>1280</c:v>
                </c:pt>
                <c:pt idx="324">
                  <c:v>1282</c:v>
                </c:pt>
                <c:pt idx="325">
                  <c:v>1297</c:v>
                </c:pt>
                <c:pt idx="326">
                  <c:v>1297</c:v>
                </c:pt>
                <c:pt idx="327">
                  <c:v>1302</c:v>
                </c:pt>
                <c:pt idx="328">
                  <c:v>1302</c:v>
                </c:pt>
                <c:pt idx="329">
                  <c:v>1556</c:v>
                </c:pt>
                <c:pt idx="330">
                  <c:v>1556</c:v>
                </c:pt>
                <c:pt idx="331">
                  <c:v>1563</c:v>
                </c:pt>
                <c:pt idx="332">
                  <c:v>1563</c:v>
                </c:pt>
                <c:pt idx="333">
                  <c:v>1577</c:v>
                </c:pt>
                <c:pt idx="334">
                  <c:v>1577</c:v>
                </c:pt>
                <c:pt idx="335">
                  <c:v>1596</c:v>
                </c:pt>
                <c:pt idx="336">
                  <c:v>1607</c:v>
                </c:pt>
                <c:pt idx="337">
                  <c:v>1620</c:v>
                </c:pt>
                <c:pt idx="338">
                  <c:v>1620</c:v>
                </c:pt>
                <c:pt idx="339">
                  <c:v>1887.5</c:v>
                </c:pt>
                <c:pt idx="340">
                  <c:v>1922</c:v>
                </c:pt>
                <c:pt idx="341">
                  <c:v>1922</c:v>
                </c:pt>
                <c:pt idx="342">
                  <c:v>1949</c:v>
                </c:pt>
                <c:pt idx="343">
                  <c:v>1949</c:v>
                </c:pt>
                <c:pt idx="344">
                  <c:v>1965</c:v>
                </c:pt>
                <c:pt idx="345">
                  <c:v>1978</c:v>
                </c:pt>
                <c:pt idx="346">
                  <c:v>2178</c:v>
                </c:pt>
                <c:pt idx="347">
                  <c:v>2184.5</c:v>
                </c:pt>
                <c:pt idx="348">
                  <c:v>2229</c:v>
                </c:pt>
                <c:pt idx="349">
                  <c:v>2236</c:v>
                </c:pt>
                <c:pt idx="350">
                  <c:v>2239</c:v>
                </c:pt>
                <c:pt idx="351">
                  <c:v>2239</c:v>
                </c:pt>
                <c:pt idx="352">
                  <c:v>2241</c:v>
                </c:pt>
                <c:pt idx="353">
                  <c:v>2526.5</c:v>
                </c:pt>
                <c:pt idx="354">
                  <c:v>2540</c:v>
                </c:pt>
                <c:pt idx="355">
                  <c:v>2540</c:v>
                </c:pt>
                <c:pt idx="356">
                  <c:v>2548</c:v>
                </c:pt>
                <c:pt idx="357">
                  <c:v>2548</c:v>
                </c:pt>
                <c:pt idx="358">
                  <c:v>2563</c:v>
                </c:pt>
                <c:pt idx="359">
                  <c:v>2567</c:v>
                </c:pt>
                <c:pt idx="360">
                  <c:v>2567</c:v>
                </c:pt>
                <c:pt idx="361">
                  <c:v>2567</c:v>
                </c:pt>
                <c:pt idx="362">
                  <c:v>2589</c:v>
                </c:pt>
                <c:pt idx="363">
                  <c:v>2592</c:v>
                </c:pt>
                <c:pt idx="364">
                  <c:v>2592</c:v>
                </c:pt>
                <c:pt idx="365">
                  <c:v>2767</c:v>
                </c:pt>
                <c:pt idx="366">
                  <c:v>2863.5</c:v>
                </c:pt>
                <c:pt idx="367">
                  <c:v>2885</c:v>
                </c:pt>
                <c:pt idx="368">
                  <c:v>2885</c:v>
                </c:pt>
                <c:pt idx="369">
                  <c:v>2891</c:v>
                </c:pt>
                <c:pt idx="370">
                  <c:v>2898</c:v>
                </c:pt>
                <c:pt idx="371">
                  <c:v>2900</c:v>
                </c:pt>
                <c:pt idx="372">
                  <c:v>3128</c:v>
                </c:pt>
                <c:pt idx="373">
                  <c:v>3195</c:v>
                </c:pt>
                <c:pt idx="374">
                  <c:v>3224</c:v>
                </c:pt>
                <c:pt idx="375">
                  <c:v>3233.5</c:v>
                </c:pt>
                <c:pt idx="376">
                  <c:v>3291</c:v>
                </c:pt>
                <c:pt idx="377">
                  <c:v>3410</c:v>
                </c:pt>
                <c:pt idx="378">
                  <c:v>3509</c:v>
                </c:pt>
                <c:pt idx="379">
                  <c:v>3509</c:v>
                </c:pt>
                <c:pt idx="380">
                  <c:v>3540</c:v>
                </c:pt>
                <c:pt idx="381">
                  <c:v>3562</c:v>
                </c:pt>
                <c:pt idx="382">
                  <c:v>3562</c:v>
                </c:pt>
                <c:pt idx="383">
                  <c:v>3784</c:v>
                </c:pt>
                <c:pt idx="384">
                  <c:v>3811</c:v>
                </c:pt>
                <c:pt idx="385">
                  <c:v>3842</c:v>
                </c:pt>
                <c:pt idx="386">
                  <c:v>3842</c:v>
                </c:pt>
                <c:pt idx="387">
                  <c:v>4149</c:v>
                </c:pt>
                <c:pt idx="388">
                  <c:v>4158</c:v>
                </c:pt>
                <c:pt idx="389">
                  <c:v>4158</c:v>
                </c:pt>
                <c:pt idx="390">
                  <c:v>4165</c:v>
                </c:pt>
                <c:pt idx="391">
                  <c:v>4165</c:v>
                </c:pt>
                <c:pt idx="392">
                  <c:v>4180</c:v>
                </c:pt>
                <c:pt idx="393">
                  <c:v>4180</c:v>
                </c:pt>
                <c:pt idx="394">
                  <c:v>4184</c:v>
                </c:pt>
                <c:pt idx="395">
                  <c:v>4200</c:v>
                </c:pt>
                <c:pt idx="396">
                  <c:v>4446.5</c:v>
                </c:pt>
                <c:pt idx="397">
                  <c:v>4502</c:v>
                </c:pt>
                <c:pt idx="398">
                  <c:v>4502</c:v>
                </c:pt>
                <c:pt idx="399">
                  <c:v>4840</c:v>
                </c:pt>
                <c:pt idx="400">
                  <c:v>5041</c:v>
                </c:pt>
                <c:pt idx="401">
                  <c:v>5050</c:v>
                </c:pt>
                <c:pt idx="402">
                  <c:v>5085</c:v>
                </c:pt>
                <c:pt idx="403">
                  <c:v>5122</c:v>
                </c:pt>
                <c:pt idx="404">
                  <c:v>5138</c:v>
                </c:pt>
                <c:pt idx="405">
                  <c:v>5138</c:v>
                </c:pt>
                <c:pt idx="406">
                  <c:v>5173</c:v>
                </c:pt>
                <c:pt idx="407">
                  <c:v>5173</c:v>
                </c:pt>
                <c:pt idx="408">
                  <c:v>5359</c:v>
                </c:pt>
                <c:pt idx="409">
                  <c:v>5359</c:v>
                </c:pt>
                <c:pt idx="410">
                  <c:v>5408</c:v>
                </c:pt>
                <c:pt idx="411">
                  <c:v>5412</c:v>
                </c:pt>
                <c:pt idx="412">
                  <c:v>5420</c:v>
                </c:pt>
                <c:pt idx="413">
                  <c:v>5436</c:v>
                </c:pt>
                <c:pt idx="414">
                  <c:v>5438</c:v>
                </c:pt>
                <c:pt idx="415">
                  <c:v>5438</c:v>
                </c:pt>
                <c:pt idx="416">
                  <c:v>5445</c:v>
                </c:pt>
                <c:pt idx="417">
                  <c:v>5445</c:v>
                </c:pt>
                <c:pt idx="418">
                  <c:v>5451</c:v>
                </c:pt>
                <c:pt idx="419">
                  <c:v>5455</c:v>
                </c:pt>
                <c:pt idx="420">
                  <c:v>5467</c:v>
                </c:pt>
                <c:pt idx="421">
                  <c:v>5467</c:v>
                </c:pt>
                <c:pt idx="422">
                  <c:v>5470</c:v>
                </c:pt>
                <c:pt idx="423">
                  <c:v>5482</c:v>
                </c:pt>
                <c:pt idx="424">
                  <c:v>5504</c:v>
                </c:pt>
                <c:pt idx="425">
                  <c:v>5504</c:v>
                </c:pt>
                <c:pt idx="426">
                  <c:v>5767</c:v>
                </c:pt>
                <c:pt idx="427">
                  <c:v>5769</c:v>
                </c:pt>
                <c:pt idx="428">
                  <c:v>5769</c:v>
                </c:pt>
                <c:pt idx="429">
                  <c:v>5783</c:v>
                </c:pt>
                <c:pt idx="430">
                  <c:v>5783</c:v>
                </c:pt>
                <c:pt idx="431">
                  <c:v>5789</c:v>
                </c:pt>
                <c:pt idx="432">
                  <c:v>5791</c:v>
                </c:pt>
                <c:pt idx="433">
                  <c:v>5791</c:v>
                </c:pt>
                <c:pt idx="434">
                  <c:v>5806</c:v>
                </c:pt>
                <c:pt idx="435">
                  <c:v>5806</c:v>
                </c:pt>
                <c:pt idx="436">
                  <c:v>5820</c:v>
                </c:pt>
                <c:pt idx="437">
                  <c:v>5820</c:v>
                </c:pt>
                <c:pt idx="438">
                  <c:v>6035</c:v>
                </c:pt>
                <c:pt idx="439">
                  <c:v>6035</c:v>
                </c:pt>
                <c:pt idx="440">
                  <c:v>6049</c:v>
                </c:pt>
                <c:pt idx="441">
                  <c:v>6049</c:v>
                </c:pt>
                <c:pt idx="442">
                  <c:v>6078</c:v>
                </c:pt>
                <c:pt idx="443">
                  <c:v>6078</c:v>
                </c:pt>
                <c:pt idx="444">
                  <c:v>6099</c:v>
                </c:pt>
                <c:pt idx="445">
                  <c:v>6099</c:v>
                </c:pt>
                <c:pt idx="446">
                  <c:v>6100</c:v>
                </c:pt>
                <c:pt idx="447">
                  <c:v>6100</c:v>
                </c:pt>
                <c:pt idx="448">
                  <c:v>6110</c:v>
                </c:pt>
                <c:pt idx="449">
                  <c:v>6110</c:v>
                </c:pt>
                <c:pt idx="450">
                  <c:v>6114</c:v>
                </c:pt>
                <c:pt idx="451">
                  <c:v>6114</c:v>
                </c:pt>
                <c:pt idx="452">
                  <c:v>6127</c:v>
                </c:pt>
                <c:pt idx="453">
                  <c:v>6387</c:v>
                </c:pt>
                <c:pt idx="454">
                  <c:v>6387</c:v>
                </c:pt>
                <c:pt idx="455">
                  <c:v>6424</c:v>
                </c:pt>
                <c:pt idx="456">
                  <c:v>6424</c:v>
                </c:pt>
                <c:pt idx="457">
                  <c:v>6438</c:v>
                </c:pt>
                <c:pt idx="458">
                  <c:v>6438</c:v>
                </c:pt>
                <c:pt idx="459">
                  <c:v>6445</c:v>
                </c:pt>
                <c:pt idx="460">
                  <c:v>6445</c:v>
                </c:pt>
                <c:pt idx="461">
                  <c:v>6458</c:v>
                </c:pt>
                <c:pt idx="462">
                  <c:v>6458</c:v>
                </c:pt>
                <c:pt idx="463">
                  <c:v>6475</c:v>
                </c:pt>
                <c:pt idx="464">
                  <c:v>6702</c:v>
                </c:pt>
                <c:pt idx="465">
                  <c:v>6725</c:v>
                </c:pt>
                <c:pt idx="466">
                  <c:v>6725</c:v>
                </c:pt>
                <c:pt idx="467">
                  <c:v>6733</c:v>
                </c:pt>
                <c:pt idx="468">
                  <c:v>6745</c:v>
                </c:pt>
                <c:pt idx="469">
                  <c:v>6754</c:v>
                </c:pt>
                <c:pt idx="470">
                  <c:v>6769</c:v>
                </c:pt>
                <c:pt idx="471">
                  <c:v>6991</c:v>
                </c:pt>
                <c:pt idx="472">
                  <c:v>7033</c:v>
                </c:pt>
                <c:pt idx="473">
                  <c:v>7061</c:v>
                </c:pt>
                <c:pt idx="474">
                  <c:v>7063</c:v>
                </c:pt>
                <c:pt idx="475">
                  <c:v>7074</c:v>
                </c:pt>
                <c:pt idx="476">
                  <c:v>7091</c:v>
                </c:pt>
                <c:pt idx="477">
                  <c:v>7100</c:v>
                </c:pt>
                <c:pt idx="478">
                  <c:v>7100</c:v>
                </c:pt>
                <c:pt idx="479">
                  <c:v>7330</c:v>
                </c:pt>
                <c:pt idx="480">
                  <c:v>7351</c:v>
                </c:pt>
                <c:pt idx="481">
                  <c:v>7372</c:v>
                </c:pt>
                <c:pt idx="482">
                  <c:v>7390</c:v>
                </c:pt>
                <c:pt idx="483">
                  <c:v>7400</c:v>
                </c:pt>
                <c:pt idx="484">
                  <c:v>7416</c:v>
                </c:pt>
                <c:pt idx="485">
                  <c:v>7684</c:v>
                </c:pt>
                <c:pt idx="486">
                  <c:v>7714</c:v>
                </c:pt>
                <c:pt idx="487">
                  <c:v>7750</c:v>
                </c:pt>
                <c:pt idx="488">
                  <c:v>7965</c:v>
                </c:pt>
                <c:pt idx="489">
                  <c:v>8001</c:v>
                </c:pt>
                <c:pt idx="490">
                  <c:v>8047</c:v>
                </c:pt>
                <c:pt idx="491">
                  <c:v>8049</c:v>
                </c:pt>
                <c:pt idx="492">
                  <c:v>8059</c:v>
                </c:pt>
                <c:pt idx="493">
                  <c:v>8282</c:v>
                </c:pt>
                <c:pt idx="494">
                  <c:v>8318</c:v>
                </c:pt>
                <c:pt idx="495">
                  <c:v>8366</c:v>
                </c:pt>
                <c:pt idx="496">
                  <c:v>8385</c:v>
                </c:pt>
                <c:pt idx="497">
                  <c:v>8385</c:v>
                </c:pt>
                <c:pt idx="498">
                  <c:v>8591</c:v>
                </c:pt>
                <c:pt idx="499">
                  <c:v>8605</c:v>
                </c:pt>
                <c:pt idx="500">
                  <c:v>8613</c:v>
                </c:pt>
                <c:pt idx="501">
                  <c:v>8627</c:v>
                </c:pt>
                <c:pt idx="502">
                  <c:v>8634</c:v>
                </c:pt>
                <c:pt idx="503">
                  <c:v>8649</c:v>
                </c:pt>
                <c:pt idx="504">
                  <c:v>8936</c:v>
                </c:pt>
                <c:pt idx="505">
                  <c:v>8955</c:v>
                </c:pt>
                <c:pt idx="506">
                  <c:v>8958</c:v>
                </c:pt>
                <c:pt idx="507">
                  <c:v>8989</c:v>
                </c:pt>
                <c:pt idx="508">
                  <c:v>8989</c:v>
                </c:pt>
                <c:pt idx="509">
                  <c:v>8991</c:v>
                </c:pt>
                <c:pt idx="510">
                  <c:v>8992.5</c:v>
                </c:pt>
                <c:pt idx="511">
                  <c:v>9001</c:v>
                </c:pt>
                <c:pt idx="512">
                  <c:v>9008</c:v>
                </c:pt>
                <c:pt idx="513">
                  <c:v>9020</c:v>
                </c:pt>
                <c:pt idx="514">
                  <c:v>9245</c:v>
                </c:pt>
                <c:pt idx="515">
                  <c:v>9245</c:v>
                </c:pt>
                <c:pt idx="516">
                  <c:v>9259</c:v>
                </c:pt>
                <c:pt idx="517">
                  <c:v>9267</c:v>
                </c:pt>
                <c:pt idx="518">
                  <c:v>9274</c:v>
                </c:pt>
                <c:pt idx="519">
                  <c:v>9303</c:v>
                </c:pt>
                <c:pt idx="520">
                  <c:v>9307</c:v>
                </c:pt>
                <c:pt idx="521">
                  <c:v>9314</c:v>
                </c:pt>
                <c:pt idx="522">
                  <c:v>9605</c:v>
                </c:pt>
                <c:pt idx="523">
                  <c:v>9626</c:v>
                </c:pt>
                <c:pt idx="524">
                  <c:v>9660</c:v>
                </c:pt>
                <c:pt idx="525">
                  <c:v>9878</c:v>
                </c:pt>
                <c:pt idx="526">
                  <c:v>9899</c:v>
                </c:pt>
                <c:pt idx="527">
                  <c:v>9900</c:v>
                </c:pt>
                <c:pt idx="528">
                  <c:v>9914</c:v>
                </c:pt>
                <c:pt idx="529">
                  <c:v>9964</c:v>
                </c:pt>
                <c:pt idx="530">
                  <c:v>10245</c:v>
                </c:pt>
                <c:pt idx="531">
                  <c:v>10263</c:v>
                </c:pt>
                <c:pt idx="532">
                  <c:v>10274</c:v>
                </c:pt>
                <c:pt idx="533">
                  <c:v>10281</c:v>
                </c:pt>
                <c:pt idx="534">
                  <c:v>10283</c:v>
                </c:pt>
                <c:pt idx="535">
                  <c:v>10288</c:v>
                </c:pt>
                <c:pt idx="536">
                  <c:v>10288</c:v>
                </c:pt>
                <c:pt idx="537">
                  <c:v>10288</c:v>
                </c:pt>
                <c:pt idx="538">
                  <c:v>10609</c:v>
                </c:pt>
                <c:pt idx="539">
                  <c:v>10609</c:v>
                </c:pt>
                <c:pt idx="540">
                  <c:v>10612</c:v>
                </c:pt>
                <c:pt idx="541">
                  <c:v>10880.5</c:v>
                </c:pt>
                <c:pt idx="542">
                  <c:v>10888.5</c:v>
                </c:pt>
                <c:pt idx="543">
                  <c:v>10892</c:v>
                </c:pt>
                <c:pt idx="544">
                  <c:v>10899</c:v>
                </c:pt>
                <c:pt idx="545">
                  <c:v>10899</c:v>
                </c:pt>
                <c:pt idx="546">
                  <c:v>11172</c:v>
                </c:pt>
                <c:pt idx="547">
                  <c:v>11187</c:v>
                </c:pt>
                <c:pt idx="548">
                  <c:v>11216</c:v>
                </c:pt>
                <c:pt idx="549">
                  <c:v>11230</c:v>
                </c:pt>
                <c:pt idx="550">
                  <c:v>11237</c:v>
                </c:pt>
                <c:pt idx="551">
                  <c:v>11481</c:v>
                </c:pt>
                <c:pt idx="552">
                  <c:v>11602</c:v>
                </c:pt>
                <c:pt idx="553">
                  <c:v>11609</c:v>
                </c:pt>
                <c:pt idx="554">
                  <c:v>11609</c:v>
                </c:pt>
                <c:pt idx="555">
                  <c:v>11817</c:v>
                </c:pt>
                <c:pt idx="556">
                  <c:v>11817</c:v>
                </c:pt>
                <c:pt idx="557">
                  <c:v>11841</c:v>
                </c:pt>
                <c:pt idx="558">
                  <c:v>11882</c:v>
                </c:pt>
                <c:pt idx="559">
                  <c:v>11882</c:v>
                </c:pt>
                <c:pt idx="560">
                  <c:v>11884</c:v>
                </c:pt>
                <c:pt idx="561">
                  <c:v>11892</c:v>
                </c:pt>
                <c:pt idx="562">
                  <c:v>12220</c:v>
                </c:pt>
                <c:pt idx="563">
                  <c:v>12220</c:v>
                </c:pt>
                <c:pt idx="564">
                  <c:v>12500</c:v>
                </c:pt>
                <c:pt idx="565">
                  <c:v>12500</c:v>
                </c:pt>
                <c:pt idx="566">
                  <c:v>12524</c:v>
                </c:pt>
                <c:pt idx="567">
                  <c:v>12558</c:v>
                </c:pt>
                <c:pt idx="568">
                  <c:v>12889</c:v>
                </c:pt>
                <c:pt idx="569">
                  <c:v>12889</c:v>
                </c:pt>
                <c:pt idx="570">
                  <c:v>13154</c:v>
                </c:pt>
                <c:pt idx="571">
                  <c:v>13169</c:v>
                </c:pt>
                <c:pt idx="572">
                  <c:v>13773</c:v>
                </c:pt>
                <c:pt idx="573">
                  <c:v>14147</c:v>
                </c:pt>
              </c:numCache>
            </c:numRef>
          </c:xVal>
          <c:yVal>
            <c:numRef>
              <c:f>'Active 1'!$M$21:$M$974</c:f>
              <c:numCache>
                <c:formatCode>General</c:formatCode>
                <c:ptCount val="9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D8B-440B-B18E-CC01218182E8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1'!$F$21:$F$974</c:f>
              <c:numCache>
                <c:formatCode>General</c:formatCode>
                <c:ptCount val="954"/>
                <c:pt idx="0">
                  <c:v>-29861</c:v>
                </c:pt>
                <c:pt idx="1">
                  <c:v>-29860</c:v>
                </c:pt>
                <c:pt idx="2">
                  <c:v>-29691</c:v>
                </c:pt>
                <c:pt idx="3">
                  <c:v>-29632</c:v>
                </c:pt>
                <c:pt idx="4">
                  <c:v>-29601</c:v>
                </c:pt>
                <c:pt idx="5">
                  <c:v>-28931</c:v>
                </c:pt>
                <c:pt idx="6">
                  <c:v>-28927</c:v>
                </c:pt>
                <c:pt idx="7">
                  <c:v>-28441</c:v>
                </c:pt>
                <c:pt idx="8">
                  <c:v>-28431</c:v>
                </c:pt>
                <c:pt idx="9">
                  <c:v>-28106</c:v>
                </c:pt>
                <c:pt idx="10">
                  <c:v>-27961</c:v>
                </c:pt>
                <c:pt idx="11">
                  <c:v>-27331</c:v>
                </c:pt>
                <c:pt idx="12">
                  <c:v>-27328</c:v>
                </c:pt>
                <c:pt idx="13">
                  <c:v>-26371</c:v>
                </c:pt>
                <c:pt idx="14">
                  <c:v>-26350</c:v>
                </c:pt>
                <c:pt idx="15">
                  <c:v>-26271</c:v>
                </c:pt>
                <c:pt idx="16">
                  <c:v>-26055</c:v>
                </c:pt>
                <c:pt idx="17">
                  <c:v>-25891</c:v>
                </c:pt>
                <c:pt idx="18">
                  <c:v>-25578</c:v>
                </c:pt>
                <c:pt idx="19">
                  <c:v>-25127</c:v>
                </c:pt>
                <c:pt idx="20">
                  <c:v>-25071</c:v>
                </c:pt>
                <c:pt idx="21">
                  <c:v>-24448</c:v>
                </c:pt>
                <c:pt idx="22">
                  <c:v>-23200</c:v>
                </c:pt>
                <c:pt idx="23">
                  <c:v>-23193</c:v>
                </c:pt>
                <c:pt idx="24">
                  <c:v>-22877</c:v>
                </c:pt>
                <c:pt idx="25">
                  <c:v>-22827</c:v>
                </c:pt>
                <c:pt idx="26">
                  <c:v>-22516</c:v>
                </c:pt>
                <c:pt idx="27">
                  <c:v>-22496</c:v>
                </c:pt>
                <c:pt idx="28">
                  <c:v>-22495</c:v>
                </c:pt>
                <c:pt idx="29">
                  <c:v>-22251</c:v>
                </c:pt>
                <c:pt idx="30">
                  <c:v>-21884</c:v>
                </c:pt>
                <c:pt idx="31">
                  <c:v>-21539</c:v>
                </c:pt>
                <c:pt idx="32">
                  <c:v>-21515</c:v>
                </c:pt>
                <c:pt idx="33">
                  <c:v>-21324</c:v>
                </c:pt>
                <c:pt idx="34">
                  <c:v>-21287</c:v>
                </c:pt>
                <c:pt idx="35">
                  <c:v>-21201</c:v>
                </c:pt>
                <c:pt idx="36">
                  <c:v>-21194</c:v>
                </c:pt>
                <c:pt idx="37">
                  <c:v>-21186</c:v>
                </c:pt>
                <c:pt idx="38">
                  <c:v>-20979</c:v>
                </c:pt>
                <c:pt idx="39">
                  <c:v>-20950</c:v>
                </c:pt>
                <c:pt idx="40">
                  <c:v>-20928</c:v>
                </c:pt>
                <c:pt idx="41">
                  <c:v>-20913</c:v>
                </c:pt>
                <c:pt idx="42">
                  <c:v>-20281</c:v>
                </c:pt>
                <c:pt idx="43">
                  <c:v>-20257</c:v>
                </c:pt>
                <c:pt idx="44">
                  <c:v>-19936</c:v>
                </c:pt>
                <c:pt idx="45">
                  <c:v>-19921</c:v>
                </c:pt>
                <c:pt idx="46">
                  <c:v>-19899</c:v>
                </c:pt>
                <c:pt idx="47">
                  <c:v>-19596</c:v>
                </c:pt>
                <c:pt idx="48">
                  <c:v>-19595</c:v>
                </c:pt>
                <c:pt idx="49">
                  <c:v>-19295</c:v>
                </c:pt>
                <c:pt idx="50">
                  <c:v>-19288</c:v>
                </c:pt>
                <c:pt idx="51">
                  <c:v>-18972</c:v>
                </c:pt>
                <c:pt idx="52">
                  <c:v>-18964</c:v>
                </c:pt>
                <c:pt idx="53">
                  <c:v>-18948</c:v>
                </c:pt>
                <c:pt idx="54">
                  <c:v>-18655</c:v>
                </c:pt>
                <c:pt idx="55">
                  <c:v>-18641</c:v>
                </c:pt>
                <c:pt idx="56">
                  <c:v>-18626</c:v>
                </c:pt>
                <c:pt idx="57">
                  <c:v>-18352</c:v>
                </c:pt>
                <c:pt idx="58">
                  <c:v>-18324</c:v>
                </c:pt>
                <c:pt idx="59">
                  <c:v>-18309</c:v>
                </c:pt>
                <c:pt idx="60">
                  <c:v>-18022</c:v>
                </c:pt>
                <c:pt idx="61">
                  <c:v>-17979</c:v>
                </c:pt>
                <c:pt idx="62">
                  <c:v>-17706</c:v>
                </c:pt>
                <c:pt idx="63">
                  <c:v>-17397</c:v>
                </c:pt>
                <c:pt idx="64">
                  <c:v>-16935</c:v>
                </c:pt>
                <c:pt idx="65">
                  <c:v>-16720</c:v>
                </c:pt>
                <c:pt idx="66">
                  <c:v>-16108</c:v>
                </c:pt>
                <c:pt idx="67">
                  <c:v>-16087.5</c:v>
                </c:pt>
                <c:pt idx="68">
                  <c:v>-15440</c:v>
                </c:pt>
                <c:pt idx="69">
                  <c:v>-15433</c:v>
                </c:pt>
                <c:pt idx="70">
                  <c:v>-13830</c:v>
                </c:pt>
                <c:pt idx="71">
                  <c:v>-13815</c:v>
                </c:pt>
                <c:pt idx="72">
                  <c:v>-13778</c:v>
                </c:pt>
                <c:pt idx="73">
                  <c:v>-13564</c:v>
                </c:pt>
                <c:pt idx="74">
                  <c:v>-13563</c:v>
                </c:pt>
                <c:pt idx="75">
                  <c:v>-13528</c:v>
                </c:pt>
                <c:pt idx="76">
                  <c:v>-13499</c:v>
                </c:pt>
                <c:pt idx="77">
                  <c:v>-13498</c:v>
                </c:pt>
                <c:pt idx="78">
                  <c:v>-13492</c:v>
                </c:pt>
                <c:pt idx="79">
                  <c:v>-13484</c:v>
                </c:pt>
                <c:pt idx="80">
                  <c:v>-13476</c:v>
                </c:pt>
                <c:pt idx="81">
                  <c:v>-13194</c:v>
                </c:pt>
                <c:pt idx="82">
                  <c:v>-13188</c:v>
                </c:pt>
                <c:pt idx="83">
                  <c:v>-13187</c:v>
                </c:pt>
                <c:pt idx="84">
                  <c:v>-12878</c:v>
                </c:pt>
                <c:pt idx="85">
                  <c:v>-12584</c:v>
                </c:pt>
                <c:pt idx="86">
                  <c:v>-12548</c:v>
                </c:pt>
                <c:pt idx="87">
                  <c:v>-10629</c:v>
                </c:pt>
                <c:pt idx="88">
                  <c:v>-9939</c:v>
                </c:pt>
                <c:pt idx="89">
                  <c:v>-9615</c:v>
                </c:pt>
                <c:pt idx="90">
                  <c:v>-9615</c:v>
                </c:pt>
                <c:pt idx="91">
                  <c:v>-9330</c:v>
                </c:pt>
                <c:pt idx="92">
                  <c:v>-8659</c:v>
                </c:pt>
                <c:pt idx="93">
                  <c:v>-8658</c:v>
                </c:pt>
                <c:pt idx="94">
                  <c:v>-8658</c:v>
                </c:pt>
                <c:pt idx="95">
                  <c:v>-8634</c:v>
                </c:pt>
                <c:pt idx="96">
                  <c:v>-7724</c:v>
                </c:pt>
                <c:pt idx="97">
                  <c:v>-7717.5</c:v>
                </c:pt>
                <c:pt idx="98">
                  <c:v>-7707</c:v>
                </c:pt>
                <c:pt idx="99">
                  <c:v>-7705</c:v>
                </c:pt>
                <c:pt idx="100">
                  <c:v>-6454</c:v>
                </c:pt>
                <c:pt idx="101">
                  <c:v>-6453</c:v>
                </c:pt>
                <c:pt idx="102">
                  <c:v>-6432</c:v>
                </c:pt>
                <c:pt idx="103">
                  <c:v>-6084</c:v>
                </c:pt>
                <c:pt idx="104">
                  <c:v>-5804</c:v>
                </c:pt>
                <c:pt idx="105">
                  <c:v>-5760</c:v>
                </c:pt>
                <c:pt idx="106">
                  <c:v>-5458</c:v>
                </c:pt>
                <c:pt idx="107">
                  <c:v>-5458</c:v>
                </c:pt>
                <c:pt idx="108">
                  <c:v>-5444</c:v>
                </c:pt>
                <c:pt idx="109">
                  <c:v>-5436</c:v>
                </c:pt>
                <c:pt idx="110">
                  <c:v>-5198</c:v>
                </c:pt>
                <c:pt idx="111">
                  <c:v>-5185</c:v>
                </c:pt>
                <c:pt idx="112">
                  <c:v>-5185</c:v>
                </c:pt>
                <c:pt idx="113">
                  <c:v>-5185</c:v>
                </c:pt>
                <c:pt idx="114">
                  <c:v>-5185</c:v>
                </c:pt>
                <c:pt idx="115">
                  <c:v>-5184</c:v>
                </c:pt>
                <c:pt idx="116">
                  <c:v>-5179</c:v>
                </c:pt>
                <c:pt idx="117">
                  <c:v>-5179</c:v>
                </c:pt>
                <c:pt idx="118">
                  <c:v>-5179</c:v>
                </c:pt>
                <c:pt idx="119">
                  <c:v>-5149</c:v>
                </c:pt>
                <c:pt idx="120">
                  <c:v>-4817</c:v>
                </c:pt>
                <c:pt idx="121">
                  <c:v>-4816</c:v>
                </c:pt>
                <c:pt idx="122">
                  <c:v>-4804</c:v>
                </c:pt>
                <c:pt idx="123">
                  <c:v>-4533</c:v>
                </c:pt>
                <c:pt idx="124">
                  <c:v>-4512</c:v>
                </c:pt>
                <c:pt idx="125">
                  <c:v>-4507</c:v>
                </c:pt>
                <c:pt idx="126">
                  <c:v>-4507</c:v>
                </c:pt>
                <c:pt idx="127">
                  <c:v>-4191</c:v>
                </c:pt>
                <c:pt idx="128">
                  <c:v>-4191</c:v>
                </c:pt>
                <c:pt idx="129">
                  <c:v>-4187</c:v>
                </c:pt>
                <c:pt idx="130">
                  <c:v>-4185</c:v>
                </c:pt>
                <c:pt idx="131">
                  <c:v>-3950</c:v>
                </c:pt>
                <c:pt idx="132">
                  <c:v>-3932</c:v>
                </c:pt>
                <c:pt idx="133">
                  <c:v>-3896</c:v>
                </c:pt>
                <c:pt idx="134">
                  <c:v>-3890</c:v>
                </c:pt>
                <c:pt idx="135">
                  <c:v>-3888</c:v>
                </c:pt>
                <c:pt idx="136">
                  <c:v>-3886</c:v>
                </c:pt>
                <c:pt idx="137">
                  <c:v>-3867</c:v>
                </c:pt>
                <c:pt idx="138">
                  <c:v>-3867</c:v>
                </c:pt>
                <c:pt idx="139">
                  <c:v>-3860</c:v>
                </c:pt>
                <c:pt idx="140">
                  <c:v>-3859</c:v>
                </c:pt>
                <c:pt idx="141">
                  <c:v>-3853</c:v>
                </c:pt>
                <c:pt idx="142">
                  <c:v>-3853</c:v>
                </c:pt>
                <c:pt idx="143">
                  <c:v>-3853</c:v>
                </c:pt>
                <c:pt idx="144">
                  <c:v>-3838</c:v>
                </c:pt>
                <c:pt idx="145">
                  <c:v>-3833</c:v>
                </c:pt>
                <c:pt idx="146">
                  <c:v>-3816</c:v>
                </c:pt>
                <c:pt idx="147">
                  <c:v>-3577</c:v>
                </c:pt>
                <c:pt idx="148">
                  <c:v>-3522</c:v>
                </c:pt>
                <c:pt idx="149">
                  <c:v>-3500</c:v>
                </c:pt>
                <c:pt idx="150">
                  <c:v>-3263</c:v>
                </c:pt>
                <c:pt idx="151">
                  <c:v>-3257</c:v>
                </c:pt>
                <c:pt idx="152">
                  <c:v>-3257</c:v>
                </c:pt>
                <c:pt idx="153">
                  <c:v>-3250</c:v>
                </c:pt>
                <c:pt idx="154">
                  <c:v>-3250</c:v>
                </c:pt>
                <c:pt idx="155">
                  <c:v>-3242</c:v>
                </c:pt>
                <c:pt idx="156">
                  <c:v>-3234</c:v>
                </c:pt>
                <c:pt idx="157">
                  <c:v>-3220</c:v>
                </c:pt>
                <c:pt idx="158">
                  <c:v>-3176</c:v>
                </c:pt>
                <c:pt idx="159">
                  <c:v>-3169</c:v>
                </c:pt>
                <c:pt idx="160">
                  <c:v>-2947</c:v>
                </c:pt>
                <c:pt idx="161">
                  <c:v>-2939</c:v>
                </c:pt>
                <c:pt idx="162">
                  <c:v>-2927</c:v>
                </c:pt>
                <c:pt idx="163">
                  <c:v>-2921</c:v>
                </c:pt>
                <c:pt idx="164">
                  <c:v>-2921</c:v>
                </c:pt>
                <c:pt idx="165">
                  <c:v>-2919</c:v>
                </c:pt>
                <c:pt idx="166">
                  <c:v>-2919</c:v>
                </c:pt>
                <c:pt idx="167">
                  <c:v>-2917</c:v>
                </c:pt>
                <c:pt idx="168">
                  <c:v>-2917</c:v>
                </c:pt>
                <c:pt idx="169">
                  <c:v>-2914</c:v>
                </c:pt>
                <c:pt idx="170">
                  <c:v>-2914</c:v>
                </c:pt>
                <c:pt idx="171">
                  <c:v>-2911</c:v>
                </c:pt>
                <c:pt idx="172">
                  <c:v>-2911</c:v>
                </c:pt>
                <c:pt idx="173">
                  <c:v>-2900</c:v>
                </c:pt>
                <c:pt idx="174">
                  <c:v>-2899</c:v>
                </c:pt>
                <c:pt idx="175">
                  <c:v>-2294</c:v>
                </c:pt>
                <c:pt idx="176">
                  <c:v>-2273</c:v>
                </c:pt>
                <c:pt idx="177">
                  <c:v>-2273</c:v>
                </c:pt>
                <c:pt idx="178">
                  <c:v>-2264</c:v>
                </c:pt>
                <c:pt idx="179">
                  <c:v>-2264</c:v>
                </c:pt>
                <c:pt idx="180">
                  <c:v>-2257</c:v>
                </c:pt>
                <c:pt idx="181">
                  <c:v>-2234</c:v>
                </c:pt>
                <c:pt idx="182">
                  <c:v>-2227</c:v>
                </c:pt>
                <c:pt idx="183">
                  <c:v>-2222</c:v>
                </c:pt>
                <c:pt idx="184">
                  <c:v>-2046.5</c:v>
                </c:pt>
                <c:pt idx="185">
                  <c:v>-2027</c:v>
                </c:pt>
                <c:pt idx="186">
                  <c:v>-1983.5</c:v>
                </c:pt>
                <c:pt idx="187">
                  <c:v>-1963</c:v>
                </c:pt>
                <c:pt idx="188">
                  <c:v>-1934</c:v>
                </c:pt>
                <c:pt idx="189">
                  <c:v>-1928</c:v>
                </c:pt>
                <c:pt idx="190">
                  <c:v>-1927</c:v>
                </c:pt>
                <c:pt idx="191">
                  <c:v>-1913</c:v>
                </c:pt>
                <c:pt idx="192">
                  <c:v>-1913</c:v>
                </c:pt>
                <c:pt idx="193">
                  <c:v>-1696</c:v>
                </c:pt>
                <c:pt idx="194">
                  <c:v>-1696</c:v>
                </c:pt>
                <c:pt idx="195">
                  <c:v>-1661</c:v>
                </c:pt>
                <c:pt idx="196">
                  <c:v>-1659</c:v>
                </c:pt>
                <c:pt idx="197">
                  <c:v>-1659</c:v>
                </c:pt>
                <c:pt idx="198">
                  <c:v>-1659</c:v>
                </c:pt>
                <c:pt idx="199">
                  <c:v>-1644</c:v>
                </c:pt>
                <c:pt idx="200">
                  <c:v>-1640</c:v>
                </c:pt>
                <c:pt idx="201">
                  <c:v>-1640</c:v>
                </c:pt>
                <c:pt idx="202">
                  <c:v>-1638</c:v>
                </c:pt>
                <c:pt idx="203">
                  <c:v>-1638</c:v>
                </c:pt>
                <c:pt idx="204">
                  <c:v>-1637</c:v>
                </c:pt>
                <c:pt idx="205">
                  <c:v>-1637</c:v>
                </c:pt>
                <c:pt idx="206">
                  <c:v>-1637</c:v>
                </c:pt>
                <c:pt idx="207">
                  <c:v>-1637</c:v>
                </c:pt>
                <c:pt idx="208">
                  <c:v>-1624</c:v>
                </c:pt>
                <c:pt idx="209">
                  <c:v>-1624</c:v>
                </c:pt>
                <c:pt idx="210">
                  <c:v>-1623</c:v>
                </c:pt>
                <c:pt idx="211">
                  <c:v>-1623</c:v>
                </c:pt>
                <c:pt idx="212">
                  <c:v>-1618</c:v>
                </c:pt>
                <c:pt idx="213">
                  <c:v>-1616</c:v>
                </c:pt>
                <c:pt idx="214">
                  <c:v>-1616</c:v>
                </c:pt>
                <c:pt idx="215">
                  <c:v>-1615.5</c:v>
                </c:pt>
                <c:pt idx="216">
                  <c:v>-1611</c:v>
                </c:pt>
                <c:pt idx="217">
                  <c:v>-1610</c:v>
                </c:pt>
                <c:pt idx="218">
                  <c:v>-1604</c:v>
                </c:pt>
                <c:pt idx="219">
                  <c:v>-1602</c:v>
                </c:pt>
                <c:pt idx="220">
                  <c:v>-1602</c:v>
                </c:pt>
                <c:pt idx="221">
                  <c:v>-1602</c:v>
                </c:pt>
                <c:pt idx="222">
                  <c:v>-1601</c:v>
                </c:pt>
                <c:pt idx="223">
                  <c:v>-1594</c:v>
                </c:pt>
                <c:pt idx="224">
                  <c:v>-1594</c:v>
                </c:pt>
                <c:pt idx="225">
                  <c:v>-1587</c:v>
                </c:pt>
                <c:pt idx="226">
                  <c:v>-1587</c:v>
                </c:pt>
                <c:pt idx="227">
                  <c:v>-1586</c:v>
                </c:pt>
                <c:pt idx="228">
                  <c:v>-1365</c:v>
                </c:pt>
                <c:pt idx="229">
                  <c:v>-1365</c:v>
                </c:pt>
                <c:pt idx="230">
                  <c:v>-1347.5</c:v>
                </c:pt>
                <c:pt idx="231">
                  <c:v>-1324</c:v>
                </c:pt>
                <c:pt idx="232">
                  <c:v>-1324</c:v>
                </c:pt>
                <c:pt idx="233">
                  <c:v>-1309</c:v>
                </c:pt>
                <c:pt idx="234">
                  <c:v>-1309</c:v>
                </c:pt>
                <c:pt idx="235">
                  <c:v>-1293</c:v>
                </c:pt>
                <c:pt idx="236">
                  <c:v>-1288</c:v>
                </c:pt>
                <c:pt idx="237">
                  <c:v>-1288</c:v>
                </c:pt>
                <c:pt idx="238">
                  <c:v>-1280</c:v>
                </c:pt>
                <c:pt idx="239">
                  <c:v>-1280</c:v>
                </c:pt>
                <c:pt idx="240">
                  <c:v>-1278</c:v>
                </c:pt>
                <c:pt idx="241">
                  <c:v>-1278</c:v>
                </c:pt>
                <c:pt idx="242">
                  <c:v>-1274.5</c:v>
                </c:pt>
                <c:pt idx="243">
                  <c:v>-1263</c:v>
                </c:pt>
                <c:pt idx="244">
                  <c:v>-1263</c:v>
                </c:pt>
                <c:pt idx="245">
                  <c:v>-1234</c:v>
                </c:pt>
                <c:pt idx="246">
                  <c:v>-1234</c:v>
                </c:pt>
                <c:pt idx="247">
                  <c:v>-1048</c:v>
                </c:pt>
                <c:pt idx="248">
                  <c:v>-1048</c:v>
                </c:pt>
                <c:pt idx="249">
                  <c:v>-1026</c:v>
                </c:pt>
                <c:pt idx="250">
                  <c:v>-993</c:v>
                </c:pt>
                <c:pt idx="251">
                  <c:v>-992</c:v>
                </c:pt>
                <c:pt idx="252">
                  <c:v>-971</c:v>
                </c:pt>
                <c:pt idx="253">
                  <c:v>-957</c:v>
                </c:pt>
                <c:pt idx="254">
                  <c:v>-956</c:v>
                </c:pt>
                <c:pt idx="255">
                  <c:v>-942</c:v>
                </c:pt>
                <c:pt idx="256">
                  <c:v>-756</c:v>
                </c:pt>
                <c:pt idx="257">
                  <c:v>-684</c:v>
                </c:pt>
                <c:pt idx="258">
                  <c:v>-683</c:v>
                </c:pt>
                <c:pt idx="259">
                  <c:v>-645</c:v>
                </c:pt>
                <c:pt idx="260">
                  <c:v>-645</c:v>
                </c:pt>
                <c:pt idx="261">
                  <c:v>-631</c:v>
                </c:pt>
                <c:pt idx="262">
                  <c:v>-618</c:v>
                </c:pt>
                <c:pt idx="263">
                  <c:v>-618</c:v>
                </c:pt>
                <c:pt idx="264">
                  <c:v>-611</c:v>
                </c:pt>
                <c:pt idx="265">
                  <c:v>-596</c:v>
                </c:pt>
                <c:pt idx="266">
                  <c:v>-360</c:v>
                </c:pt>
                <c:pt idx="267">
                  <c:v>-353</c:v>
                </c:pt>
                <c:pt idx="268">
                  <c:v>-351</c:v>
                </c:pt>
                <c:pt idx="269">
                  <c:v>-338</c:v>
                </c:pt>
                <c:pt idx="270">
                  <c:v>-302</c:v>
                </c:pt>
                <c:pt idx="271">
                  <c:v>-280</c:v>
                </c:pt>
                <c:pt idx="272">
                  <c:v>-30</c:v>
                </c:pt>
                <c:pt idx="273">
                  <c:v>-7</c:v>
                </c:pt>
                <c:pt idx="274">
                  <c:v>-3.5</c:v>
                </c:pt>
                <c:pt idx="275">
                  <c:v>0</c:v>
                </c:pt>
                <c:pt idx="276">
                  <c:v>0</c:v>
                </c:pt>
                <c:pt idx="277">
                  <c:v>252</c:v>
                </c:pt>
                <c:pt idx="278">
                  <c:v>253</c:v>
                </c:pt>
                <c:pt idx="279">
                  <c:v>253</c:v>
                </c:pt>
                <c:pt idx="280">
                  <c:v>268</c:v>
                </c:pt>
                <c:pt idx="281">
                  <c:v>268</c:v>
                </c:pt>
                <c:pt idx="282">
                  <c:v>279</c:v>
                </c:pt>
                <c:pt idx="283">
                  <c:v>280</c:v>
                </c:pt>
                <c:pt idx="284">
                  <c:v>280</c:v>
                </c:pt>
                <c:pt idx="285">
                  <c:v>289</c:v>
                </c:pt>
                <c:pt idx="286">
                  <c:v>289</c:v>
                </c:pt>
                <c:pt idx="287">
                  <c:v>304</c:v>
                </c:pt>
                <c:pt idx="288">
                  <c:v>304</c:v>
                </c:pt>
                <c:pt idx="289">
                  <c:v>304</c:v>
                </c:pt>
                <c:pt idx="290">
                  <c:v>308</c:v>
                </c:pt>
                <c:pt idx="291">
                  <c:v>315</c:v>
                </c:pt>
                <c:pt idx="292">
                  <c:v>316</c:v>
                </c:pt>
                <c:pt idx="293">
                  <c:v>317</c:v>
                </c:pt>
                <c:pt idx="294">
                  <c:v>330</c:v>
                </c:pt>
                <c:pt idx="295">
                  <c:v>337</c:v>
                </c:pt>
                <c:pt idx="296">
                  <c:v>525</c:v>
                </c:pt>
                <c:pt idx="297">
                  <c:v>560</c:v>
                </c:pt>
                <c:pt idx="298">
                  <c:v>560</c:v>
                </c:pt>
                <c:pt idx="299">
                  <c:v>563.5</c:v>
                </c:pt>
                <c:pt idx="300">
                  <c:v>565.5</c:v>
                </c:pt>
                <c:pt idx="301">
                  <c:v>611</c:v>
                </c:pt>
                <c:pt idx="302">
                  <c:v>611</c:v>
                </c:pt>
                <c:pt idx="303">
                  <c:v>624</c:v>
                </c:pt>
                <c:pt idx="304">
                  <c:v>625</c:v>
                </c:pt>
                <c:pt idx="305">
                  <c:v>627</c:v>
                </c:pt>
                <c:pt idx="306">
                  <c:v>639</c:v>
                </c:pt>
                <c:pt idx="307">
                  <c:v>642</c:v>
                </c:pt>
                <c:pt idx="308">
                  <c:v>650.5</c:v>
                </c:pt>
                <c:pt idx="309">
                  <c:v>655</c:v>
                </c:pt>
                <c:pt idx="310">
                  <c:v>679</c:v>
                </c:pt>
                <c:pt idx="311">
                  <c:v>679</c:v>
                </c:pt>
                <c:pt idx="312">
                  <c:v>936</c:v>
                </c:pt>
                <c:pt idx="313">
                  <c:v>939.5</c:v>
                </c:pt>
                <c:pt idx="314">
                  <c:v>963</c:v>
                </c:pt>
                <c:pt idx="315">
                  <c:v>965.5</c:v>
                </c:pt>
                <c:pt idx="316">
                  <c:v>970</c:v>
                </c:pt>
                <c:pt idx="317">
                  <c:v>978</c:v>
                </c:pt>
                <c:pt idx="318">
                  <c:v>1217</c:v>
                </c:pt>
                <c:pt idx="319">
                  <c:v>1217</c:v>
                </c:pt>
                <c:pt idx="320">
                  <c:v>1280</c:v>
                </c:pt>
                <c:pt idx="321">
                  <c:v>1280</c:v>
                </c:pt>
                <c:pt idx="322">
                  <c:v>1280</c:v>
                </c:pt>
                <c:pt idx="323">
                  <c:v>1280</c:v>
                </c:pt>
                <c:pt idx="324">
                  <c:v>1282</c:v>
                </c:pt>
                <c:pt idx="325">
                  <c:v>1297</c:v>
                </c:pt>
                <c:pt idx="326">
                  <c:v>1297</c:v>
                </c:pt>
                <c:pt idx="327">
                  <c:v>1302</c:v>
                </c:pt>
                <c:pt idx="328">
                  <c:v>1302</c:v>
                </c:pt>
                <c:pt idx="329">
                  <c:v>1556</c:v>
                </c:pt>
                <c:pt idx="330">
                  <c:v>1556</c:v>
                </c:pt>
                <c:pt idx="331">
                  <c:v>1563</c:v>
                </c:pt>
                <c:pt idx="332">
                  <c:v>1563</c:v>
                </c:pt>
                <c:pt idx="333">
                  <c:v>1577</c:v>
                </c:pt>
                <c:pt idx="334">
                  <c:v>1577</c:v>
                </c:pt>
                <c:pt idx="335">
                  <c:v>1596</c:v>
                </c:pt>
                <c:pt idx="336">
                  <c:v>1607</c:v>
                </c:pt>
                <c:pt idx="337">
                  <c:v>1620</c:v>
                </c:pt>
                <c:pt idx="338">
                  <c:v>1620</c:v>
                </c:pt>
                <c:pt idx="339">
                  <c:v>1887.5</c:v>
                </c:pt>
                <c:pt idx="340">
                  <c:v>1922</c:v>
                </c:pt>
                <c:pt idx="341">
                  <c:v>1922</c:v>
                </c:pt>
                <c:pt idx="342">
                  <c:v>1949</c:v>
                </c:pt>
                <c:pt idx="343">
                  <c:v>1949</c:v>
                </c:pt>
                <c:pt idx="344">
                  <c:v>1965</c:v>
                </c:pt>
                <c:pt idx="345">
                  <c:v>1978</c:v>
                </c:pt>
                <c:pt idx="346">
                  <c:v>2178</c:v>
                </c:pt>
                <c:pt idx="347">
                  <c:v>2184.5</c:v>
                </c:pt>
                <c:pt idx="348">
                  <c:v>2229</c:v>
                </c:pt>
                <c:pt idx="349">
                  <c:v>2236</c:v>
                </c:pt>
                <c:pt idx="350">
                  <c:v>2239</c:v>
                </c:pt>
                <c:pt idx="351">
                  <c:v>2239</c:v>
                </c:pt>
                <c:pt idx="352">
                  <c:v>2241</c:v>
                </c:pt>
                <c:pt idx="353">
                  <c:v>2526.5</c:v>
                </c:pt>
                <c:pt idx="354">
                  <c:v>2540</c:v>
                </c:pt>
                <c:pt idx="355">
                  <c:v>2540</c:v>
                </c:pt>
                <c:pt idx="356">
                  <c:v>2548</c:v>
                </c:pt>
                <c:pt idx="357">
                  <c:v>2548</c:v>
                </c:pt>
                <c:pt idx="358">
                  <c:v>2563</c:v>
                </c:pt>
                <c:pt idx="359">
                  <c:v>2567</c:v>
                </c:pt>
                <c:pt idx="360">
                  <c:v>2567</c:v>
                </c:pt>
                <c:pt idx="361">
                  <c:v>2567</c:v>
                </c:pt>
                <c:pt idx="362">
                  <c:v>2589</c:v>
                </c:pt>
                <c:pt idx="363">
                  <c:v>2592</c:v>
                </c:pt>
                <c:pt idx="364">
                  <c:v>2592</c:v>
                </c:pt>
                <c:pt idx="365">
                  <c:v>2767</c:v>
                </c:pt>
                <c:pt idx="366">
                  <c:v>2863.5</c:v>
                </c:pt>
                <c:pt idx="367">
                  <c:v>2885</c:v>
                </c:pt>
                <c:pt idx="368">
                  <c:v>2885</c:v>
                </c:pt>
                <c:pt idx="369">
                  <c:v>2891</c:v>
                </c:pt>
                <c:pt idx="370">
                  <c:v>2898</c:v>
                </c:pt>
                <c:pt idx="371">
                  <c:v>2900</c:v>
                </c:pt>
                <c:pt idx="372">
                  <c:v>3128</c:v>
                </c:pt>
                <c:pt idx="373">
                  <c:v>3195</c:v>
                </c:pt>
                <c:pt idx="374">
                  <c:v>3224</c:v>
                </c:pt>
                <c:pt idx="375">
                  <c:v>3233.5</c:v>
                </c:pt>
                <c:pt idx="376">
                  <c:v>3291</c:v>
                </c:pt>
                <c:pt idx="377">
                  <c:v>3410</c:v>
                </c:pt>
                <c:pt idx="378">
                  <c:v>3509</c:v>
                </c:pt>
                <c:pt idx="379">
                  <c:v>3509</c:v>
                </c:pt>
                <c:pt idx="380">
                  <c:v>3540</c:v>
                </c:pt>
                <c:pt idx="381">
                  <c:v>3562</c:v>
                </c:pt>
                <c:pt idx="382">
                  <c:v>3562</c:v>
                </c:pt>
                <c:pt idx="383">
                  <c:v>3784</c:v>
                </c:pt>
                <c:pt idx="384">
                  <c:v>3811</c:v>
                </c:pt>
                <c:pt idx="385">
                  <c:v>3842</c:v>
                </c:pt>
                <c:pt idx="386">
                  <c:v>3842</c:v>
                </c:pt>
                <c:pt idx="387">
                  <c:v>4149</c:v>
                </c:pt>
                <c:pt idx="388">
                  <c:v>4158</c:v>
                </c:pt>
                <c:pt idx="389">
                  <c:v>4158</c:v>
                </c:pt>
                <c:pt idx="390">
                  <c:v>4165</c:v>
                </c:pt>
                <c:pt idx="391">
                  <c:v>4165</c:v>
                </c:pt>
                <c:pt idx="392">
                  <c:v>4180</c:v>
                </c:pt>
                <c:pt idx="393">
                  <c:v>4180</c:v>
                </c:pt>
                <c:pt idx="394">
                  <c:v>4184</c:v>
                </c:pt>
                <c:pt idx="395">
                  <c:v>4200</c:v>
                </c:pt>
                <c:pt idx="396">
                  <c:v>4446.5</c:v>
                </c:pt>
                <c:pt idx="397">
                  <c:v>4502</c:v>
                </c:pt>
                <c:pt idx="398">
                  <c:v>4502</c:v>
                </c:pt>
                <c:pt idx="399">
                  <c:v>4840</c:v>
                </c:pt>
                <c:pt idx="400">
                  <c:v>5041</c:v>
                </c:pt>
                <c:pt idx="401">
                  <c:v>5050</c:v>
                </c:pt>
                <c:pt idx="402">
                  <c:v>5085</c:v>
                </c:pt>
                <c:pt idx="403">
                  <c:v>5122</c:v>
                </c:pt>
                <c:pt idx="404">
                  <c:v>5138</c:v>
                </c:pt>
                <c:pt idx="405">
                  <c:v>5138</c:v>
                </c:pt>
                <c:pt idx="406">
                  <c:v>5173</c:v>
                </c:pt>
                <c:pt idx="407">
                  <c:v>5173</c:v>
                </c:pt>
                <c:pt idx="408">
                  <c:v>5359</c:v>
                </c:pt>
                <c:pt idx="409">
                  <c:v>5359</c:v>
                </c:pt>
                <c:pt idx="410">
                  <c:v>5408</c:v>
                </c:pt>
                <c:pt idx="411">
                  <c:v>5412</c:v>
                </c:pt>
                <c:pt idx="412">
                  <c:v>5420</c:v>
                </c:pt>
                <c:pt idx="413">
                  <c:v>5436</c:v>
                </c:pt>
                <c:pt idx="414">
                  <c:v>5438</c:v>
                </c:pt>
                <c:pt idx="415">
                  <c:v>5438</c:v>
                </c:pt>
                <c:pt idx="416">
                  <c:v>5445</c:v>
                </c:pt>
                <c:pt idx="417">
                  <c:v>5445</c:v>
                </c:pt>
                <c:pt idx="418">
                  <c:v>5451</c:v>
                </c:pt>
                <c:pt idx="419">
                  <c:v>5455</c:v>
                </c:pt>
                <c:pt idx="420">
                  <c:v>5467</c:v>
                </c:pt>
                <c:pt idx="421">
                  <c:v>5467</c:v>
                </c:pt>
                <c:pt idx="422">
                  <c:v>5470</c:v>
                </c:pt>
                <c:pt idx="423">
                  <c:v>5482</c:v>
                </c:pt>
                <c:pt idx="424">
                  <c:v>5504</c:v>
                </c:pt>
                <c:pt idx="425">
                  <c:v>5504</c:v>
                </c:pt>
                <c:pt idx="426">
                  <c:v>5767</c:v>
                </c:pt>
                <c:pt idx="427">
                  <c:v>5769</c:v>
                </c:pt>
                <c:pt idx="428">
                  <c:v>5769</c:v>
                </c:pt>
                <c:pt idx="429">
                  <c:v>5783</c:v>
                </c:pt>
                <c:pt idx="430">
                  <c:v>5783</c:v>
                </c:pt>
                <c:pt idx="431">
                  <c:v>5789</c:v>
                </c:pt>
                <c:pt idx="432">
                  <c:v>5791</c:v>
                </c:pt>
                <c:pt idx="433">
                  <c:v>5791</c:v>
                </c:pt>
                <c:pt idx="434">
                  <c:v>5806</c:v>
                </c:pt>
                <c:pt idx="435">
                  <c:v>5806</c:v>
                </c:pt>
                <c:pt idx="436">
                  <c:v>5820</c:v>
                </c:pt>
                <c:pt idx="437">
                  <c:v>5820</c:v>
                </c:pt>
                <c:pt idx="438">
                  <c:v>6035</c:v>
                </c:pt>
                <c:pt idx="439">
                  <c:v>6035</c:v>
                </c:pt>
                <c:pt idx="440">
                  <c:v>6049</c:v>
                </c:pt>
                <c:pt idx="441">
                  <c:v>6049</c:v>
                </c:pt>
                <c:pt idx="442">
                  <c:v>6078</c:v>
                </c:pt>
                <c:pt idx="443">
                  <c:v>6078</c:v>
                </c:pt>
                <c:pt idx="444">
                  <c:v>6099</c:v>
                </c:pt>
                <c:pt idx="445">
                  <c:v>6099</c:v>
                </c:pt>
                <c:pt idx="446">
                  <c:v>6100</c:v>
                </c:pt>
                <c:pt idx="447">
                  <c:v>6100</c:v>
                </c:pt>
                <c:pt idx="448">
                  <c:v>6110</c:v>
                </c:pt>
                <c:pt idx="449">
                  <c:v>6110</c:v>
                </c:pt>
                <c:pt idx="450">
                  <c:v>6114</c:v>
                </c:pt>
                <c:pt idx="451">
                  <c:v>6114</c:v>
                </c:pt>
                <c:pt idx="452">
                  <c:v>6127</c:v>
                </c:pt>
                <c:pt idx="453">
                  <c:v>6387</c:v>
                </c:pt>
                <c:pt idx="454">
                  <c:v>6387</c:v>
                </c:pt>
                <c:pt idx="455">
                  <c:v>6424</c:v>
                </c:pt>
                <c:pt idx="456">
                  <c:v>6424</c:v>
                </c:pt>
                <c:pt idx="457">
                  <c:v>6438</c:v>
                </c:pt>
                <c:pt idx="458">
                  <c:v>6438</c:v>
                </c:pt>
                <c:pt idx="459">
                  <c:v>6445</c:v>
                </c:pt>
                <c:pt idx="460">
                  <c:v>6445</c:v>
                </c:pt>
                <c:pt idx="461">
                  <c:v>6458</c:v>
                </c:pt>
                <c:pt idx="462">
                  <c:v>6458</c:v>
                </c:pt>
                <c:pt idx="463">
                  <c:v>6475</c:v>
                </c:pt>
                <c:pt idx="464">
                  <c:v>6702</c:v>
                </c:pt>
                <c:pt idx="465">
                  <c:v>6725</c:v>
                </c:pt>
                <c:pt idx="466">
                  <c:v>6725</c:v>
                </c:pt>
                <c:pt idx="467">
                  <c:v>6733</c:v>
                </c:pt>
                <c:pt idx="468">
                  <c:v>6745</c:v>
                </c:pt>
                <c:pt idx="469">
                  <c:v>6754</c:v>
                </c:pt>
                <c:pt idx="470">
                  <c:v>6769</c:v>
                </c:pt>
                <c:pt idx="471">
                  <c:v>6991</c:v>
                </c:pt>
                <c:pt idx="472">
                  <c:v>7033</c:v>
                </c:pt>
                <c:pt idx="473">
                  <c:v>7061</c:v>
                </c:pt>
                <c:pt idx="474">
                  <c:v>7063</c:v>
                </c:pt>
                <c:pt idx="475">
                  <c:v>7074</c:v>
                </c:pt>
                <c:pt idx="476">
                  <c:v>7091</c:v>
                </c:pt>
                <c:pt idx="477">
                  <c:v>7100</c:v>
                </c:pt>
                <c:pt idx="478">
                  <c:v>7100</c:v>
                </c:pt>
                <c:pt idx="479">
                  <c:v>7330</c:v>
                </c:pt>
                <c:pt idx="480">
                  <c:v>7351</c:v>
                </c:pt>
                <c:pt idx="481">
                  <c:v>7372</c:v>
                </c:pt>
                <c:pt idx="482">
                  <c:v>7390</c:v>
                </c:pt>
                <c:pt idx="483">
                  <c:v>7400</c:v>
                </c:pt>
                <c:pt idx="484">
                  <c:v>7416</c:v>
                </c:pt>
                <c:pt idx="485">
                  <c:v>7684</c:v>
                </c:pt>
                <c:pt idx="486">
                  <c:v>7714</c:v>
                </c:pt>
                <c:pt idx="487">
                  <c:v>7750</c:v>
                </c:pt>
                <c:pt idx="488">
                  <c:v>7965</c:v>
                </c:pt>
                <c:pt idx="489">
                  <c:v>8001</c:v>
                </c:pt>
                <c:pt idx="490">
                  <c:v>8047</c:v>
                </c:pt>
                <c:pt idx="491">
                  <c:v>8049</c:v>
                </c:pt>
                <c:pt idx="492">
                  <c:v>8059</c:v>
                </c:pt>
                <c:pt idx="493">
                  <c:v>8282</c:v>
                </c:pt>
                <c:pt idx="494">
                  <c:v>8318</c:v>
                </c:pt>
                <c:pt idx="495">
                  <c:v>8366</c:v>
                </c:pt>
                <c:pt idx="496">
                  <c:v>8385</c:v>
                </c:pt>
                <c:pt idx="497">
                  <c:v>8385</c:v>
                </c:pt>
                <c:pt idx="498">
                  <c:v>8591</c:v>
                </c:pt>
                <c:pt idx="499">
                  <c:v>8605</c:v>
                </c:pt>
                <c:pt idx="500">
                  <c:v>8613</c:v>
                </c:pt>
                <c:pt idx="501">
                  <c:v>8627</c:v>
                </c:pt>
                <c:pt idx="502">
                  <c:v>8634</c:v>
                </c:pt>
                <c:pt idx="503">
                  <c:v>8649</c:v>
                </c:pt>
                <c:pt idx="504">
                  <c:v>8936</c:v>
                </c:pt>
                <c:pt idx="505">
                  <c:v>8955</c:v>
                </c:pt>
                <c:pt idx="506">
                  <c:v>8958</c:v>
                </c:pt>
                <c:pt idx="507">
                  <c:v>8989</c:v>
                </c:pt>
                <c:pt idx="508">
                  <c:v>8989</c:v>
                </c:pt>
                <c:pt idx="509">
                  <c:v>8991</c:v>
                </c:pt>
                <c:pt idx="510">
                  <c:v>8992.5</c:v>
                </c:pt>
                <c:pt idx="511">
                  <c:v>9001</c:v>
                </c:pt>
                <c:pt idx="512">
                  <c:v>9008</c:v>
                </c:pt>
                <c:pt idx="513">
                  <c:v>9020</c:v>
                </c:pt>
                <c:pt idx="514">
                  <c:v>9245</c:v>
                </c:pt>
                <c:pt idx="515">
                  <c:v>9245</c:v>
                </c:pt>
                <c:pt idx="516">
                  <c:v>9259</c:v>
                </c:pt>
                <c:pt idx="517">
                  <c:v>9267</c:v>
                </c:pt>
                <c:pt idx="518">
                  <c:v>9274</c:v>
                </c:pt>
                <c:pt idx="519">
                  <c:v>9303</c:v>
                </c:pt>
                <c:pt idx="520">
                  <c:v>9307</c:v>
                </c:pt>
                <c:pt idx="521">
                  <c:v>9314</c:v>
                </c:pt>
                <c:pt idx="522">
                  <c:v>9605</c:v>
                </c:pt>
                <c:pt idx="523">
                  <c:v>9626</c:v>
                </c:pt>
                <c:pt idx="524">
                  <c:v>9660</c:v>
                </c:pt>
                <c:pt idx="525">
                  <c:v>9878</c:v>
                </c:pt>
                <c:pt idx="526">
                  <c:v>9899</c:v>
                </c:pt>
                <c:pt idx="527">
                  <c:v>9900</c:v>
                </c:pt>
                <c:pt idx="528">
                  <c:v>9914</c:v>
                </c:pt>
                <c:pt idx="529">
                  <c:v>9964</c:v>
                </c:pt>
                <c:pt idx="530">
                  <c:v>10245</c:v>
                </c:pt>
                <c:pt idx="531">
                  <c:v>10263</c:v>
                </c:pt>
                <c:pt idx="532">
                  <c:v>10274</c:v>
                </c:pt>
                <c:pt idx="533">
                  <c:v>10281</c:v>
                </c:pt>
                <c:pt idx="534">
                  <c:v>10283</c:v>
                </c:pt>
                <c:pt idx="535">
                  <c:v>10288</c:v>
                </c:pt>
                <c:pt idx="536">
                  <c:v>10288</c:v>
                </c:pt>
                <c:pt idx="537">
                  <c:v>10288</c:v>
                </c:pt>
                <c:pt idx="538">
                  <c:v>10609</c:v>
                </c:pt>
                <c:pt idx="539">
                  <c:v>10609</c:v>
                </c:pt>
                <c:pt idx="540">
                  <c:v>10612</c:v>
                </c:pt>
                <c:pt idx="541">
                  <c:v>10880.5</c:v>
                </c:pt>
                <c:pt idx="542">
                  <c:v>10888.5</c:v>
                </c:pt>
                <c:pt idx="543">
                  <c:v>10892</c:v>
                </c:pt>
                <c:pt idx="544">
                  <c:v>10899</c:v>
                </c:pt>
                <c:pt idx="545">
                  <c:v>10899</c:v>
                </c:pt>
                <c:pt idx="546">
                  <c:v>11172</c:v>
                </c:pt>
                <c:pt idx="547">
                  <c:v>11187</c:v>
                </c:pt>
                <c:pt idx="548">
                  <c:v>11216</c:v>
                </c:pt>
                <c:pt idx="549">
                  <c:v>11230</c:v>
                </c:pt>
                <c:pt idx="550">
                  <c:v>11237</c:v>
                </c:pt>
                <c:pt idx="551">
                  <c:v>11481</c:v>
                </c:pt>
                <c:pt idx="552">
                  <c:v>11602</c:v>
                </c:pt>
                <c:pt idx="553">
                  <c:v>11609</c:v>
                </c:pt>
                <c:pt idx="554">
                  <c:v>11609</c:v>
                </c:pt>
                <c:pt idx="555">
                  <c:v>11817</c:v>
                </c:pt>
                <c:pt idx="556">
                  <c:v>11817</c:v>
                </c:pt>
                <c:pt idx="557">
                  <c:v>11841</c:v>
                </c:pt>
                <c:pt idx="558">
                  <c:v>11882</c:v>
                </c:pt>
                <c:pt idx="559">
                  <c:v>11882</c:v>
                </c:pt>
                <c:pt idx="560">
                  <c:v>11884</c:v>
                </c:pt>
                <c:pt idx="561">
                  <c:v>11892</c:v>
                </c:pt>
                <c:pt idx="562">
                  <c:v>12220</c:v>
                </c:pt>
                <c:pt idx="563">
                  <c:v>12220</c:v>
                </c:pt>
                <c:pt idx="564">
                  <c:v>12500</c:v>
                </c:pt>
                <c:pt idx="565">
                  <c:v>12500</c:v>
                </c:pt>
                <c:pt idx="566">
                  <c:v>12524</c:v>
                </c:pt>
                <c:pt idx="567">
                  <c:v>12558</c:v>
                </c:pt>
                <c:pt idx="568">
                  <c:v>12889</c:v>
                </c:pt>
                <c:pt idx="569">
                  <c:v>12889</c:v>
                </c:pt>
                <c:pt idx="570">
                  <c:v>13154</c:v>
                </c:pt>
                <c:pt idx="571">
                  <c:v>13169</c:v>
                </c:pt>
                <c:pt idx="572">
                  <c:v>13773</c:v>
                </c:pt>
                <c:pt idx="573">
                  <c:v>14147</c:v>
                </c:pt>
              </c:numCache>
            </c:numRef>
          </c:xVal>
          <c:yVal>
            <c:numRef>
              <c:f>'Active 1'!$N$21:$N$974</c:f>
              <c:numCache>
                <c:formatCode>General</c:formatCode>
                <c:ptCount val="954"/>
                <c:pt idx="378">
                  <c:v>1.4785500003199559E-2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D8B-440B-B18E-CC01218182E8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1'!$F$21:$F$974</c:f>
              <c:numCache>
                <c:formatCode>General</c:formatCode>
                <c:ptCount val="954"/>
                <c:pt idx="0">
                  <c:v>-29861</c:v>
                </c:pt>
                <c:pt idx="1">
                  <c:v>-29860</c:v>
                </c:pt>
                <c:pt idx="2">
                  <c:v>-29691</c:v>
                </c:pt>
                <c:pt idx="3">
                  <c:v>-29632</c:v>
                </c:pt>
                <c:pt idx="4">
                  <c:v>-29601</c:v>
                </c:pt>
                <c:pt idx="5">
                  <c:v>-28931</c:v>
                </c:pt>
                <c:pt idx="6">
                  <c:v>-28927</c:v>
                </c:pt>
                <c:pt idx="7">
                  <c:v>-28441</c:v>
                </c:pt>
                <c:pt idx="8">
                  <c:v>-28431</c:v>
                </c:pt>
                <c:pt idx="9">
                  <c:v>-28106</c:v>
                </c:pt>
                <c:pt idx="10">
                  <c:v>-27961</c:v>
                </c:pt>
                <c:pt idx="11">
                  <c:v>-27331</c:v>
                </c:pt>
                <c:pt idx="12">
                  <c:v>-27328</c:v>
                </c:pt>
                <c:pt idx="13">
                  <c:v>-26371</c:v>
                </c:pt>
                <c:pt idx="14">
                  <c:v>-26350</c:v>
                </c:pt>
                <c:pt idx="15">
                  <c:v>-26271</c:v>
                </c:pt>
                <c:pt idx="16">
                  <c:v>-26055</c:v>
                </c:pt>
                <c:pt idx="17">
                  <c:v>-25891</c:v>
                </c:pt>
                <c:pt idx="18">
                  <c:v>-25578</c:v>
                </c:pt>
                <c:pt idx="19">
                  <c:v>-25127</c:v>
                </c:pt>
                <c:pt idx="20">
                  <c:v>-25071</c:v>
                </c:pt>
                <c:pt idx="21">
                  <c:v>-24448</c:v>
                </c:pt>
                <c:pt idx="22">
                  <c:v>-23200</c:v>
                </c:pt>
                <c:pt idx="23">
                  <c:v>-23193</c:v>
                </c:pt>
                <c:pt idx="24">
                  <c:v>-22877</c:v>
                </c:pt>
                <c:pt idx="25">
                  <c:v>-22827</c:v>
                </c:pt>
                <c:pt idx="26">
                  <c:v>-22516</c:v>
                </c:pt>
                <c:pt idx="27">
                  <c:v>-22496</c:v>
                </c:pt>
                <c:pt idx="28">
                  <c:v>-22495</c:v>
                </c:pt>
                <c:pt idx="29">
                  <c:v>-22251</c:v>
                </c:pt>
                <c:pt idx="30">
                  <c:v>-21884</c:v>
                </c:pt>
                <c:pt idx="31">
                  <c:v>-21539</c:v>
                </c:pt>
                <c:pt idx="32">
                  <c:v>-21515</c:v>
                </c:pt>
                <c:pt idx="33">
                  <c:v>-21324</c:v>
                </c:pt>
                <c:pt idx="34">
                  <c:v>-21287</c:v>
                </c:pt>
                <c:pt idx="35">
                  <c:v>-21201</c:v>
                </c:pt>
                <c:pt idx="36">
                  <c:v>-21194</c:v>
                </c:pt>
                <c:pt idx="37">
                  <c:v>-21186</c:v>
                </c:pt>
                <c:pt idx="38">
                  <c:v>-20979</c:v>
                </c:pt>
                <c:pt idx="39">
                  <c:v>-20950</c:v>
                </c:pt>
                <c:pt idx="40">
                  <c:v>-20928</c:v>
                </c:pt>
                <c:pt idx="41">
                  <c:v>-20913</c:v>
                </c:pt>
                <c:pt idx="42">
                  <c:v>-20281</c:v>
                </c:pt>
                <c:pt idx="43">
                  <c:v>-20257</c:v>
                </c:pt>
                <c:pt idx="44">
                  <c:v>-19936</c:v>
                </c:pt>
                <c:pt idx="45">
                  <c:v>-19921</c:v>
                </c:pt>
                <c:pt idx="46">
                  <c:v>-19899</c:v>
                </c:pt>
                <c:pt idx="47">
                  <c:v>-19596</c:v>
                </c:pt>
                <c:pt idx="48">
                  <c:v>-19595</c:v>
                </c:pt>
                <c:pt idx="49">
                  <c:v>-19295</c:v>
                </c:pt>
                <c:pt idx="50">
                  <c:v>-19288</c:v>
                </c:pt>
                <c:pt idx="51">
                  <c:v>-18972</c:v>
                </c:pt>
                <c:pt idx="52">
                  <c:v>-18964</c:v>
                </c:pt>
                <c:pt idx="53">
                  <c:v>-18948</c:v>
                </c:pt>
                <c:pt idx="54">
                  <c:v>-18655</c:v>
                </c:pt>
                <c:pt idx="55">
                  <c:v>-18641</c:v>
                </c:pt>
                <c:pt idx="56">
                  <c:v>-18626</c:v>
                </c:pt>
                <c:pt idx="57">
                  <c:v>-18352</c:v>
                </c:pt>
                <c:pt idx="58">
                  <c:v>-18324</c:v>
                </c:pt>
                <c:pt idx="59">
                  <c:v>-18309</c:v>
                </c:pt>
                <c:pt idx="60">
                  <c:v>-18022</c:v>
                </c:pt>
                <c:pt idx="61">
                  <c:v>-17979</c:v>
                </c:pt>
                <c:pt idx="62">
                  <c:v>-17706</c:v>
                </c:pt>
                <c:pt idx="63">
                  <c:v>-17397</c:v>
                </c:pt>
                <c:pt idx="64">
                  <c:v>-16935</c:v>
                </c:pt>
                <c:pt idx="65">
                  <c:v>-16720</c:v>
                </c:pt>
                <c:pt idx="66">
                  <c:v>-16108</c:v>
                </c:pt>
                <c:pt idx="67">
                  <c:v>-16087.5</c:v>
                </c:pt>
                <c:pt idx="68">
                  <c:v>-15440</c:v>
                </c:pt>
                <c:pt idx="69">
                  <c:v>-15433</c:v>
                </c:pt>
                <c:pt idx="70">
                  <c:v>-13830</c:v>
                </c:pt>
                <c:pt idx="71">
                  <c:v>-13815</c:v>
                </c:pt>
                <c:pt idx="72">
                  <c:v>-13778</c:v>
                </c:pt>
                <c:pt idx="73">
                  <c:v>-13564</c:v>
                </c:pt>
                <c:pt idx="74">
                  <c:v>-13563</c:v>
                </c:pt>
                <c:pt idx="75">
                  <c:v>-13528</c:v>
                </c:pt>
                <c:pt idx="76">
                  <c:v>-13499</c:v>
                </c:pt>
                <c:pt idx="77">
                  <c:v>-13498</c:v>
                </c:pt>
                <c:pt idx="78">
                  <c:v>-13492</c:v>
                </c:pt>
                <c:pt idx="79">
                  <c:v>-13484</c:v>
                </c:pt>
                <c:pt idx="80">
                  <c:v>-13476</c:v>
                </c:pt>
                <c:pt idx="81">
                  <c:v>-13194</c:v>
                </c:pt>
                <c:pt idx="82">
                  <c:v>-13188</c:v>
                </c:pt>
                <c:pt idx="83">
                  <c:v>-13187</c:v>
                </c:pt>
                <c:pt idx="84">
                  <c:v>-12878</c:v>
                </c:pt>
                <c:pt idx="85">
                  <c:v>-12584</c:v>
                </c:pt>
                <c:pt idx="86">
                  <c:v>-12548</c:v>
                </c:pt>
                <c:pt idx="87">
                  <c:v>-10629</c:v>
                </c:pt>
                <c:pt idx="88">
                  <c:v>-9939</c:v>
                </c:pt>
                <c:pt idx="89">
                  <c:v>-9615</c:v>
                </c:pt>
                <c:pt idx="90">
                  <c:v>-9615</c:v>
                </c:pt>
                <c:pt idx="91">
                  <c:v>-9330</c:v>
                </c:pt>
                <c:pt idx="92">
                  <c:v>-8659</c:v>
                </c:pt>
                <c:pt idx="93">
                  <c:v>-8658</c:v>
                </c:pt>
                <c:pt idx="94">
                  <c:v>-8658</c:v>
                </c:pt>
                <c:pt idx="95">
                  <c:v>-8634</c:v>
                </c:pt>
                <c:pt idx="96">
                  <c:v>-7724</c:v>
                </c:pt>
                <c:pt idx="97">
                  <c:v>-7717.5</c:v>
                </c:pt>
                <c:pt idx="98">
                  <c:v>-7707</c:v>
                </c:pt>
                <c:pt idx="99">
                  <c:v>-7705</c:v>
                </c:pt>
                <c:pt idx="100">
                  <c:v>-6454</c:v>
                </c:pt>
                <c:pt idx="101">
                  <c:v>-6453</c:v>
                </c:pt>
                <c:pt idx="102">
                  <c:v>-6432</c:v>
                </c:pt>
                <c:pt idx="103">
                  <c:v>-6084</c:v>
                </c:pt>
                <c:pt idx="104">
                  <c:v>-5804</c:v>
                </c:pt>
                <c:pt idx="105">
                  <c:v>-5760</c:v>
                </c:pt>
                <c:pt idx="106">
                  <c:v>-5458</c:v>
                </c:pt>
                <c:pt idx="107">
                  <c:v>-5458</c:v>
                </c:pt>
                <c:pt idx="108">
                  <c:v>-5444</c:v>
                </c:pt>
                <c:pt idx="109">
                  <c:v>-5436</c:v>
                </c:pt>
                <c:pt idx="110">
                  <c:v>-5198</c:v>
                </c:pt>
                <c:pt idx="111">
                  <c:v>-5185</c:v>
                </c:pt>
                <c:pt idx="112">
                  <c:v>-5185</c:v>
                </c:pt>
                <c:pt idx="113">
                  <c:v>-5185</c:v>
                </c:pt>
                <c:pt idx="114">
                  <c:v>-5185</c:v>
                </c:pt>
                <c:pt idx="115">
                  <c:v>-5184</c:v>
                </c:pt>
                <c:pt idx="116">
                  <c:v>-5179</c:v>
                </c:pt>
                <c:pt idx="117">
                  <c:v>-5179</c:v>
                </c:pt>
                <c:pt idx="118">
                  <c:v>-5179</c:v>
                </c:pt>
                <c:pt idx="119">
                  <c:v>-5149</c:v>
                </c:pt>
                <c:pt idx="120">
                  <c:v>-4817</c:v>
                </c:pt>
                <c:pt idx="121">
                  <c:v>-4816</c:v>
                </c:pt>
                <c:pt idx="122">
                  <c:v>-4804</c:v>
                </c:pt>
                <c:pt idx="123">
                  <c:v>-4533</c:v>
                </c:pt>
                <c:pt idx="124">
                  <c:v>-4512</c:v>
                </c:pt>
                <c:pt idx="125">
                  <c:v>-4507</c:v>
                </c:pt>
                <c:pt idx="126">
                  <c:v>-4507</c:v>
                </c:pt>
                <c:pt idx="127">
                  <c:v>-4191</c:v>
                </c:pt>
                <c:pt idx="128">
                  <c:v>-4191</c:v>
                </c:pt>
                <c:pt idx="129">
                  <c:v>-4187</c:v>
                </c:pt>
                <c:pt idx="130">
                  <c:v>-4185</c:v>
                </c:pt>
                <c:pt idx="131">
                  <c:v>-3950</c:v>
                </c:pt>
                <c:pt idx="132">
                  <c:v>-3932</c:v>
                </c:pt>
                <c:pt idx="133">
                  <c:v>-3896</c:v>
                </c:pt>
                <c:pt idx="134">
                  <c:v>-3890</c:v>
                </c:pt>
                <c:pt idx="135">
                  <c:v>-3888</c:v>
                </c:pt>
                <c:pt idx="136">
                  <c:v>-3886</c:v>
                </c:pt>
                <c:pt idx="137">
                  <c:v>-3867</c:v>
                </c:pt>
                <c:pt idx="138">
                  <c:v>-3867</c:v>
                </c:pt>
                <c:pt idx="139">
                  <c:v>-3860</c:v>
                </c:pt>
                <c:pt idx="140">
                  <c:v>-3859</c:v>
                </c:pt>
                <c:pt idx="141">
                  <c:v>-3853</c:v>
                </c:pt>
                <c:pt idx="142">
                  <c:v>-3853</c:v>
                </c:pt>
                <c:pt idx="143">
                  <c:v>-3853</c:v>
                </c:pt>
                <c:pt idx="144">
                  <c:v>-3838</c:v>
                </c:pt>
                <c:pt idx="145">
                  <c:v>-3833</c:v>
                </c:pt>
                <c:pt idx="146">
                  <c:v>-3816</c:v>
                </c:pt>
                <c:pt idx="147">
                  <c:v>-3577</c:v>
                </c:pt>
                <c:pt idx="148">
                  <c:v>-3522</c:v>
                </c:pt>
                <c:pt idx="149">
                  <c:v>-3500</c:v>
                </c:pt>
                <c:pt idx="150">
                  <c:v>-3263</c:v>
                </c:pt>
                <c:pt idx="151">
                  <c:v>-3257</c:v>
                </c:pt>
                <c:pt idx="152">
                  <c:v>-3257</c:v>
                </c:pt>
                <c:pt idx="153">
                  <c:v>-3250</c:v>
                </c:pt>
                <c:pt idx="154">
                  <c:v>-3250</c:v>
                </c:pt>
                <c:pt idx="155">
                  <c:v>-3242</c:v>
                </c:pt>
                <c:pt idx="156">
                  <c:v>-3234</c:v>
                </c:pt>
                <c:pt idx="157">
                  <c:v>-3220</c:v>
                </c:pt>
                <c:pt idx="158">
                  <c:v>-3176</c:v>
                </c:pt>
                <c:pt idx="159">
                  <c:v>-3169</c:v>
                </c:pt>
                <c:pt idx="160">
                  <c:v>-2947</c:v>
                </c:pt>
                <c:pt idx="161">
                  <c:v>-2939</c:v>
                </c:pt>
                <c:pt idx="162">
                  <c:v>-2927</c:v>
                </c:pt>
                <c:pt idx="163">
                  <c:v>-2921</c:v>
                </c:pt>
                <c:pt idx="164">
                  <c:v>-2921</c:v>
                </c:pt>
                <c:pt idx="165">
                  <c:v>-2919</c:v>
                </c:pt>
                <c:pt idx="166">
                  <c:v>-2919</c:v>
                </c:pt>
                <c:pt idx="167">
                  <c:v>-2917</c:v>
                </c:pt>
                <c:pt idx="168">
                  <c:v>-2917</c:v>
                </c:pt>
                <c:pt idx="169">
                  <c:v>-2914</c:v>
                </c:pt>
                <c:pt idx="170">
                  <c:v>-2914</c:v>
                </c:pt>
                <c:pt idx="171">
                  <c:v>-2911</c:v>
                </c:pt>
                <c:pt idx="172">
                  <c:v>-2911</c:v>
                </c:pt>
                <c:pt idx="173">
                  <c:v>-2900</c:v>
                </c:pt>
                <c:pt idx="174">
                  <c:v>-2899</c:v>
                </c:pt>
                <c:pt idx="175">
                  <c:v>-2294</c:v>
                </c:pt>
                <c:pt idx="176">
                  <c:v>-2273</c:v>
                </c:pt>
                <c:pt idx="177">
                  <c:v>-2273</c:v>
                </c:pt>
                <c:pt idx="178">
                  <c:v>-2264</c:v>
                </c:pt>
                <c:pt idx="179">
                  <c:v>-2264</c:v>
                </c:pt>
                <c:pt idx="180">
                  <c:v>-2257</c:v>
                </c:pt>
                <c:pt idx="181">
                  <c:v>-2234</c:v>
                </c:pt>
                <c:pt idx="182">
                  <c:v>-2227</c:v>
                </c:pt>
                <c:pt idx="183">
                  <c:v>-2222</c:v>
                </c:pt>
                <c:pt idx="184">
                  <c:v>-2046.5</c:v>
                </c:pt>
                <c:pt idx="185">
                  <c:v>-2027</c:v>
                </c:pt>
                <c:pt idx="186">
                  <c:v>-1983.5</c:v>
                </c:pt>
                <c:pt idx="187">
                  <c:v>-1963</c:v>
                </c:pt>
                <c:pt idx="188">
                  <c:v>-1934</c:v>
                </c:pt>
                <c:pt idx="189">
                  <c:v>-1928</c:v>
                </c:pt>
                <c:pt idx="190">
                  <c:v>-1927</c:v>
                </c:pt>
                <c:pt idx="191">
                  <c:v>-1913</c:v>
                </c:pt>
                <c:pt idx="192">
                  <c:v>-1913</c:v>
                </c:pt>
                <c:pt idx="193">
                  <c:v>-1696</c:v>
                </c:pt>
                <c:pt idx="194">
                  <c:v>-1696</c:v>
                </c:pt>
                <c:pt idx="195">
                  <c:v>-1661</c:v>
                </c:pt>
                <c:pt idx="196">
                  <c:v>-1659</c:v>
                </c:pt>
                <c:pt idx="197">
                  <c:v>-1659</c:v>
                </c:pt>
                <c:pt idx="198">
                  <c:v>-1659</c:v>
                </c:pt>
                <c:pt idx="199">
                  <c:v>-1644</c:v>
                </c:pt>
                <c:pt idx="200">
                  <c:v>-1640</c:v>
                </c:pt>
                <c:pt idx="201">
                  <c:v>-1640</c:v>
                </c:pt>
                <c:pt idx="202">
                  <c:v>-1638</c:v>
                </c:pt>
                <c:pt idx="203">
                  <c:v>-1638</c:v>
                </c:pt>
                <c:pt idx="204">
                  <c:v>-1637</c:v>
                </c:pt>
                <c:pt idx="205">
                  <c:v>-1637</c:v>
                </c:pt>
                <c:pt idx="206">
                  <c:v>-1637</c:v>
                </c:pt>
                <c:pt idx="207">
                  <c:v>-1637</c:v>
                </c:pt>
                <c:pt idx="208">
                  <c:v>-1624</c:v>
                </c:pt>
                <c:pt idx="209">
                  <c:v>-1624</c:v>
                </c:pt>
                <c:pt idx="210">
                  <c:v>-1623</c:v>
                </c:pt>
                <c:pt idx="211">
                  <c:v>-1623</c:v>
                </c:pt>
                <c:pt idx="212">
                  <c:v>-1618</c:v>
                </c:pt>
                <c:pt idx="213">
                  <c:v>-1616</c:v>
                </c:pt>
                <c:pt idx="214">
                  <c:v>-1616</c:v>
                </c:pt>
                <c:pt idx="215">
                  <c:v>-1615.5</c:v>
                </c:pt>
                <c:pt idx="216">
                  <c:v>-1611</c:v>
                </c:pt>
                <c:pt idx="217">
                  <c:v>-1610</c:v>
                </c:pt>
                <c:pt idx="218">
                  <c:v>-1604</c:v>
                </c:pt>
                <c:pt idx="219">
                  <c:v>-1602</c:v>
                </c:pt>
                <c:pt idx="220">
                  <c:v>-1602</c:v>
                </c:pt>
                <c:pt idx="221">
                  <c:v>-1602</c:v>
                </c:pt>
                <c:pt idx="222">
                  <c:v>-1601</c:v>
                </c:pt>
                <c:pt idx="223">
                  <c:v>-1594</c:v>
                </c:pt>
                <c:pt idx="224">
                  <c:v>-1594</c:v>
                </c:pt>
                <c:pt idx="225">
                  <c:v>-1587</c:v>
                </c:pt>
                <c:pt idx="226">
                  <c:v>-1587</c:v>
                </c:pt>
                <c:pt idx="227">
                  <c:v>-1586</c:v>
                </c:pt>
                <c:pt idx="228">
                  <c:v>-1365</c:v>
                </c:pt>
                <c:pt idx="229">
                  <c:v>-1365</c:v>
                </c:pt>
                <c:pt idx="230">
                  <c:v>-1347.5</c:v>
                </c:pt>
                <c:pt idx="231">
                  <c:v>-1324</c:v>
                </c:pt>
                <c:pt idx="232">
                  <c:v>-1324</c:v>
                </c:pt>
                <c:pt idx="233">
                  <c:v>-1309</c:v>
                </c:pt>
                <c:pt idx="234">
                  <c:v>-1309</c:v>
                </c:pt>
                <c:pt idx="235">
                  <c:v>-1293</c:v>
                </c:pt>
                <c:pt idx="236">
                  <c:v>-1288</c:v>
                </c:pt>
                <c:pt idx="237">
                  <c:v>-1288</c:v>
                </c:pt>
                <c:pt idx="238">
                  <c:v>-1280</c:v>
                </c:pt>
                <c:pt idx="239">
                  <c:v>-1280</c:v>
                </c:pt>
                <c:pt idx="240">
                  <c:v>-1278</c:v>
                </c:pt>
                <c:pt idx="241">
                  <c:v>-1278</c:v>
                </c:pt>
                <c:pt idx="242">
                  <c:v>-1274.5</c:v>
                </c:pt>
                <c:pt idx="243">
                  <c:v>-1263</c:v>
                </c:pt>
                <c:pt idx="244">
                  <c:v>-1263</c:v>
                </c:pt>
                <c:pt idx="245">
                  <c:v>-1234</c:v>
                </c:pt>
                <c:pt idx="246">
                  <c:v>-1234</c:v>
                </c:pt>
                <c:pt idx="247">
                  <c:v>-1048</c:v>
                </c:pt>
                <c:pt idx="248">
                  <c:v>-1048</c:v>
                </c:pt>
                <c:pt idx="249">
                  <c:v>-1026</c:v>
                </c:pt>
                <c:pt idx="250">
                  <c:v>-993</c:v>
                </c:pt>
                <c:pt idx="251">
                  <c:v>-992</c:v>
                </c:pt>
                <c:pt idx="252">
                  <c:v>-971</c:v>
                </c:pt>
                <c:pt idx="253">
                  <c:v>-957</c:v>
                </c:pt>
                <c:pt idx="254">
                  <c:v>-956</c:v>
                </c:pt>
                <c:pt idx="255">
                  <c:v>-942</c:v>
                </c:pt>
                <c:pt idx="256">
                  <c:v>-756</c:v>
                </c:pt>
                <c:pt idx="257">
                  <c:v>-684</c:v>
                </c:pt>
                <c:pt idx="258">
                  <c:v>-683</c:v>
                </c:pt>
                <c:pt idx="259">
                  <c:v>-645</c:v>
                </c:pt>
                <c:pt idx="260">
                  <c:v>-645</c:v>
                </c:pt>
                <c:pt idx="261">
                  <c:v>-631</c:v>
                </c:pt>
                <c:pt idx="262">
                  <c:v>-618</c:v>
                </c:pt>
                <c:pt idx="263">
                  <c:v>-618</c:v>
                </c:pt>
                <c:pt idx="264">
                  <c:v>-611</c:v>
                </c:pt>
                <c:pt idx="265">
                  <c:v>-596</c:v>
                </c:pt>
                <c:pt idx="266">
                  <c:v>-360</c:v>
                </c:pt>
                <c:pt idx="267">
                  <c:v>-353</c:v>
                </c:pt>
                <c:pt idx="268">
                  <c:v>-351</c:v>
                </c:pt>
                <c:pt idx="269">
                  <c:v>-338</c:v>
                </c:pt>
                <c:pt idx="270">
                  <c:v>-302</c:v>
                </c:pt>
                <c:pt idx="271">
                  <c:v>-280</c:v>
                </c:pt>
                <c:pt idx="272">
                  <c:v>-30</c:v>
                </c:pt>
                <c:pt idx="273">
                  <c:v>-7</c:v>
                </c:pt>
                <c:pt idx="274">
                  <c:v>-3.5</c:v>
                </c:pt>
                <c:pt idx="275">
                  <c:v>0</c:v>
                </c:pt>
                <c:pt idx="276">
                  <c:v>0</c:v>
                </c:pt>
                <c:pt idx="277">
                  <c:v>252</c:v>
                </c:pt>
                <c:pt idx="278">
                  <c:v>253</c:v>
                </c:pt>
                <c:pt idx="279">
                  <c:v>253</c:v>
                </c:pt>
                <c:pt idx="280">
                  <c:v>268</c:v>
                </c:pt>
                <c:pt idx="281">
                  <c:v>268</c:v>
                </c:pt>
                <c:pt idx="282">
                  <c:v>279</c:v>
                </c:pt>
                <c:pt idx="283">
                  <c:v>280</c:v>
                </c:pt>
                <c:pt idx="284">
                  <c:v>280</c:v>
                </c:pt>
                <c:pt idx="285">
                  <c:v>289</c:v>
                </c:pt>
                <c:pt idx="286">
                  <c:v>289</c:v>
                </c:pt>
                <c:pt idx="287">
                  <c:v>304</c:v>
                </c:pt>
                <c:pt idx="288">
                  <c:v>304</c:v>
                </c:pt>
                <c:pt idx="289">
                  <c:v>304</c:v>
                </c:pt>
                <c:pt idx="290">
                  <c:v>308</c:v>
                </c:pt>
                <c:pt idx="291">
                  <c:v>315</c:v>
                </c:pt>
                <c:pt idx="292">
                  <c:v>316</c:v>
                </c:pt>
                <c:pt idx="293">
                  <c:v>317</c:v>
                </c:pt>
                <c:pt idx="294">
                  <c:v>330</c:v>
                </c:pt>
                <c:pt idx="295">
                  <c:v>337</c:v>
                </c:pt>
                <c:pt idx="296">
                  <c:v>525</c:v>
                </c:pt>
                <c:pt idx="297">
                  <c:v>560</c:v>
                </c:pt>
                <c:pt idx="298">
                  <c:v>560</c:v>
                </c:pt>
                <c:pt idx="299">
                  <c:v>563.5</c:v>
                </c:pt>
                <c:pt idx="300">
                  <c:v>565.5</c:v>
                </c:pt>
                <c:pt idx="301">
                  <c:v>611</c:v>
                </c:pt>
                <c:pt idx="302">
                  <c:v>611</c:v>
                </c:pt>
                <c:pt idx="303">
                  <c:v>624</c:v>
                </c:pt>
                <c:pt idx="304">
                  <c:v>625</c:v>
                </c:pt>
                <c:pt idx="305">
                  <c:v>627</c:v>
                </c:pt>
                <c:pt idx="306">
                  <c:v>639</c:v>
                </c:pt>
                <c:pt idx="307">
                  <c:v>642</c:v>
                </c:pt>
                <c:pt idx="308">
                  <c:v>650.5</c:v>
                </c:pt>
                <c:pt idx="309">
                  <c:v>655</c:v>
                </c:pt>
                <c:pt idx="310">
                  <c:v>679</c:v>
                </c:pt>
                <c:pt idx="311">
                  <c:v>679</c:v>
                </c:pt>
                <c:pt idx="312">
                  <c:v>936</c:v>
                </c:pt>
                <c:pt idx="313">
                  <c:v>939.5</c:v>
                </c:pt>
                <c:pt idx="314">
                  <c:v>963</c:v>
                </c:pt>
                <c:pt idx="315">
                  <c:v>965.5</c:v>
                </c:pt>
                <c:pt idx="316">
                  <c:v>970</c:v>
                </c:pt>
                <c:pt idx="317">
                  <c:v>978</c:v>
                </c:pt>
                <c:pt idx="318">
                  <c:v>1217</c:v>
                </c:pt>
                <c:pt idx="319">
                  <c:v>1217</c:v>
                </c:pt>
                <c:pt idx="320">
                  <c:v>1280</c:v>
                </c:pt>
                <c:pt idx="321">
                  <c:v>1280</c:v>
                </c:pt>
                <c:pt idx="322">
                  <c:v>1280</c:v>
                </c:pt>
                <c:pt idx="323">
                  <c:v>1280</c:v>
                </c:pt>
                <c:pt idx="324">
                  <c:v>1282</c:v>
                </c:pt>
                <c:pt idx="325">
                  <c:v>1297</c:v>
                </c:pt>
                <c:pt idx="326">
                  <c:v>1297</c:v>
                </c:pt>
                <c:pt idx="327">
                  <c:v>1302</c:v>
                </c:pt>
                <c:pt idx="328">
                  <c:v>1302</c:v>
                </c:pt>
                <c:pt idx="329">
                  <c:v>1556</c:v>
                </c:pt>
                <c:pt idx="330">
                  <c:v>1556</c:v>
                </c:pt>
                <c:pt idx="331">
                  <c:v>1563</c:v>
                </c:pt>
                <c:pt idx="332">
                  <c:v>1563</c:v>
                </c:pt>
                <c:pt idx="333">
                  <c:v>1577</c:v>
                </c:pt>
                <c:pt idx="334">
                  <c:v>1577</c:v>
                </c:pt>
                <c:pt idx="335">
                  <c:v>1596</c:v>
                </c:pt>
                <c:pt idx="336">
                  <c:v>1607</c:v>
                </c:pt>
                <c:pt idx="337">
                  <c:v>1620</c:v>
                </c:pt>
                <c:pt idx="338">
                  <c:v>1620</c:v>
                </c:pt>
                <c:pt idx="339">
                  <c:v>1887.5</c:v>
                </c:pt>
                <c:pt idx="340">
                  <c:v>1922</c:v>
                </c:pt>
                <c:pt idx="341">
                  <c:v>1922</c:v>
                </c:pt>
                <c:pt idx="342">
                  <c:v>1949</c:v>
                </c:pt>
                <c:pt idx="343">
                  <c:v>1949</c:v>
                </c:pt>
                <c:pt idx="344">
                  <c:v>1965</c:v>
                </c:pt>
                <c:pt idx="345">
                  <c:v>1978</c:v>
                </c:pt>
                <c:pt idx="346">
                  <c:v>2178</c:v>
                </c:pt>
                <c:pt idx="347">
                  <c:v>2184.5</c:v>
                </c:pt>
                <c:pt idx="348">
                  <c:v>2229</c:v>
                </c:pt>
                <c:pt idx="349">
                  <c:v>2236</c:v>
                </c:pt>
                <c:pt idx="350">
                  <c:v>2239</c:v>
                </c:pt>
                <c:pt idx="351">
                  <c:v>2239</c:v>
                </c:pt>
                <c:pt idx="352">
                  <c:v>2241</c:v>
                </c:pt>
                <c:pt idx="353">
                  <c:v>2526.5</c:v>
                </c:pt>
                <c:pt idx="354">
                  <c:v>2540</c:v>
                </c:pt>
                <c:pt idx="355">
                  <c:v>2540</c:v>
                </c:pt>
                <c:pt idx="356">
                  <c:v>2548</c:v>
                </c:pt>
                <c:pt idx="357">
                  <c:v>2548</c:v>
                </c:pt>
                <c:pt idx="358">
                  <c:v>2563</c:v>
                </c:pt>
                <c:pt idx="359">
                  <c:v>2567</c:v>
                </c:pt>
                <c:pt idx="360">
                  <c:v>2567</c:v>
                </c:pt>
                <c:pt idx="361">
                  <c:v>2567</c:v>
                </c:pt>
                <c:pt idx="362">
                  <c:v>2589</c:v>
                </c:pt>
                <c:pt idx="363">
                  <c:v>2592</c:v>
                </c:pt>
                <c:pt idx="364">
                  <c:v>2592</c:v>
                </c:pt>
                <c:pt idx="365">
                  <c:v>2767</c:v>
                </c:pt>
                <c:pt idx="366">
                  <c:v>2863.5</c:v>
                </c:pt>
                <c:pt idx="367">
                  <c:v>2885</c:v>
                </c:pt>
                <c:pt idx="368">
                  <c:v>2885</c:v>
                </c:pt>
                <c:pt idx="369">
                  <c:v>2891</c:v>
                </c:pt>
                <c:pt idx="370">
                  <c:v>2898</c:v>
                </c:pt>
                <c:pt idx="371">
                  <c:v>2900</c:v>
                </c:pt>
                <c:pt idx="372">
                  <c:v>3128</c:v>
                </c:pt>
                <c:pt idx="373">
                  <c:v>3195</c:v>
                </c:pt>
                <c:pt idx="374">
                  <c:v>3224</c:v>
                </c:pt>
                <c:pt idx="375">
                  <c:v>3233.5</c:v>
                </c:pt>
                <c:pt idx="376">
                  <c:v>3291</c:v>
                </c:pt>
                <c:pt idx="377">
                  <c:v>3410</c:v>
                </c:pt>
                <c:pt idx="378">
                  <c:v>3509</c:v>
                </c:pt>
                <c:pt idx="379">
                  <c:v>3509</c:v>
                </c:pt>
                <c:pt idx="380">
                  <c:v>3540</c:v>
                </c:pt>
                <c:pt idx="381">
                  <c:v>3562</c:v>
                </c:pt>
                <c:pt idx="382">
                  <c:v>3562</c:v>
                </c:pt>
                <c:pt idx="383">
                  <c:v>3784</c:v>
                </c:pt>
                <c:pt idx="384">
                  <c:v>3811</c:v>
                </c:pt>
                <c:pt idx="385">
                  <c:v>3842</c:v>
                </c:pt>
                <c:pt idx="386">
                  <c:v>3842</c:v>
                </c:pt>
                <c:pt idx="387">
                  <c:v>4149</c:v>
                </c:pt>
                <c:pt idx="388">
                  <c:v>4158</c:v>
                </c:pt>
                <c:pt idx="389">
                  <c:v>4158</c:v>
                </c:pt>
                <c:pt idx="390">
                  <c:v>4165</c:v>
                </c:pt>
                <c:pt idx="391">
                  <c:v>4165</c:v>
                </c:pt>
                <c:pt idx="392">
                  <c:v>4180</c:v>
                </c:pt>
                <c:pt idx="393">
                  <c:v>4180</c:v>
                </c:pt>
                <c:pt idx="394">
                  <c:v>4184</c:v>
                </c:pt>
                <c:pt idx="395">
                  <c:v>4200</c:v>
                </c:pt>
                <c:pt idx="396">
                  <c:v>4446.5</c:v>
                </c:pt>
                <c:pt idx="397">
                  <c:v>4502</c:v>
                </c:pt>
                <c:pt idx="398">
                  <c:v>4502</c:v>
                </c:pt>
                <c:pt idx="399">
                  <c:v>4840</c:v>
                </c:pt>
                <c:pt idx="400">
                  <c:v>5041</c:v>
                </c:pt>
                <c:pt idx="401">
                  <c:v>5050</c:v>
                </c:pt>
                <c:pt idx="402">
                  <c:v>5085</c:v>
                </c:pt>
                <c:pt idx="403">
                  <c:v>5122</c:v>
                </c:pt>
                <c:pt idx="404">
                  <c:v>5138</c:v>
                </c:pt>
                <c:pt idx="405">
                  <c:v>5138</c:v>
                </c:pt>
                <c:pt idx="406">
                  <c:v>5173</c:v>
                </c:pt>
                <c:pt idx="407">
                  <c:v>5173</c:v>
                </c:pt>
                <c:pt idx="408">
                  <c:v>5359</c:v>
                </c:pt>
                <c:pt idx="409">
                  <c:v>5359</c:v>
                </c:pt>
                <c:pt idx="410">
                  <c:v>5408</c:v>
                </c:pt>
                <c:pt idx="411">
                  <c:v>5412</c:v>
                </c:pt>
                <c:pt idx="412">
                  <c:v>5420</c:v>
                </c:pt>
                <c:pt idx="413">
                  <c:v>5436</c:v>
                </c:pt>
                <c:pt idx="414">
                  <c:v>5438</c:v>
                </c:pt>
                <c:pt idx="415">
                  <c:v>5438</c:v>
                </c:pt>
                <c:pt idx="416">
                  <c:v>5445</c:v>
                </c:pt>
                <c:pt idx="417">
                  <c:v>5445</c:v>
                </c:pt>
                <c:pt idx="418">
                  <c:v>5451</c:v>
                </c:pt>
                <c:pt idx="419">
                  <c:v>5455</c:v>
                </c:pt>
                <c:pt idx="420">
                  <c:v>5467</c:v>
                </c:pt>
                <c:pt idx="421">
                  <c:v>5467</c:v>
                </c:pt>
                <c:pt idx="422">
                  <c:v>5470</c:v>
                </c:pt>
                <c:pt idx="423">
                  <c:v>5482</c:v>
                </c:pt>
                <c:pt idx="424">
                  <c:v>5504</c:v>
                </c:pt>
                <c:pt idx="425">
                  <c:v>5504</c:v>
                </c:pt>
                <c:pt idx="426">
                  <c:v>5767</c:v>
                </c:pt>
                <c:pt idx="427">
                  <c:v>5769</c:v>
                </c:pt>
                <c:pt idx="428">
                  <c:v>5769</c:v>
                </c:pt>
                <c:pt idx="429">
                  <c:v>5783</c:v>
                </c:pt>
                <c:pt idx="430">
                  <c:v>5783</c:v>
                </c:pt>
                <c:pt idx="431">
                  <c:v>5789</c:v>
                </c:pt>
                <c:pt idx="432">
                  <c:v>5791</c:v>
                </c:pt>
                <c:pt idx="433">
                  <c:v>5791</c:v>
                </c:pt>
                <c:pt idx="434">
                  <c:v>5806</c:v>
                </c:pt>
                <c:pt idx="435">
                  <c:v>5806</c:v>
                </c:pt>
                <c:pt idx="436">
                  <c:v>5820</c:v>
                </c:pt>
                <c:pt idx="437">
                  <c:v>5820</c:v>
                </c:pt>
                <c:pt idx="438">
                  <c:v>6035</c:v>
                </c:pt>
                <c:pt idx="439">
                  <c:v>6035</c:v>
                </c:pt>
                <c:pt idx="440">
                  <c:v>6049</c:v>
                </c:pt>
                <c:pt idx="441">
                  <c:v>6049</c:v>
                </c:pt>
                <c:pt idx="442">
                  <c:v>6078</c:v>
                </c:pt>
                <c:pt idx="443">
                  <c:v>6078</c:v>
                </c:pt>
                <c:pt idx="444">
                  <c:v>6099</c:v>
                </c:pt>
                <c:pt idx="445">
                  <c:v>6099</c:v>
                </c:pt>
                <c:pt idx="446">
                  <c:v>6100</c:v>
                </c:pt>
                <c:pt idx="447">
                  <c:v>6100</c:v>
                </c:pt>
                <c:pt idx="448">
                  <c:v>6110</c:v>
                </c:pt>
                <c:pt idx="449">
                  <c:v>6110</c:v>
                </c:pt>
                <c:pt idx="450">
                  <c:v>6114</c:v>
                </c:pt>
                <c:pt idx="451">
                  <c:v>6114</c:v>
                </c:pt>
                <c:pt idx="452">
                  <c:v>6127</c:v>
                </c:pt>
                <c:pt idx="453">
                  <c:v>6387</c:v>
                </c:pt>
                <c:pt idx="454">
                  <c:v>6387</c:v>
                </c:pt>
                <c:pt idx="455">
                  <c:v>6424</c:v>
                </c:pt>
                <c:pt idx="456">
                  <c:v>6424</c:v>
                </c:pt>
                <c:pt idx="457">
                  <c:v>6438</c:v>
                </c:pt>
                <c:pt idx="458">
                  <c:v>6438</c:v>
                </c:pt>
                <c:pt idx="459">
                  <c:v>6445</c:v>
                </c:pt>
                <c:pt idx="460">
                  <c:v>6445</c:v>
                </c:pt>
                <c:pt idx="461">
                  <c:v>6458</c:v>
                </c:pt>
                <c:pt idx="462">
                  <c:v>6458</c:v>
                </c:pt>
                <c:pt idx="463">
                  <c:v>6475</c:v>
                </c:pt>
                <c:pt idx="464">
                  <c:v>6702</c:v>
                </c:pt>
                <c:pt idx="465">
                  <c:v>6725</c:v>
                </c:pt>
                <c:pt idx="466">
                  <c:v>6725</c:v>
                </c:pt>
                <c:pt idx="467">
                  <c:v>6733</c:v>
                </c:pt>
                <c:pt idx="468">
                  <c:v>6745</c:v>
                </c:pt>
                <c:pt idx="469">
                  <c:v>6754</c:v>
                </c:pt>
                <c:pt idx="470">
                  <c:v>6769</c:v>
                </c:pt>
                <c:pt idx="471">
                  <c:v>6991</c:v>
                </c:pt>
                <c:pt idx="472">
                  <c:v>7033</c:v>
                </c:pt>
                <c:pt idx="473">
                  <c:v>7061</c:v>
                </c:pt>
                <c:pt idx="474">
                  <c:v>7063</c:v>
                </c:pt>
                <c:pt idx="475">
                  <c:v>7074</c:v>
                </c:pt>
                <c:pt idx="476">
                  <c:v>7091</c:v>
                </c:pt>
                <c:pt idx="477">
                  <c:v>7100</c:v>
                </c:pt>
                <c:pt idx="478">
                  <c:v>7100</c:v>
                </c:pt>
                <c:pt idx="479">
                  <c:v>7330</c:v>
                </c:pt>
                <c:pt idx="480">
                  <c:v>7351</c:v>
                </c:pt>
                <c:pt idx="481">
                  <c:v>7372</c:v>
                </c:pt>
                <c:pt idx="482">
                  <c:v>7390</c:v>
                </c:pt>
                <c:pt idx="483">
                  <c:v>7400</c:v>
                </c:pt>
                <c:pt idx="484">
                  <c:v>7416</c:v>
                </c:pt>
                <c:pt idx="485">
                  <c:v>7684</c:v>
                </c:pt>
                <c:pt idx="486">
                  <c:v>7714</c:v>
                </c:pt>
                <c:pt idx="487">
                  <c:v>7750</c:v>
                </c:pt>
                <c:pt idx="488">
                  <c:v>7965</c:v>
                </c:pt>
                <c:pt idx="489">
                  <c:v>8001</c:v>
                </c:pt>
                <c:pt idx="490">
                  <c:v>8047</c:v>
                </c:pt>
                <c:pt idx="491">
                  <c:v>8049</c:v>
                </c:pt>
                <c:pt idx="492">
                  <c:v>8059</c:v>
                </c:pt>
                <c:pt idx="493">
                  <c:v>8282</c:v>
                </c:pt>
                <c:pt idx="494">
                  <c:v>8318</c:v>
                </c:pt>
                <c:pt idx="495">
                  <c:v>8366</c:v>
                </c:pt>
                <c:pt idx="496">
                  <c:v>8385</c:v>
                </c:pt>
                <c:pt idx="497">
                  <c:v>8385</c:v>
                </c:pt>
                <c:pt idx="498">
                  <c:v>8591</c:v>
                </c:pt>
                <c:pt idx="499">
                  <c:v>8605</c:v>
                </c:pt>
                <c:pt idx="500">
                  <c:v>8613</c:v>
                </c:pt>
                <c:pt idx="501">
                  <c:v>8627</c:v>
                </c:pt>
                <c:pt idx="502">
                  <c:v>8634</c:v>
                </c:pt>
                <c:pt idx="503">
                  <c:v>8649</c:v>
                </c:pt>
                <c:pt idx="504">
                  <c:v>8936</c:v>
                </c:pt>
                <c:pt idx="505">
                  <c:v>8955</c:v>
                </c:pt>
                <c:pt idx="506">
                  <c:v>8958</c:v>
                </c:pt>
                <c:pt idx="507">
                  <c:v>8989</c:v>
                </c:pt>
                <c:pt idx="508">
                  <c:v>8989</c:v>
                </c:pt>
                <c:pt idx="509">
                  <c:v>8991</c:v>
                </c:pt>
                <c:pt idx="510">
                  <c:v>8992.5</c:v>
                </c:pt>
                <c:pt idx="511">
                  <c:v>9001</c:v>
                </c:pt>
                <c:pt idx="512">
                  <c:v>9008</c:v>
                </c:pt>
                <c:pt idx="513">
                  <c:v>9020</c:v>
                </c:pt>
                <c:pt idx="514">
                  <c:v>9245</c:v>
                </c:pt>
                <c:pt idx="515">
                  <c:v>9245</c:v>
                </c:pt>
                <c:pt idx="516">
                  <c:v>9259</c:v>
                </c:pt>
                <c:pt idx="517">
                  <c:v>9267</c:v>
                </c:pt>
                <c:pt idx="518">
                  <c:v>9274</c:v>
                </c:pt>
                <c:pt idx="519">
                  <c:v>9303</c:v>
                </c:pt>
                <c:pt idx="520">
                  <c:v>9307</c:v>
                </c:pt>
                <c:pt idx="521">
                  <c:v>9314</c:v>
                </c:pt>
                <c:pt idx="522">
                  <c:v>9605</c:v>
                </c:pt>
                <c:pt idx="523">
                  <c:v>9626</c:v>
                </c:pt>
                <c:pt idx="524">
                  <c:v>9660</c:v>
                </c:pt>
                <c:pt idx="525">
                  <c:v>9878</c:v>
                </c:pt>
                <c:pt idx="526">
                  <c:v>9899</c:v>
                </c:pt>
                <c:pt idx="527">
                  <c:v>9900</c:v>
                </c:pt>
                <c:pt idx="528">
                  <c:v>9914</c:v>
                </c:pt>
                <c:pt idx="529">
                  <c:v>9964</c:v>
                </c:pt>
                <c:pt idx="530">
                  <c:v>10245</c:v>
                </c:pt>
                <c:pt idx="531">
                  <c:v>10263</c:v>
                </c:pt>
                <c:pt idx="532">
                  <c:v>10274</c:v>
                </c:pt>
                <c:pt idx="533">
                  <c:v>10281</c:v>
                </c:pt>
                <c:pt idx="534">
                  <c:v>10283</c:v>
                </c:pt>
                <c:pt idx="535">
                  <c:v>10288</c:v>
                </c:pt>
                <c:pt idx="536">
                  <c:v>10288</c:v>
                </c:pt>
                <c:pt idx="537">
                  <c:v>10288</c:v>
                </c:pt>
                <c:pt idx="538">
                  <c:v>10609</c:v>
                </c:pt>
                <c:pt idx="539">
                  <c:v>10609</c:v>
                </c:pt>
                <c:pt idx="540">
                  <c:v>10612</c:v>
                </c:pt>
                <c:pt idx="541">
                  <c:v>10880.5</c:v>
                </c:pt>
                <c:pt idx="542">
                  <c:v>10888.5</c:v>
                </c:pt>
                <c:pt idx="543">
                  <c:v>10892</c:v>
                </c:pt>
                <c:pt idx="544">
                  <c:v>10899</c:v>
                </c:pt>
                <c:pt idx="545">
                  <c:v>10899</c:v>
                </c:pt>
                <c:pt idx="546">
                  <c:v>11172</c:v>
                </c:pt>
                <c:pt idx="547">
                  <c:v>11187</c:v>
                </c:pt>
                <c:pt idx="548">
                  <c:v>11216</c:v>
                </c:pt>
                <c:pt idx="549">
                  <c:v>11230</c:v>
                </c:pt>
                <c:pt idx="550">
                  <c:v>11237</c:v>
                </c:pt>
                <c:pt idx="551">
                  <c:v>11481</c:v>
                </c:pt>
                <c:pt idx="552">
                  <c:v>11602</c:v>
                </c:pt>
                <c:pt idx="553">
                  <c:v>11609</c:v>
                </c:pt>
                <c:pt idx="554">
                  <c:v>11609</c:v>
                </c:pt>
                <c:pt idx="555">
                  <c:v>11817</c:v>
                </c:pt>
                <c:pt idx="556">
                  <c:v>11817</c:v>
                </c:pt>
                <c:pt idx="557">
                  <c:v>11841</c:v>
                </c:pt>
                <c:pt idx="558">
                  <c:v>11882</c:v>
                </c:pt>
                <c:pt idx="559">
                  <c:v>11882</c:v>
                </c:pt>
                <c:pt idx="560">
                  <c:v>11884</c:v>
                </c:pt>
                <c:pt idx="561">
                  <c:v>11892</c:v>
                </c:pt>
                <c:pt idx="562">
                  <c:v>12220</c:v>
                </c:pt>
                <c:pt idx="563">
                  <c:v>12220</c:v>
                </c:pt>
                <c:pt idx="564">
                  <c:v>12500</c:v>
                </c:pt>
                <c:pt idx="565">
                  <c:v>12500</c:v>
                </c:pt>
                <c:pt idx="566">
                  <c:v>12524</c:v>
                </c:pt>
                <c:pt idx="567">
                  <c:v>12558</c:v>
                </c:pt>
                <c:pt idx="568">
                  <c:v>12889</c:v>
                </c:pt>
                <c:pt idx="569">
                  <c:v>12889</c:v>
                </c:pt>
                <c:pt idx="570">
                  <c:v>13154</c:v>
                </c:pt>
                <c:pt idx="571">
                  <c:v>13169</c:v>
                </c:pt>
                <c:pt idx="572">
                  <c:v>13773</c:v>
                </c:pt>
                <c:pt idx="573">
                  <c:v>14147</c:v>
                </c:pt>
              </c:numCache>
            </c:numRef>
          </c:xVal>
          <c:yVal>
            <c:numRef>
              <c:f>'Active 1'!$O$21:$O$974</c:f>
              <c:numCache>
                <c:formatCode>General</c:formatCode>
                <c:ptCount val="954"/>
                <c:pt idx="125">
                  <c:v>-6.3000773143354324E-2</c:v>
                </c:pt>
                <c:pt idx="128">
                  <c:v>-5.9459116230300806E-2</c:v>
                </c:pt>
                <c:pt idx="138">
                  <c:v>-5.5827797116916815E-2</c:v>
                </c:pt>
                <c:pt idx="147">
                  <c:v>-5.2577542354937321E-2</c:v>
                </c:pt>
                <c:pt idx="151">
                  <c:v>-4.8991054341718569E-2</c:v>
                </c:pt>
                <c:pt idx="153">
                  <c:v>-4.8912599916429413E-2</c:v>
                </c:pt>
                <c:pt idx="154">
                  <c:v>-4.8912599916429413E-2</c:v>
                </c:pt>
                <c:pt idx="155">
                  <c:v>-4.8822937716098941E-2</c:v>
                </c:pt>
                <c:pt idx="156">
                  <c:v>-4.8733275515768476E-2</c:v>
                </c:pt>
                <c:pt idx="157">
                  <c:v>-4.8576366665190156E-2</c:v>
                </c:pt>
                <c:pt idx="158">
                  <c:v>-4.8083224563372579E-2</c:v>
                </c:pt>
                <c:pt idx="159">
                  <c:v>-4.8004770138083415E-2</c:v>
                </c:pt>
                <c:pt idx="160">
                  <c:v>-4.5516644078912906E-2</c:v>
                </c:pt>
                <c:pt idx="161">
                  <c:v>-4.5426981878582434E-2</c:v>
                </c:pt>
                <c:pt idx="163">
                  <c:v>-4.5225241927838881E-2</c:v>
                </c:pt>
                <c:pt idx="165">
                  <c:v>-4.5202826377756265E-2</c:v>
                </c:pt>
                <c:pt idx="166">
                  <c:v>-4.5202826377756265E-2</c:v>
                </c:pt>
                <c:pt idx="167">
                  <c:v>-4.5180410827673649E-2</c:v>
                </c:pt>
                <c:pt idx="168">
                  <c:v>-4.5180410827673649E-2</c:v>
                </c:pt>
                <c:pt idx="169">
                  <c:v>-4.5146787502549725E-2</c:v>
                </c:pt>
                <c:pt idx="171">
                  <c:v>-4.5113164177425794E-2</c:v>
                </c:pt>
                <c:pt idx="172">
                  <c:v>-4.5113164177425794E-2</c:v>
                </c:pt>
                <c:pt idx="175">
                  <c:v>-3.8197966976938391E-2</c:v>
                </c:pt>
                <c:pt idx="178">
                  <c:v>-3.7861733725699134E-2</c:v>
                </c:pt>
                <c:pt idx="179">
                  <c:v>-3.7861733725699134E-2</c:v>
                </c:pt>
                <c:pt idx="181">
                  <c:v>-3.7525500474459877E-2</c:v>
                </c:pt>
                <c:pt idx="182">
                  <c:v>-3.7447046049170714E-2</c:v>
                </c:pt>
                <c:pt idx="185">
                  <c:v>-3.520549104090899E-2</c:v>
                </c:pt>
                <c:pt idx="192">
                  <c:v>-3.3927804686199811E-2</c:v>
                </c:pt>
                <c:pt idx="193">
                  <c:v>-3.1495717502235843E-2</c:v>
                </c:pt>
                <c:pt idx="194">
                  <c:v>-3.1495717502235843E-2</c:v>
                </c:pt>
                <c:pt idx="196">
                  <c:v>-3.1081029825707429E-2</c:v>
                </c:pt>
                <c:pt idx="197">
                  <c:v>-3.1081029825707429E-2</c:v>
                </c:pt>
                <c:pt idx="198">
                  <c:v>-3.1081029825707429E-2</c:v>
                </c:pt>
                <c:pt idx="199">
                  <c:v>-3.0912913200087801E-2</c:v>
                </c:pt>
                <c:pt idx="202">
                  <c:v>-3.0845666549839949E-2</c:v>
                </c:pt>
                <c:pt idx="203">
                  <c:v>-3.0845666549839949E-2</c:v>
                </c:pt>
                <c:pt idx="204">
                  <c:v>-3.0834458774798641E-2</c:v>
                </c:pt>
                <c:pt idx="205">
                  <c:v>-3.0834458774798641E-2</c:v>
                </c:pt>
                <c:pt idx="206">
                  <c:v>-3.0834458774798641E-2</c:v>
                </c:pt>
                <c:pt idx="207">
                  <c:v>-3.0834458774798641E-2</c:v>
                </c:pt>
                <c:pt idx="208">
                  <c:v>-3.0688757699261628E-2</c:v>
                </c:pt>
                <c:pt idx="209">
                  <c:v>-3.0688757699261628E-2</c:v>
                </c:pt>
                <c:pt idx="210">
                  <c:v>-3.067754992422032E-2</c:v>
                </c:pt>
                <c:pt idx="211">
                  <c:v>-3.067754992422032E-2</c:v>
                </c:pt>
                <c:pt idx="212">
                  <c:v>-3.0621511049013776E-2</c:v>
                </c:pt>
                <c:pt idx="213">
                  <c:v>-3.059909549893116E-2</c:v>
                </c:pt>
                <c:pt idx="214">
                  <c:v>-3.059909549893116E-2</c:v>
                </c:pt>
                <c:pt idx="216">
                  <c:v>-3.0543056623724616E-2</c:v>
                </c:pt>
                <c:pt idx="219">
                  <c:v>-3.044218664835284E-2</c:v>
                </c:pt>
                <c:pt idx="220">
                  <c:v>-3.044218664835284E-2</c:v>
                </c:pt>
                <c:pt idx="221">
                  <c:v>-3.044218664835284E-2</c:v>
                </c:pt>
                <c:pt idx="222">
                  <c:v>-3.0430978873311528E-2</c:v>
                </c:pt>
                <c:pt idx="223">
                  <c:v>-3.0352524448022368E-2</c:v>
                </c:pt>
                <c:pt idx="224">
                  <c:v>-3.0352524448022368E-2</c:v>
                </c:pt>
                <c:pt idx="225">
                  <c:v>-3.0274070022733208E-2</c:v>
                </c:pt>
                <c:pt idx="226">
                  <c:v>-3.0274070022733208E-2</c:v>
                </c:pt>
                <c:pt idx="227">
                  <c:v>-3.02628622476919E-2</c:v>
                </c:pt>
                <c:pt idx="228">
                  <c:v>-2.7785943963562702E-2</c:v>
                </c:pt>
                <c:pt idx="229">
                  <c:v>-2.7785943963562702E-2</c:v>
                </c:pt>
                <c:pt idx="240">
                  <c:v>-2.6810867534968849E-2</c:v>
                </c:pt>
                <c:pt idx="241">
                  <c:v>-2.6810867534968849E-2</c:v>
                </c:pt>
                <c:pt idx="246">
                  <c:v>-2.6317725433151272E-2</c:v>
                </c:pt>
                <c:pt idx="248">
                  <c:v>-2.4233079275467875E-2</c:v>
                </c:pt>
                <c:pt idx="249">
                  <c:v>-2.3986508224559083E-2</c:v>
                </c:pt>
                <c:pt idx="259">
                  <c:v>-1.9716345933820507E-2</c:v>
                </c:pt>
                <c:pt idx="272">
                  <c:v>-1.2823564283415719E-2</c:v>
                </c:pt>
                <c:pt idx="279">
                  <c:v>-9.6517639467253846E-3</c:v>
                </c:pt>
                <c:pt idx="280">
                  <c:v>-9.4836473211057544E-3</c:v>
                </c:pt>
                <c:pt idx="282">
                  <c:v>-9.3603617956513601E-3</c:v>
                </c:pt>
                <c:pt idx="283">
                  <c:v>-9.349154020610052E-3</c:v>
                </c:pt>
                <c:pt idx="286">
                  <c:v>-9.2482840452382739E-3</c:v>
                </c:pt>
                <c:pt idx="289">
                  <c:v>-9.0801674196186455E-3</c:v>
                </c:pt>
                <c:pt idx="291">
                  <c:v>-8.9568818941642512E-3</c:v>
                </c:pt>
                <c:pt idx="292">
                  <c:v>-8.9456741191229431E-3</c:v>
                </c:pt>
                <c:pt idx="294">
                  <c:v>-8.788765268544621E-3</c:v>
                </c:pt>
                <c:pt idx="295">
                  <c:v>-8.7103108432554609E-3</c:v>
                </c:pt>
                <c:pt idx="303">
                  <c:v>-5.4936794063998933E-3</c:v>
                </c:pt>
                <c:pt idx="304">
                  <c:v>-5.4824716313585852E-3</c:v>
                </c:pt>
                <c:pt idx="306">
                  <c:v>-5.3255627807802649E-3</c:v>
                </c:pt>
                <c:pt idx="311">
                  <c:v>-4.8772517791279201E-3</c:v>
                </c:pt>
                <c:pt idx="318">
                  <c:v>1.1525311930961069E-3</c:v>
                </c:pt>
                <c:pt idx="321">
                  <c:v>1.8586210206985483E-3</c:v>
                </c:pt>
                <c:pt idx="326">
                  <c:v>2.0491531964007947E-3</c:v>
                </c:pt>
                <c:pt idx="330">
                  <c:v>4.9519669320997224E-3</c:v>
                </c:pt>
                <c:pt idx="332">
                  <c:v>5.0304213573888826E-3</c:v>
                </c:pt>
                <c:pt idx="333">
                  <c:v>5.1873302079672029E-3</c:v>
                </c:pt>
                <c:pt idx="338">
                  <c:v>5.669264534743472E-3</c:v>
                </c:pt>
                <c:pt idx="341">
                  <c:v>9.0540125972186705E-3</c:v>
                </c:pt>
                <c:pt idx="342">
                  <c:v>9.3566225233340031E-3</c:v>
                </c:pt>
                <c:pt idx="350">
                  <c:v>1.2606877285313497E-2</c:v>
                </c:pt>
                <c:pt idx="352">
                  <c:v>1.2629292835396114E-2</c:v>
                </c:pt>
                <c:pt idx="355">
                  <c:v>1.5980417572747384E-2</c:v>
                </c:pt>
                <c:pt idx="357">
                  <c:v>1.6070079773077853E-2</c:v>
                </c:pt>
                <c:pt idx="359">
                  <c:v>1.6283027498862717E-2</c:v>
                </c:pt>
                <c:pt idx="362">
                  <c:v>1.6529598549771506E-2</c:v>
                </c:pt>
                <c:pt idx="363">
                  <c:v>1.6563221874895433E-2</c:v>
                </c:pt>
                <c:pt idx="364">
                  <c:v>1.6563221874895433E-2</c:v>
                </c:pt>
                <c:pt idx="365">
                  <c:v>1.8524582507124437E-2</c:v>
                </c:pt>
                <c:pt idx="366">
                  <c:v>1.9606132798610718E-2</c:v>
                </c:pt>
                <c:pt idx="367">
                  <c:v>1.9847099961998849E-2</c:v>
                </c:pt>
                <c:pt idx="368">
                  <c:v>1.9847099961998849E-2</c:v>
                </c:pt>
                <c:pt idx="369">
                  <c:v>1.9914346612246704E-2</c:v>
                </c:pt>
                <c:pt idx="370">
                  <c:v>1.9992801037535861E-2</c:v>
                </c:pt>
                <c:pt idx="371">
                  <c:v>2.0015216587618484E-2</c:v>
                </c:pt>
                <c:pt idx="372">
                  <c:v>2.2570589297036842E-2</c:v>
                </c:pt>
                <c:pt idx="373">
                  <c:v>2.3321510224804519E-2</c:v>
                </c:pt>
                <c:pt idx="374">
                  <c:v>2.3646535701002468E-2</c:v>
                </c:pt>
                <c:pt idx="375">
                  <c:v>2.3753009563894902E-2</c:v>
                </c:pt>
                <c:pt idx="376">
                  <c:v>2.4397456628770145E-2</c:v>
                </c:pt>
                <c:pt idx="377">
                  <c:v>2.5731181858685864E-2</c:v>
                </c:pt>
                <c:pt idx="378">
                  <c:v>2.6840751587775422E-2</c:v>
                </c:pt>
                <c:pt idx="379">
                  <c:v>2.6840751587775422E-2</c:v>
                </c:pt>
                <c:pt idx="380">
                  <c:v>2.7188192614055987E-2</c:v>
                </c:pt>
                <c:pt idx="381">
                  <c:v>2.7434763664964772E-2</c:v>
                </c:pt>
                <c:pt idx="382">
                  <c:v>2.7434763664964772E-2</c:v>
                </c:pt>
                <c:pt idx="383">
                  <c:v>2.9922889724135281E-2</c:v>
                </c:pt>
                <c:pt idx="384">
                  <c:v>3.0225499650250613E-2</c:v>
                </c:pt>
                <c:pt idx="385">
                  <c:v>3.0572940676531185E-2</c:v>
                </c:pt>
                <c:pt idx="386">
                  <c:v>3.0572940676531185E-2</c:v>
                </c:pt>
                <c:pt idx="387">
                  <c:v>3.4013727614212924E-2</c:v>
                </c:pt>
                <c:pt idx="388">
                  <c:v>3.4114597589584697E-2</c:v>
                </c:pt>
                <c:pt idx="389">
                  <c:v>3.4114597589584697E-2</c:v>
                </c:pt>
                <c:pt idx="390">
                  <c:v>3.4193052014873861E-2</c:v>
                </c:pt>
                <c:pt idx="391">
                  <c:v>3.4193052014873861E-2</c:v>
                </c:pt>
                <c:pt idx="392">
                  <c:v>3.4361168640493489E-2</c:v>
                </c:pt>
                <c:pt idx="393">
                  <c:v>3.4361168640493489E-2</c:v>
                </c:pt>
                <c:pt idx="394">
                  <c:v>3.4405999740658721E-2</c:v>
                </c:pt>
                <c:pt idx="395">
                  <c:v>3.4585324141319665E-2</c:v>
                </c:pt>
                <c:pt idx="396">
                  <c:v>3.7348040689002229E-2</c:v>
                </c:pt>
                <c:pt idx="397">
                  <c:v>3.7970072203794857E-2</c:v>
                </c:pt>
                <c:pt idx="398">
                  <c:v>3.7970072203794857E-2</c:v>
                </c:pt>
                <c:pt idx="399">
                  <c:v>4.1758300167757167E-2</c:v>
                </c:pt>
                <c:pt idx="400">
                  <c:v>4.4011062951060193E-2</c:v>
                </c:pt>
                <c:pt idx="401">
                  <c:v>4.4111932926431972E-2</c:v>
                </c:pt>
                <c:pt idx="402">
                  <c:v>4.450420505287777E-2</c:v>
                </c:pt>
                <c:pt idx="403">
                  <c:v>4.491889272940619E-2</c:v>
                </c:pt>
                <c:pt idx="404">
                  <c:v>4.5098217130067127E-2</c:v>
                </c:pt>
                <c:pt idx="405">
                  <c:v>4.5098217130067127E-2</c:v>
                </c:pt>
                <c:pt idx="406">
                  <c:v>4.5490489256512931E-2</c:v>
                </c:pt>
                <c:pt idx="407">
                  <c:v>4.5490489256512931E-2</c:v>
                </c:pt>
                <c:pt idx="408">
                  <c:v>4.7575135414196328E-2</c:v>
                </c:pt>
                <c:pt idx="409">
                  <c:v>4.7575135414196328E-2</c:v>
                </c:pt>
                <c:pt idx="410">
                  <c:v>4.8124316391220452E-2</c:v>
                </c:pt>
                <c:pt idx="411">
                  <c:v>4.8169147491385685E-2</c:v>
                </c:pt>
                <c:pt idx="412">
                  <c:v>4.8258809691716156E-2</c:v>
                </c:pt>
                <c:pt idx="413">
                  <c:v>4.8438134092377093E-2</c:v>
                </c:pt>
                <c:pt idx="414">
                  <c:v>4.8460549642459709E-2</c:v>
                </c:pt>
                <c:pt idx="415">
                  <c:v>4.8460549642459709E-2</c:v>
                </c:pt>
                <c:pt idx="416">
                  <c:v>4.8539004067748866E-2</c:v>
                </c:pt>
                <c:pt idx="417">
                  <c:v>4.8539004067748866E-2</c:v>
                </c:pt>
                <c:pt idx="418">
                  <c:v>4.8606250717996721E-2</c:v>
                </c:pt>
                <c:pt idx="419">
                  <c:v>4.8651081818161954E-2</c:v>
                </c:pt>
                <c:pt idx="420">
                  <c:v>4.8785575118657658E-2</c:v>
                </c:pt>
                <c:pt idx="421">
                  <c:v>4.8785575118657658E-2</c:v>
                </c:pt>
                <c:pt idx="422">
                  <c:v>4.8819198443781582E-2</c:v>
                </c:pt>
                <c:pt idx="423">
                  <c:v>4.8953691744277286E-2</c:v>
                </c:pt>
                <c:pt idx="424">
                  <c:v>4.9200262795186078E-2</c:v>
                </c:pt>
                <c:pt idx="425">
                  <c:v>4.9200262795186078E-2</c:v>
                </c:pt>
                <c:pt idx="426">
                  <c:v>5.2147907631050233E-2</c:v>
                </c:pt>
                <c:pt idx="427">
                  <c:v>5.2170323181132849E-2</c:v>
                </c:pt>
                <c:pt idx="428">
                  <c:v>5.2170323181132849E-2</c:v>
                </c:pt>
                <c:pt idx="429">
                  <c:v>5.2327232031711177E-2</c:v>
                </c:pt>
                <c:pt idx="430">
                  <c:v>5.2327232031711177E-2</c:v>
                </c:pt>
                <c:pt idx="431">
                  <c:v>5.2394478681959025E-2</c:v>
                </c:pt>
                <c:pt idx="432">
                  <c:v>5.2416894232041641E-2</c:v>
                </c:pt>
                <c:pt idx="433">
                  <c:v>5.2416894232041641E-2</c:v>
                </c:pt>
                <c:pt idx="434">
                  <c:v>5.2585010857661277E-2</c:v>
                </c:pt>
                <c:pt idx="435">
                  <c:v>5.2585010857661277E-2</c:v>
                </c:pt>
                <c:pt idx="436">
                  <c:v>5.274191970823959E-2</c:v>
                </c:pt>
                <c:pt idx="437">
                  <c:v>5.274191970823959E-2</c:v>
                </c:pt>
                <c:pt idx="438">
                  <c:v>5.5151591342120942E-2</c:v>
                </c:pt>
                <c:pt idx="439">
                  <c:v>5.5151591342120942E-2</c:v>
                </c:pt>
                <c:pt idx="440">
                  <c:v>5.530850019269927E-2</c:v>
                </c:pt>
                <c:pt idx="441">
                  <c:v>5.530850019269927E-2</c:v>
                </c:pt>
                <c:pt idx="442">
                  <c:v>5.5633525668897219E-2</c:v>
                </c:pt>
                <c:pt idx="443">
                  <c:v>5.5633525668897219E-2</c:v>
                </c:pt>
                <c:pt idx="444">
                  <c:v>5.5868888944764689E-2</c:v>
                </c:pt>
                <c:pt idx="445">
                  <c:v>5.5868888944764689E-2</c:v>
                </c:pt>
                <c:pt idx="446">
                  <c:v>5.5880096719805997E-2</c:v>
                </c:pt>
                <c:pt idx="447">
                  <c:v>5.5880096719805997E-2</c:v>
                </c:pt>
                <c:pt idx="448">
                  <c:v>5.5992174470219092E-2</c:v>
                </c:pt>
                <c:pt idx="449">
                  <c:v>5.5992174470219092E-2</c:v>
                </c:pt>
                <c:pt idx="450">
                  <c:v>5.6037005570384324E-2</c:v>
                </c:pt>
                <c:pt idx="451">
                  <c:v>5.6037005570384324E-2</c:v>
                </c:pt>
                <c:pt idx="452">
                  <c:v>5.6182706645921329E-2</c:v>
                </c:pt>
                <c:pt idx="453">
                  <c:v>5.9096728156661574E-2</c:v>
                </c:pt>
                <c:pt idx="454">
                  <c:v>5.9096728156661574E-2</c:v>
                </c:pt>
                <c:pt idx="455">
                  <c:v>5.9511415833189987E-2</c:v>
                </c:pt>
                <c:pt idx="456">
                  <c:v>5.9511415833189987E-2</c:v>
                </c:pt>
                <c:pt idx="457">
                  <c:v>5.9668324683768315E-2</c:v>
                </c:pt>
                <c:pt idx="458">
                  <c:v>5.9668324683768315E-2</c:v>
                </c:pt>
                <c:pt idx="459">
                  <c:v>5.9746779109057471E-2</c:v>
                </c:pt>
                <c:pt idx="460">
                  <c:v>5.9746779109057471E-2</c:v>
                </c:pt>
                <c:pt idx="461">
                  <c:v>5.9892480184594477E-2</c:v>
                </c:pt>
                <c:pt idx="462">
                  <c:v>5.9892480184594477E-2</c:v>
                </c:pt>
                <c:pt idx="463">
                  <c:v>6.0083012360296728E-2</c:v>
                </c:pt>
                <c:pt idx="464">
                  <c:v>6.2627177294673778E-2</c:v>
                </c:pt>
                <c:pt idx="465">
                  <c:v>6.2884956120623878E-2</c:v>
                </c:pt>
                <c:pt idx="466">
                  <c:v>6.2884956120623878E-2</c:v>
                </c:pt>
                <c:pt idx="467">
                  <c:v>6.2974618320954343E-2</c:v>
                </c:pt>
                <c:pt idx="468">
                  <c:v>6.3109111621450054E-2</c:v>
                </c:pt>
                <c:pt idx="469">
                  <c:v>6.3209981596821826E-2</c:v>
                </c:pt>
                <c:pt idx="470">
                  <c:v>6.3378098222441462E-2</c:v>
                </c:pt>
                <c:pt idx="471">
                  <c:v>6.5866224281611971E-2</c:v>
                </c:pt>
                <c:pt idx="472">
                  <c:v>6.6336950833346925E-2</c:v>
                </c:pt>
                <c:pt idx="473">
                  <c:v>6.6650768534503566E-2</c:v>
                </c:pt>
                <c:pt idx="474">
                  <c:v>6.6673184084586182E-2</c:v>
                </c:pt>
                <c:pt idx="475">
                  <c:v>6.6796469610040585E-2</c:v>
                </c:pt>
                <c:pt idx="476">
                  <c:v>6.6987001785742822E-2</c:v>
                </c:pt>
                <c:pt idx="477">
                  <c:v>6.7087871761114609E-2</c:v>
                </c:pt>
                <c:pt idx="478">
                  <c:v>6.7087871761114609E-2</c:v>
                </c:pt>
                <c:pt idx="479">
                  <c:v>6.9665660020615583E-2</c:v>
                </c:pt>
                <c:pt idx="480">
                  <c:v>6.9901023296483067E-2</c:v>
                </c:pt>
                <c:pt idx="481">
                  <c:v>7.0136386572350537E-2</c:v>
                </c:pt>
                <c:pt idx="482">
                  <c:v>7.0338126523094097E-2</c:v>
                </c:pt>
                <c:pt idx="483">
                  <c:v>7.0450204273507178E-2</c:v>
                </c:pt>
                <c:pt idx="484">
                  <c:v>7.0629528674168121E-2</c:v>
                </c:pt>
                <c:pt idx="485">
                  <c:v>7.363321238523883E-2</c:v>
                </c:pt>
                <c:pt idx="486">
                  <c:v>7.3969445636478087E-2</c:v>
                </c:pt>
                <c:pt idx="487">
                  <c:v>7.4372925537965193E-2</c:v>
                </c:pt>
                <c:pt idx="488">
                  <c:v>7.6782597171846545E-2</c:v>
                </c:pt>
                <c:pt idx="489">
                  <c:v>7.718607707333365E-2</c:v>
                </c:pt>
                <c:pt idx="490">
                  <c:v>7.7701634725233851E-2</c:v>
                </c:pt>
                <c:pt idx="491">
                  <c:v>7.7724050275316467E-2</c:v>
                </c:pt>
                <c:pt idx="492">
                  <c:v>7.7836128025729548E-2</c:v>
                </c:pt>
                <c:pt idx="493">
                  <c:v>8.0335461859941365E-2</c:v>
                </c:pt>
                <c:pt idx="494">
                  <c:v>8.0738941761428484E-2</c:v>
                </c:pt>
                <c:pt idx="495">
                  <c:v>8.1276914963411287E-2</c:v>
                </c:pt>
                <c:pt idx="496">
                  <c:v>8.1489862689196155E-2</c:v>
                </c:pt>
                <c:pt idx="497">
                  <c:v>8.1489862689196155E-2</c:v>
                </c:pt>
                <c:pt idx="498">
                  <c:v>8.379866434770572E-2</c:v>
                </c:pt>
                <c:pt idx="499">
                  <c:v>8.3955573198284048E-2</c:v>
                </c:pt>
                <c:pt idx="500">
                  <c:v>8.4045235398614512E-2</c:v>
                </c:pt>
                <c:pt idx="501">
                  <c:v>8.420214424919284E-2</c:v>
                </c:pt>
                <c:pt idx="502">
                  <c:v>8.4280598674481996E-2</c:v>
                </c:pt>
                <c:pt idx="503">
                  <c:v>8.4448715300101632E-2</c:v>
                </c:pt>
                <c:pt idx="504">
                  <c:v>8.7665346736957195E-2</c:v>
                </c:pt>
                <c:pt idx="505">
                  <c:v>8.7878294462742063E-2</c:v>
                </c:pt>
                <c:pt idx="506">
                  <c:v>8.7911917787865987E-2</c:v>
                </c:pt>
                <c:pt idx="507">
                  <c:v>8.8259358814146552E-2</c:v>
                </c:pt>
                <c:pt idx="508">
                  <c:v>8.8259358814146552E-2</c:v>
                </c:pt>
                <c:pt idx="509">
                  <c:v>8.8281774364229168E-2</c:v>
                </c:pt>
                <c:pt idx="510">
                  <c:v>8.8298586026791123E-2</c:v>
                </c:pt>
                <c:pt idx="511">
                  <c:v>8.8393852114642249E-2</c:v>
                </c:pt>
                <c:pt idx="512">
                  <c:v>8.8472306539931406E-2</c:v>
                </c:pt>
                <c:pt idx="513">
                  <c:v>8.8606799840427117E-2</c:v>
                </c:pt>
                <c:pt idx="514">
                  <c:v>9.112854922472155E-2</c:v>
                </c:pt>
                <c:pt idx="515">
                  <c:v>9.112854922472155E-2</c:v>
                </c:pt>
                <c:pt idx="516">
                  <c:v>9.1285458075299877E-2</c:v>
                </c:pt>
                <c:pt idx="517">
                  <c:v>9.1375120275630342E-2</c:v>
                </c:pt>
                <c:pt idx="518">
                  <c:v>9.1453574700919499E-2</c:v>
                </c:pt>
                <c:pt idx="519">
                  <c:v>9.1778600177117448E-2</c:v>
                </c:pt>
                <c:pt idx="520">
                  <c:v>9.182343127728268E-2</c:v>
                </c:pt>
                <c:pt idx="521">
                  <c:v>9.1901885702571851E-2</c:v>
                </c:pt>
                <c:pt idx="522">
                  <c:v>9.5163348239592646E-2</c:v>
                </c:pt>
                <c:pt idx="523">
                  <c:v>9.539871151546013E-2</c:v>
                </c:pt>
                <c:pt idx="524">
                  <c:v>9.5779775866864619E-2</c:v>
                </c:pt>
                <c:pt idx="525">
                  <c:v>9.8223070825869896E-2</c:v>
                </c:pt>
                <c:pt idx="526">
                  <c:v>9.845843410173738E-2</c:v>
                </c:pt>
                <c:pt idx="527">
                  <c:v>9.8469641876778688E-2</c:v>
                </c:pt>
                <c:pt idx="528">
                  <c:v>9.8626550727357001E-2</c:v>
                </c:pt>
                <c:pt idx="529">
                  <c:v>9.9186939479422434E-2</c:v>
                </c:pt>
                <c:pt idx="530">
                  <c:v>0.10233632426603015</c:v>
                </c:pt>
                <c:pt idx="531">
                  <c:v>0.10253806421677371</c:v>
                </c:pt>
                <c:pt idx="532">
                  <c:v>0.1026613497422281</c:v>
                </c:pt>
                <c:pt idx="533">
                  <c:v>0.10273980416751725</c:v>
                </c:pt>
                <c:pt idx="534">
                  <c:v>0.10276221971759988</c:v>
                </c:pt>
                <c:pt idx="535">
                  <c:v>0.10281825859280642</c:v>
                </c:pt>
                <c:pt idx="536">
                  <c:v>0.10281825859280642</c:v>
                </c:pt>
                <c:pt idx="537">
                  <c:v>0.10281825859280642</c:v>
                </c:pt>
                <c:pt idx="538">
                  <c:v>0.10641595438106648</c:v>
                </c:pt>
                <c:pt idx="539">
                  <c:v>0.10641595438106648</c:v>
                </c:pt>
                <c:pt idx="540">
                  <c:v>0.1064495777061904</c:v>
                </c:pt>
                <c:pt idx="541">
                  <c:v>0.10945886530478177</c:v>
                </c:pt>
                <c:pt idx="542">
                  <c:v>0.10954852750511224</c:v>
                </c:pt>
                <c:pt idx="543">
                  <c:v>0.10958775471775682</c:v>
                </c:pt>
                <c:pt idx="544">
                  <c:v>0.10966620914304598</c:v>
                </c:pt>
                <c:pt idx="545">
                  <c:v>0.10966620914304598</c:v>
                </c:pt>
                <c:pt idx="546">
                  <c:v>0.11272593172932323</c:v>
                </c:pt>
                <c:pt idx="547">
                  <c:v>0.11289404835494286</c:v>
                </c:pt>
                <c:pt idx="548">
                  <c:v>0.11321907383114081</c:v>
                </c:pt>
                <c:pt idx="549">
                  <c:v>0.11337598268171913</c:v>
                </c:pt>
                <c:pt idx="550">
                  <c:v>0.1134544371070083</c:v>
                </c:pt>
                <c:pt idx="551">
                  <c:v>0.11618913421708758</c:v>
                </c:pt>
                <c:pt idx="552">
                  <c:v>0.11754527499708593</c:v>
                </c:pt>
                <c:pt idx="553">
                  <c:v>0.11762372942237508</c:v>
                </c:pt>
                <c:pt idx="554">
                  <c:v>0.11762372942237508</c:v>
                </c:pt>
                <c:pt idx="555">
                  <c:v>0.11995494663096727</c:v>
                </c:pt>
                <c:pt idx="556">
                  <c:v>0.11995494663096727</c:v>
                </c:pt>
                <c:pt idx="557">
                  <c:v>0.12022393323195867</c:v>
                </c:pt>
                <c:pt idx="558">
                  <c:v>0.12068345200865234</c:v>
                </c:pt>
                <c:pt idx="559">
                  <c:v>0.12068345200865234</c:v>
                </c:pt>
                <c:pt idx="560">
                  <c:v>0.12070586755873496</c:v>
                </c:pt>
                <c:pt idx="561">
                  <c:v>0.12079552975906542</c:v>
                </c:pt>
                <c:pt idx="562">
                  <c:v>0.12447167997261464</c:v>
                </c:pt>
                <c:pt idx="563">
                  <c:v>0.12447167997261464</c:v>
                </c:pt>
                <c:pt idx="564">
                  <c:v>0.12760985698418104</c:v>
                </c:pt>
                <c:pt idx="565">
                  <c:v>0.12760985698418104</c:v>
                </c:pt>
                <c:pt idx="566">
                  <c:v>0.12787884358517243</c:v>
                </c:pt>
                <c:pt idx="567">
                  <c:v>0.12825990793657693</c:v>
                </c:pt>
                <c:pt idx="568">
                  <c:v>0.13196968147525007</c:v>
                </c:pt>
                <c:pt idx="569">
                  <c:v>0.13196968147525007</c:v>
                </c:pt>
                <c:pt idx="570">
                  <c:v>0.13493974186119689</c:v>
                </c:pt>
                <c:pt idx="571">
                  <c:v>0.1351078584868165</c:v>
                </c:pt>
                <c:pt idx="572">
                  <c:v>0.14187735461176687</c:v>
                </c:pt>
                <c:pt idx="573">
                  <c:v>0.14606906247721629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D8B-440B-B18E-CC01218182E8}"/>
            </c:ext>
          </c:extLst>
        </c:ser>
        <c:ser>
          <c:idx val="8"/>
          <c:order val="8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1'!$AW$2:$AW$73</c:f>
              <c:numCache>
                <c:formatCode>General</c:formatCode>
                <c:ptCount val="72"/>
                <c:pt idx="0">
                  <c:v>-35000</c:v>
                </c:pt>
                <c:pt idx="1">
                  <c:v>-34500</c:v>
                </c:pt>
                <c:pt idx="2">
                  <c:v>-34000</c:v>
                </c:pt>
                <c:pt idx="3">
                  <c:v>-33500</c:v>
                </c:pt>
                <c:pt idx="4">
                  <c:v>-33000</c:v>
                </c:pt>
                <c:pt idx="5">
                  <c:v>-32500</c:v>
                </c:pt>
                <c:pt idx="6">
                  <c:v>-32000</c:v>
                </c:pt>
                <c:pt idx="7">
                  <c:v>-31500</c:v>
                </c:pt>
                <c:pt idx="8">
                  <c:v>-31000</c:v>
                </c:pt>
                <c:pt idx="9">
                  <c:v>-30500</c:v>
                </c:pt>
                <c:pt idx="10">
                  <c:v>-30000</c:v>
                </c:pt>
                <c:pt idx="11">
                  <c:v>-29500</c:v>
                </c:pt>
                <c:pt idx="12">
                  <c:v>-29000</c:v>
                </c:pt>
                <c:pt idx="13">
                  <c:v>-28500</c:v>
                </c:pt>
                <c:pt idx="14">
                  <c:v>-28000</c:v>
                </c:pt>
                <c:pt idx="15">
                  <c:v>-27500</c:v>
                </c:pt>
                <c:pt idx="16">
                  <c:v>-27000</c:v>
                </c:pt>
                <c:pt idx="17">
                  <c:v>-26500</c:v>
                </c:pt>
                <c:pt idx="18">
                  <c:v>-26000</c:v>
                </c:pt>
                <c:pt idx="19">
                  <c:v>-25500</c:v>
                </c:pt>
                <c:pt idx="20">
                  <c:v>-25000</c:v>
                </c:pt>
                <c:pt idx="21">
                  <c:v>-24500</c:v>
                </c:pt>
                <c:pt idx="22">
                  <c:v>-24000</c:v>
                </c:pt>
                <c:pt idx="23">
                  <c:v>-23500</c:v>
                </c:pt>
                <c:pt idx="24">
                  <c:v>-23000</c:v>
                </c:pt>
                <c:pt idx="25">
                  <c:v>-22500</c:v>
                </c:pt>
                <c:pt idx="26">
                  <c:v>-22000</c:v>
                </c:pt>
                <c:pt idx="27">
                  <c:v>-21500</c:v>
                </c:pt>
                <c:pt idx="28">
                  <c:v>-21000</c:v>
                </c:pt>
                <c:pt idx="29">
                  <c:v>-20500</c:v>
                </c:pt>
                <c:pt idx="30">
                  <c:v>-20000</c:v>
                </c:pt>
                <c:pt idx="31">
                  <c:v>-19500</c:v>
                </c:pt>
                <c:pt idx="32">
                  <c:v>-19000</c:v>
                </c:pt>
                <c:pt idx="33">
                  <c:v>-18500</c:v>
                </c:pt>
                <c:pt idx="34">
                  <c:v>-18000</c:v>
                </c:pt>
                <c:pt idx="35">
                  <c:v>-17500</c:v>
                </c:pt>
                <c:pt idx="36">
                  <c:v>-17000</c:v>
                </c:pt>
                <c:pt idx="37">
                  <c:v>-16500</c:v>
                </c:pt>
                <c:pt idx="38">
                  <c:v>-16000</c:v>
                </c:pt>
                <c:pt idx="39">
                  <c:v>-15500</c:v>
                </c:pt>
                <c:pt idx="40">
                  <c:v>-15000</c:v>
                </c:pt>
                <c:pt idx="41">
                  <c:v>-14500</c:v>
                </c:pt>
                <c:pt idx="42">
                  <c:v>-14000</c:v>
                </c:pt>
                <c:pt idx="43">
                  <c:v>-13500</c:v>
                </c:pt>
                <c:pt idx="44">
                  <c:v>-13000</c:v>
                </c:pt>
                <c:pt idx="45">
                  <c:v>-12500</c:v>
                </c:pt>
                <c:pt idx="46">
                  <c:v>-12000</c:v>
                </c:pt>
                <c:pt idx="47">
                  <c:v>-11500</c:v>
                </c:pt>
                <c:pt idx="48">
                  <c:v>-11000</c:v>
                </c:pt>
                <c:pt idx="49">
                  <c:v>-10500</c:v>
                </c:pt>
                <c:pt idx="50">
                  <c:v>-10000</c:v>
                </c:pt>
                <c:pt idx="51">
                  <c:v>-9500</c:v>
                </c:pt>
                <c:pt idx="52">
                  <c:v>-9000</c:v>
                </c:pt>
                <c:pt idx="53">
                  <c:v>-8500</c:v>
                </c:pt>
                <c:pt idx="54">
                  <c:v>-8000</c:v>
                </c:pt>
                <c:pt idx="55">
                  <c:v>-7500</c:v>
                </c:pt>
                <c:pt idx="56">
                  <c:v>-7000</c:v>
                </c:pt>
                <c:pt idx="57">
                  <c:v>-6500</c:v>
                </c:pt>
                <c:pt idx="58">
                  <c:v>-6000</c:v>
                </c:pt>
                <c:pt idx="59">
                  <c:v>-5500</c:v>
                </c:pt>
                <c:pt idx="60">
                  <c:v>-5000</c:v>
                </c:pt>
                <c:pt idx="61">
                  <c:v>-4500</c:v>
                </c:pt>
                <c:pt idx="62">
                  <c:v>-4000</c:v>
                </c:pt>
                <c:pt idx="63">
                  <c:v>-3500</c:v>
                </c:pt>
                <c:pt idx="64">
                  <c:v>-3000</c:v>
                </c:pt>
                <c:pt idx="65">
                  <c:v>-2500</c:v>
                </c:pt>
                <c:pt idx="66">
                  <c:v>-2000</c:v>
                </c:pt>
                <c:pt idx="67">
                  <c:v>-1500</c:v>
                </c:pt>
                <c:pt idx="68">
                  <c:v>-1000</c:v>
                </c:pt>
                <c:pt idx="69">
                  <c:v>-500</c:v>
                </c:pt>
                <c:pt idx="70">
                  <c:v>0</c:v>
                </c:pt>
                <c:pt idx="71">
                  <c:v>500</c:v>
                </c:pt>
              </c:numCache>
            </c:numRef>
          </c:xVal>
          <c:yVal>
            <c:numRef>
              <c:f>'Active 1'!$AX$2:$AX$73</c:f>
              <c:numCache>
                <c:formatCode>General</c:formatCode>
                <c:ptCount val="72"/>
                <c:pt idx="0">
                  <c:v>-0.12369392574536259</c:v>
                </c:pt>
                <c:pt idx="1">
                  <c:v>-0.11546761857698992</c:v>
                </c:pt>
                <c:pt idx="2">
                  <c:v>-0.10732268349033229</c:v>
                </c:pt>
                <c:pt idx="3">
                  <c:v>-9.9280328955905453E-2</c:v>
                </c:pt>
                <c:pt idx="4">
                  <c:v>-9.1361147419482855E-2</c:v>
                </c:pt>
                <c:pt idx="5">
                  <c:v>-8.3585003629965765E-2</c:v>
                </c:pt>
                <c:pt idx="6">
                  <c:v>-7.5970932948200481E-2</c:v>
                </c:pt>
                <c:pt idx="7">
                  <c:v>-6.8537050094536117E-2</c:v>
                </c:pt>
                <c:pt idx="8">
                  <c:v>-6.1300468589293146E-2</c:v>
                </c:pt>
                <c:pt idx="9">
                  <c:v>-5.4277230950374372E-2</c:v>
                </c:pt>
                <c:pt idx="10">
                  <c:v>-4.7482249539821844E-2</c:v>
                </c:pt>
                <c:pt idx="11">
                  <c:v>-4.0929257798999266E-2</c:v>
                </c:pt>
                <c:pt idx="12">
                  <c:v>-3.4630771481997204E-2</c:v>
                </c:pt>
                <c:pt idx="13">
                  <c:v>-2.8598059389629137E-2</c:v>
                </c:pt>
                <c:pt idx="14">
                  <c:v>-2.2841123021951584E-2</c:v>
                </c:pt>
                <c:pt idx="15">
                  <c:v>-1.7368684504854973E-2</c:v>
                </c:pt>
                <c:pt idx="16">
                  <c:v>-1.2188182104593527E-2</c:v>
                </c:pt>
                <c:pt idx="17">
                  <c:v>-7.3057726214088639E-3</c:v>
                </c:pt>
                <c:pt idx="18">
                  <c:v>-2.7263399476051484E-3</c:v>
                </c:pt>
                <c:pt idx="19">
                  <c:v>1.5464909156501228E-3</c:v>
                </c:pt>
                <c:pt idx="20">
                  <c:v>5.5103350671546411E-3</c:v>
                </c:pt>
                <c:pt idx="21">
                  <c:v>9.16402479288949E-3</c:v>
                </c:pt>
                <c:pt idx="22">
                  <c:v>1.2507583144689312E-2</c:v>
                </c:pt>
                <c:pt idx="23">
                  <c:v>1.5542194577590381E-2</c:v>
                </c:pt>
                <c:pt idx="24">
                  <c:v>1.8270173162887926E-2</c:v>
                </c:pt>
                <c:pt idx="25">
                  <c:v>2.0694928840942296E-2</c:v>
                </c:pt>
                <c:pt idx="26">
                  <c:v>2.2820932123331347E-2</c:v>
                </c:pt>
                <c:pt idx="27">
                  <c:v>2.4653677599189315E-2</c:v>
                </c:pt>
                <c:pt idx="28">
                  <c:v>2.6199646546418515E-2</c:v>
                </c:pt>
                <c:pt idx="29">
                  <c:v>2.7466268895656631E-2</c:v>
                </c:pt>
                <c:pt idx="30">
                  <c:v>2.8461884743985574E-2</c:v>
                </c:pt>
                <c:pt idx="31">
                  <c:v>2.9195705566811038E-2</c:v>
                </c:pt>
                <c:pt idx="32">
                  <c:v>2.9677775230409743E-2</c:v>
                </c:pt>
                <c:pt idx="33">
                  <c:v>2.9918930864538614E-2</c:v>
                </c:pt>
                <c:pt idx="34">
                  <c:v>2.9930763614340168E-2</c:v>
                </c:pt>
                <c:pt idx="35">
                  <c:v>2.9725579253617698E-2</c:v>
                </c:pt>
                <c:pt idx="36">
                  <c:v>2.9316358607416843E-2</c:v>
                </c:pt>
                <c:pt idx="37">
                  <c:v>2.8716717700735209E-2</c:v>
                </c:pt>
                <c:pt idx="38">
                  <c:v>2.7940867522078638E-2</c:v>
                </c:pt>
                <c:pt idx="39">
                  <c:v>2.7003573265507893E-2</c:v>
                </c:pt>
                <c:pt idx="40">
                  <c:v>2.5920112892780175E-2</c:v>
                </c:pt>
                <c:pt idx="41">
                  <c:v>2.4706234838263678E-2</c:v>
                </c:pt>
                <c:pt idx="42">
                  <c:v>2.3378114663573219E-2</c:v>
                </c:pt>
                <c:pt idx="43">
                  <c:v>2.1952310456497384E-2</c:v>
                </c:pt>
                <c:pt idx="44">
                  <c:v>2.0445716759958418E-2</c:v>
                </c:pt>
                <c:pt idx="45">
                  <c:v>1.8875516811722778E-2</c:v>
                </c:pt>
                <c:pt idx="46">
                  <c:v>1.7259132874677511E-2</c:v>
                </c:pt>
                <c:pt idx="47">
                  <c:v>1.5614174441071918E-2</c:v>
                </c:pt>
                <c:pt idx="48">
                  <c:v>1.3958384102619247E-2</c:v>
                </c:pt>
                <c:pt idx="49">
                  <c:v>1.2309580892219689E-2</c:v>
                </c:pt>
                <c:pt idx="50">
                  <c:v>1.0685600922799875E-2</c:v>
                </c:pt>
                <c:pt idx="51">
                  <c:v>9.1042351748733923E-3</c:v>
                </c:pt>
                <c:pt idx="52">
                  <c:v>7.5831643174201283E-3</c:v>
                </c:pt>
                <c:pt idx="53">
                  <c:v>6.1398904870247316E-3</c:v>
                </c:pt>
                <c:pt idx="54">
                  <c:v>4.7916659983242779E-3</c:v>
                </c:pt>
                <c:pt idx="55">
                  <c:v>3.5554190149937812E-3</c:v>
                </c:pt>
                <c:pt idx="56">
                  <c:v>2.4476762749199923E-3</c:v>
                </c:pt>
                <c:pt idx="57">
                  <c:v>1.4844830358543143E-3</c:v>
                </c:pt>
                <c:pt idx="58">
                  <c:v>6.813204884360477E-4</c:v>
                </c:pt>
                <c:pt idx="59">
                  <c:v>5.3020971491832269E-5</c:v>
                </c:pt>
                <c:pt idx="60">
                  <c:v>-3.8631858094316518E-4</c:v>
                </c:pt>
                <c:pt idx="61">
                  <c:v>-6.2342443164608435E-4</c:v>
                </c:pt>
                <c:pt idx="62">
                  <c:v>-6.4593443868653927E-4</c:v>
                </c:pt>
                <c:pt idx="63">
                  <c:v>-4.4248632302572311E-4</c:v>
                </c:pt>
                <c:pt idx="64">
                  <c:v>-2.8049643335040231E-6</c:v>
                </c:pt>
                <c:pt idx="65">
                  <c:v>6.8221221520286396E-4</c:v>
                </c:pt>
                <c:pt idx="66">
                  <c:v>1.6204128109434737E-3</c:v>
                </c:pt>
                <c:pt idx="67">
                  <c:v>2.8183110517772253E-3</c:v>
                </c:pt>
                <c:pt idx="68">
                  <c:v>4.2810146487884115E-3</c:v>
                </c:pt>
                <c:pt idx="69">
                  <c:v>6.0121580985735626E-3</c:v>
                </c:pt>
                <c:pt idx="70">
                  <c:v>8.0138436848648867E-3</c:v>
                </c:pt>
                <c:pt idx="71">
                  <c:v>1.0286591416629368E-2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D8B-440B-B18E-CC01218182E8}"/>
            </c:ext>
          </c:extLst>
        </c:ser>
        <c:ser>
          <c:idx val="9"/>
          <c:order val="9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'Active 1'!$F$21:$F$974</c:f>
              <c:numCache>
                <c:formatCode>General</c:formatCode>
                <c:ptCount val="954"/>
                <c:pt idx="0">
                  <c:v>-29861</c:v>
                </c:pt>
                <c:pt idx="1">
                  <c:v>-29860</c:v>
                </c:pt>
                <c:pt idx="2">
                  <c:v>-29691</c:v>
                </c:pt>
                <c:pt idx="3">
                  <c:v>-29632</c:v>
                </c:pt>
                <c:pt idx="4">
                  <c:v>-29601</c:v>
                </c:pt>
                <c:pt idx="5">
                  <c:v>-28931</c:v>
                </c:pt>
                <c:pt idx="6">
                  <c:v>-28927</c:v>
                </c:pt>
                <c:pt idx="7">
                  <c:v>-28441</c:v>
                </c:pt>
                <c:pt idx="8">
                  <c:v>-28431</c:v>
                </c:pt>
                <c:pt idx="9">
                  <c:v>-28106</c:v>
                </c:pt>
                <c:pt idx="10">
                  <c:v>-27961</c:v>
                </c:pt>
                <c:pt idx="11">
                  <c:v>-27331</c:v>
                </c:pt>
                <c:pt idx="12">
                  <c:v>-27328</c:v>
                </c:pt>
                <c:pt idx="13">
                  <c:v>-26371</c:v>
                </c:pt>
                <c:pt idx="14">
                  <c:v>-26350</c:v>
                </c:pt>
                <c:pt idx="15">
                  <c:v>-26271</c:v>
                </c:pt>
                <c:pt idx="16">
                  <c:v>-26055</c:v>
                </c:pt>
                <c:pt idx="17">
                  <c:v>-25891</c:v>
                </c:pt>
                <c:pt idx="18">
                  <c:v>-25578</c:v>
                </c:pt>
                <c:pt idx="19">
                  <c:v>-25127</c:v>
                </c:pt>
                <c:pt idx="20">
                  <c:v>-25071</c:v>
                </c:pt>
                <c:pt idx="21">
                  <c:v>-24448</c:v>
                </c:pt>
                <c:pt idx="22">
                  <c:v>-23200</c:v>
                </c:pt>
                <c:pt idx="23">
                  <c:v>-23193</c:v>
                </c:pt>
                <c:pt idx="24">
                  <c:v>-22877</c:v>
                </c:pt>
                <c:pt idx="25">
                  <c:v>-22827</c:v>
                </c:pt>
                <c:pt idx="26">
                  <c:v>-22516</c:v>
                </c:pt>
                <c:pt idx="27">
                  <c:v>-22496</c:v>
                </c:pt>
                <c:pt idx="28">
                  <c:v>-22495</c:v>
                </c:pt>
                <c:pt idx="29">
                  <c:v>-22251</c:v>
                </c:pt>
                <c:pt idx="30">
                  <c:v>-21884</c:v>
                </c:pt>
                <c:pt idx="31">
                  <c:v>-21539</c:v>
                </c:pt>
                <c:pt idx="32">
                  <c:v>-21515</c:v>
                </c:pt>
                <c:pt idx="33">
                  <c:v>-21324</c:v>
                </c:pt>
                <c:pt idx="34">
                  <c:v>-21287</c:v>
                </c:pt>
                <c:pt idx="35">
                  <c:v>-21201</c:v>
                </c:pt>
                <c:pt idx="36">
                  <c:v>-21194</c:v>
                </c:pt>
                <c:pt idx="37">
                  <c:v>-21186</c:v>
                </c:pt>
                <c:pt idx="38">
                  <c:v>-20979</c:v>
                </c:pt>
                <c:pt idx="39">
                  <c:v>-20950</c:v>
                </c:pt>
                <c:pt idx="40">
                  <c:v>-20928</c:v>
                </c:pt>
                <c:pt idx="41">
                  <c:v>-20913</c:v>
                </c:pt>
                <c:pt idx="42">
                  <c:v>-20281</c:v>
                </c:pt>
                <c:pt idx="43">
                  <c:v>-20257</c:v>
                </c:pt>
                <c:pt idx="44">
                  <c:v>-19936</c:v>
                </c:pt>
                <c:pt idx="45">
                  <c:v>-19921</c:v>
                </c:pt>
                <c:pt idx="46">
                  <c:v>-19899</c:v>
                </c:pt>
                <c:pt idx="47">
                  <c:v>-19596</c:v>
                </c:pt>
                <c:pt idx="48">
                  <c:v>-19595</c:v>
                </c:pt>
                <c:pt idx="49">
                  <c:v>-19295</c:v>
                </c:pt>
                <c:pt idx="50">
                  <c:v>-19288</c:v>
                </c:pt>
                <c:pt idx="51">
                  <c:v>-18972</c:v>
                </c:pt>
                <c:pt idx="52">
                  <c:v>-18964</c:v>
                </c:pt>
                <c:pt idx="53">
                  <c:v>-18948</c:v>
                </c:pt>
                <c:pt idx="54">
                  <c:v>-18655</c:v>
                </c:pt>
                <c:pt idx="55">
                  <c:v>-18641</c:v>
                </c:pt>
                <c:pt idx="56">
                  <c:v>-18626</c:v>
                </c:pt>
                <c:pt idx="57">
                  <c:v>-18352</c:v>
                </c:pt>
                <c:pt idx="58">
                  <c:v>-18324</c:v>
                </c:pt>
                <c:pt idx="59">
                  <c:v>-18309</c:v>
                </c:pt>
                <c:pt idx="60">
                  <c:v>-18022</c:v>
                </c:pt>
                <c:pt idx="61">
                  <c:v>-17979</c:v>
                </c:pt>
                <c:pt idx="62">
                  <c:v>-17706</c:v>
                </c:pt>
                <c:pt idx="63">
                  <c:v>-17397</c:v>
                </c:pt>
                <c:pt idx="64">
                  <c:v>-16935</c:v>
                </c:pt>
                <c:pt idx="65">
                  <c:v>-16720</c:v>
                </c:pt>
                <c:pt idx="66">
                  <c:v>-16108</c:v>
                </c:pt>
                <c:pt idx="67">
                  <c:v>-16087.5</c:v>
                </c:pt>
                <c:pt idx="68">
                  <c:v>-15440</c:v>
                </c:pt>
                <c:pt idx="69">
                  <c:v>-15433</c:v>
                </c:pt>
                <c:pt idx="70">
                  <c:v>-13830</c:v>
                </c:pt>
                <c:pt idx="71">
                  <c:v>-13815</c:v>
                </c:pt>
                <c:pt idx="72">
                  <c:v>-13778</c:v>
                </c:pt>
                <c:pt idx="73">
                  <c:v>-13564</c:v>
                </c:pt>
                <c:pt idx="74">
                  <c:v>-13563</c:v>
                </c:pt>
                <c:pt idx="75">
                  <c:v>-13528</c:v>
                </c:pt>
                <c:pt idx="76">
                  <c:v>-13499</c:v>
                </c:pt>
                <c:pt idx="77">
                  <c:v>-13498</c:v>
                </c:pt>
                <c:pt idx="78">
                  <c:v>-13492</c:v>
                </c:pt>
                <c:pt idx="79">
                  <c:v>-13484</c:v>
                </c:pt>
                <c:pt idx="80">
                  <c:v>-13476</c:v>
                </c:pt>
                <c:pt idx="81">
                  <c:v>-13194</c:v>
                </c:pt>
                <c:pt idx="82">
                  <c:v>-13188</c:v>
                </c:pt>
                <c:pt idx="83">
                  <c:v>-13187</c:v>
                </c:pt>
                <c:pt idx="84">
                  <c:v>-12878</c:v>
                </c:pt>
                <c:pt idx="85">
                  <c:v>-12584</c:v>
                </c:pt>
                <c:pt idx="86">
                  <c:v>-12548</c:v>
                </c:pt>
                <c:pt idx="87">
                  <c:v>-10629</c:v>
                </c:pt>
                <c:pt idx="88">
                  <c:v>-9939</c:v>
                </c:pt>
                <c:pt idx="89">
                  <c:v>-9615</c:v>
                </c:pt>
                <c:pt idx="90">
                  <c:v>-9615</c:v>
                </c:pt>
                <c:pt idx="91">
                  <c:v>-9330</c:v>
                </c:pt>
                <c:pt idx="92">
                  <c:v>-8659</c:v>
                </c:pt>
                <c:pt idx="93">
                  <c:v>-8658</c:v>
                </c:pt>
                <c:pt idx="94">
                  <c:v>-8658</c:v>
                </c:pt>
                <c:pt idx="95">
                  <c:v>-8634</c:v>
                </c:pt>
                <c:pt idx="96">
                  <c:v>-7724</c:v>
                </c:pt>
                <c:pt idx="97">
                  <c:v>-7717.5</c:v>
                </c:pt>
                <c:pt idx="98">
                  <c:v>-7707</c:v>
                </c:pt>
                <c:pt idx="99">
                  <c:v>-7705</c:v>
                </c:pt>
                <c:pt idx="100">
                  <c:v>-6454</c:v>
                </c:pt>
                <c:pt idx="101">
                  <c:v>-6453</c:v>
                </c:pt>
                <c:pt idx="102">
                  <c:v>-6432</c:v>
                </c:pt>
                <c:pt idx="103">
                  <c:v>-6084</c:v>
                </c:pt>
                <c:pt idx="104">
                  <c:v>-5804</c:v>
                </c:pt>
                <c:pt idx="105">
                  <c:v>-5760</c:v>
                </c:pt>
                <c:pt idx="106">
                  <c:v>-5458</c:v>
                </c:pt>
                <c:pt idx="107">
                  <c:v>-5458</c:v>
                </c:pt>
                <c:pt idx="108">
                  <c:v>-5444</c:v>
                </c:pt>
                <c:pt idx="109">
                  <c:v>-5436</c:v>
                </c:pt>
                <c:pt idx="110">
                  <c:v>-5198</c:v>
                </c:pt>
                <c:pt idx="111">
                  <c:v>-5185</c:v>
                </c:pt>
                <c:pt idx="112">
                  <c:v>-5185</c:v>
                </c:pt>
                <c:pt idx="113">
                  <c:v>-5185</c:v>
                </c:pt>
                <c:pt idx="114">
                  <c:v>-5185</c:v>
                </c:pt>
                <c:pt idx="115">
                  <c:v>-5184</c:v>
                </c:pt>
                <c:pt idx="116">
                  <c:v>-5179</c:v>
                </c:pt>
                <c:pt idx="117">
                  <c:v>-5179</c:v>
                </c:pt>
                <c:pt idx="118">
                  <c:v>-5179</c:v>
                </c:pt>
                <c:pt idx="119">
                  <c:v>-5149</c:v>
                </c:pt>
                <c:pt idx="120">
                  <c:v>-4817</c:v>
                </c:pt>
                <c:pt idx="121">
                  <c:v>-4816</c:v>
                </c:pt>
                <c:pt idx="122">
                  <c:v>-4804</c:v>
                </c:pt>
                <c:pt idx="123">
                  <c:v>-4533</c:v>
                </c:pt>
                <c:pt idx="124">
                  <c:v>-4512</c:v>
                </c:pt>
                <c:pt idx="125">
                  <c:v>-4507</c:v>
                </c:pt>
                <c:pt idx="126">
                  <c:v>-4507</c:v>
                </c:pt>
                <c:pt idx="127">
                  <c:v>-4191</c:v>
                </c:pt>
                <c:pt idx="128">
                  <c:v>-4191</c:v>
                </c:pt>
                <c:pt idx="129">
                  <c:v>-4187</c:v>
                </c:pt>
                <c:pt idx="130">
                  <c:v>-4185</c:v>
                </c:pt>
                <c:pt idx="131">
                  <c:v>-3950</c:v>
                </c:pt>
                <c:pt idx="132">
                  <c:v>-3932</c:v>
                </c:pt>
                <c:pt idx="133">
                  <c:v>-3896</c:v>
                </c:pt>
                <c:pt idx="134">
                  <c:v>-3890</c:v>
                </c:pt>
                <c:pt idx="135">
                  <c:v>-3888</c:v>
                </c:pt>
                <c:pt idx="136">
                  <c:v>-3886</c:v>
                </c:pt>
                <c:pt idx="137">
                  <c:v>-3867</c:v>
                </c:pt>
                <c:pt idx="138">
                  <c:v>-3867</c:v>
                </c:pt>
                <c:pt idx="139">
                  <c:v>-3860</c:v>
                </c:pt>
                <c:pt idx="140">
                  <c:v>-3859</c:v>
                </c:pt>
                <c:pt idx="141">
                  <c:v>-3853</c:v>
                </c:pt>
                <c:pt idx="142">
                  <c:v>-3853</c:v>
                </c:pt>
                <c:pt idx="143">
                  <c:v>-3853</c:v>
                </c:pt>
                <c:pt idx="144">
                  <c:v>-3838</c:v>
                </c:pt>
                <c:pt idx="145">
                  <c:v>-3833</c:v>
                </c:pt>
                <c:pt idx="146">
                  <c:v>-3816</c:v>
                </c:pt>
                <c:pt idx="147">
                  <c:v>-3577</c:v>
                </c:pt>
                <c:pt idx="148">
                  <c:v>-3522</c:v>
                </c:pt>
                <c:pt idx="149">
                  <c:v>-3500</c:v>
                </c:pt>
                <c:pt idx="150">
                  <c:v>-3263</c:v>
                </c:pt>
                <c:pt idx="151">
                  <c:v>-3257</c:v>
                </c:pt>
                <c:pt idx="152">
                  <c:v>-3257</c:v>
                </c:pt>
                <c:pt idx="153">
                  <c:v>-3250</c:v>
                </c:pt>
                <c:pt idx="154">
                  <c:v>-3250</c:v>
                </c:pt>
                <c:pt idx="155">
                  <c:v>-3242</c:v>
                </c:pt>
                <c:pt idx="156">
                  <c:v>-3234</c:v>
                </c:pt>
                <c:pt idx="157">
                  <c:v>-3220</c:v>
                </c:pt>
                <c:pt idx="158">
                  <c:v>-3176</c:v>
                </c:pt>
                <c:pt idx="159">
                  <c:v>-3169</c:v>
                </c:pt>
                <c:pt idx="160">
                  <c:v>-2947</c:v>
                </c:pt>
                <c:pt idx="161">
                  <c:v>-2939</c:v>
                </c:pt>
                <c:pt idx="162">
                  <c:v>-2927</c:v>
                </c:pt>
                <c:pt idx="163">
                  <c:v>-2921</c:v>
                </c:pt>
                <c:pt idx="164">
                  <c:v>-2921</c:v>
                </c:pt>
                <c:pt idx="165">
                  <c:v>-2919</c:v>
                </c:pt>
                <c:pt idx="166">
                  <c:v>-2919</c:v>
                </c:pt>
                <c:pt idx="167">
                  <c:v>-2917</c:v>
                </c:pt>
                <c:pt idx="168">
                  <c:v>-2917</c:v>
                </c:pt>
                <c:pt idx="169">
                  <c:v>-2914</c:v>
                </c:pt>
                <c:pt idx="170">
                  <c:v>-2914</c:v>
                </c:pt>
                <c:pt idx="171">
                  <c:v>-2911</c:v>
                </c:pt>
                <c:pt idx="172">
                  <c:v>-2911</c:v>
                </c:pt>
                <c:pt idx="173">
                  <c:v>-2900</c:v>
                </c:pt>
                <c:pt idx="174">
                  <c:v>-2899</c:v>
                </c:pt>
                <c:pt idx="175">
                  <c:v>-2294</c:v>
                </c:pt>
                <c:pt idx="176">
                  <c:v>-2273</c:v>
                </c:pt>
                <c:pt idx="177">
                  <c:v>-2273</c:v>
                </c:pt>
                <c:pt idx="178">
                  <c:v>-2264</c:v>
                </c:pt>
                <c:pt idx="179">
                  <c:v>-2264</c:v>
                </c:pt>
                <c:pt idx="180">
                  <c:v>-2257</c:v>
                </c:pt>
                <c:pt idx="181">
                  <c:v>-2234</c:v>
                </c:pt>
                <c:pt idx="182">
                  <c:v>-2227</c:v>
                </c:pt>
                <c:pt idx="183">
                  <c:v>-2222</c:v>
                </c:pt>
                <c:pt idx="184">
                  <c:v>-2046.5</c:v>
                </c:pt>
                <c:pt idx="185">
                  <c:v>-2027</c:v>
                </c:pt>
                <c:pt idx="186">
                  <c:v>-1983.5</c:v>
                </c:pt>
                <c:pt idx="187">
                  <c:v>-1963</c:v>
                </c:pt>
                <c:pt idx="188">
                  <c:v>-1934</c:v>
                </c:pt>
                <c:pt idx="189">
                  <c:v>-1928</c:v>
                </c:pt>
                <c:pt idx="190">
                  <c:v>-1927</c:v>
                </c:pt>
                <c:pt idx="191">
                  <c:v>-1913</c:v>
                </c:pt>
                <c:pt idx="192">
                  <c:v>-1913</c:v>
                </c:pt>
                <c:pt idx="193">
                  <c:v>-1696</c:v>
                </c:pt>
                <c:pt idx="194">
                  <c:v>-1696</c:v>
                </c:pt>
                <c:pt idx="195">
                  <c:v>-1661</c:v>
                </c:pt>
                <c:pt idx="196">
                  <c:v>-1659</c:v>
                </c:pt>
                <c:pt idx="197">
                  <c:v>-1659</c:v>
                </c:pt>
                <c:pt idx="198">
                  <c:v>-1659</c:v>
                </c:pt>
                <c:pt idx="199">
                  <c:v>-1644</c:v>
                </c:pt>
                <c:pt idx="200">
                  <c:v>-1640</c:v>
                </c:pt>
                <c:pt idx="201">
                  <c:v>-1640</c:v>
                </c:pt>
                <c:pt idx="202">
                  <c:v>-1638</c:v>
                </c:pt>
                <c:pt idx="203">
                  <c:v>-1638</c:v>
                </c:pt>
                <c:pt idx="204">
                  <c:v>-1637</c:v>
                </c:pt>
                <c:pt idx="205">
                  <c:v>-1637</c:v>
                </c:pt>
                <c:pt idx="206">
                  <c:v>-1637</c:v>
                </c:pt>
                <c:pt idx="207">
                  <c:v>-1637</c:v>
                </c:pt>
                <c:pt idx="208">
                  <c:v>-1624</c:v>
                </c:pt>
                <c:pt idx="209">
                  <c:v>-1624</c:v>
                </c:pt>
                <c:pt idx="210">
                  <c:v>-1623</c:v>
                </c:pt>
                <c:pt idx="211">
                  <c:v>-1623</c:v>
                </c:pt>
                <c:pt idx="212">
                  <c:v>-1618</c:v>
                </c:pt>
                <c:pt idx="213">
                  <c:v>-1616</c:v>
                </c:pt>
                <c:pt idx="214">
                  <c:v>-1616</c:v>
                </c:pt>
                <c:pt idx="215">
                  <c:v>-1615.5</c:v>
                </c:pt>
                <c:pt idx="216">
                  <c:v>-1611</c:v>
                </c:pt>
                <c:pt idx="217">
                  <c:v>-1610</c:v>
                </c:pt>
                <c:pt idx="218">
                  <c:v>-1604</c:v>
                </c:pt>
                <c:pt idx="219">
                  <c:v>-1602</c:v>
                </c:pt>
                <c:pt idx="220">
                  <c:v>-1602</c:v>
                </c:pt>
                <c:pt idx="221">
                  <c:v>-1602</c:v>
                </c:pt>
                <c:pt idx="222">
                  <c:v>-1601</c:v>
                </c:pt>
                <c:pt idx="223">
                  <c:v>-1594</c:v>
                </c:pt>
                <c:pt idx="224">
                  <c:v>-1594</c:v>
                </c:pt>
                <c:pt idx="225">
                  <c:v>-1587</c:v>
                </c:pt>
                <c:pt idx="226">
                  <c:v>-1587</c:v>
                </c:pt>
                <c:pt idx="227">
                  <c:v>-1586</c:v>
                </c:pt>
                <c:pt idx="228">
                  <c:v>-1365</c:v>
                </c:pt>
                <c:pt idx="229">
                  <c:v>-1365</c:v>
                </c:pt>
                <c:pt idx="230">
                  <c:v>-1347.5</c:v>
                </c:pt>
                <c:pt idx="231">
                  <c:v>-1324</c:v>
                </c:pt>
                <c:pt idx="232">
                  <c:v>-1324</c:v>
                </c:pt>
                <c:pt idx="233">
                  <c:v>-1309</c:v>
                </c:pt>
                <c:pt idx="234">
                  <c:v>-1309</c:v>
                </c:pt>
                <c:pt idx="235">
                  <c:v>-1293</c:v>
                </c:pt>
                <c:pt idx="236">
                  <c:v>-1288</c:v>
                </c:pt>
                <c:pt idx="237">
                  <c:v>-1288</c:v>
                </c:pt>
                <c:pt idx="238">
                  <c:v>-1280</c:v>
                </c:pt>
                <c:pt idx="239">
                  <c:v>-1280</c:v>
                </c:pt>
                <c:pt idx="240">
                  <c:v>-1278</c:v>
                </c:pt>
                <c:pt idx="241">
                  <c:v>-1278</c:v>
                </c:pt>
                <c:pt idx="242">
                  <c:v>-1274.5</c:v>
                </c:pt>
                <c:pt idx="243">
                  <c:v>-1263</c:v>
                </c:pt>
                <c:pt idx="244">
                  <c:v>-1263</c:v>
                </c:pt>
                <c:pt idx="245">
                  <c:v>-1234</c:v>
                </c:pt>
                <c:pt idx="246">
                  <c:v>-1234</c:v>
                </c:pt>
                <c:pt idx="247">
                  <c:v>-1048</c:v>
                </c:pt>
                <c:pt idx="248">
                  <c:v>-1048</c:v>
                </c:pt>
                <c:pt idx="249">
                  <c:v>-1026</c:v>
                </c:pt>
                <c:pt idx="250">
                  <c:v>-993</c:v>
                </c:pt>
                <c:pt idx="251">
                  <c:v>-992</c:v>
                </c:pt>
                <c:pt idx="252">
                  <c:v>-971</c:v>
                </c:pt>
                <c:pt idx="253">
                  <c:v>-957</c:v>
                </c:pt>
                <c:pt idx="254">
                  <c:v>-956</c:v>
                </c:pt>
                <c:pt idx="255">
                  <c:v>-942</c:v>
                </c:pt>
                <c:pt idx="256">
                  <c:v>-756</c:v>
                </c:pt>
                <c:pt idx="257">
                  <c:v>-684</c:v>
                </c:pt>
                <c:pt idx="258">
                  <c:v>-683</c:v>
                </c:pt>
                <c:pt idx="259">
                  <c:v>-645</c:v>
                </c:pt>
                <c:pt idx="260">
                  <c:v>-645</c:v>
                </c:pt>
                <c:pt idx="261">
                  <c:v>-631</c:v>
                </c:pt>
                <c:pt idx="262">
                  <c:v>-618</c:v>
                </c:pt>
                <c:pt idx="263">
                  <c:v>-618</c:v>
                </c:pt>
                <c:pt idx="264">
                  <c:v>-611</c:v>
                </c:pt>
                <c:pt idx="265">
                  <c:v>-596</c:v>
                </c:pt>
                <c:pt idx="266">
                  <c:v>-360</c:v>
                </c:pt>
                <c:pt idx="267">
                  <c:v>-353</c:v>
                </c:pt>
                <c:pt idx="268">
                  <c:v>-351</c:v>
                </c:pt>
                <c:pt idx="269">
                  <c:v>-338</c:v>
                </c:pt>
                <c:pt idx="270">
                  <c:v>-302</c:v>
                </c:pt>
                <c:pt idx="271">
                  <c:v>-280</c:v>
                </c:pt>
                <c:pt idx="272">
                  <c:v>-30</c:v>
                </c:pt>
                <c:pt idx="273">
                  <c:v>-7</c:v>
                </c:pt>
                <c:pt idx="274">
                  <c:v>-3.5</c:v>
                </c:pt>
                <c:pt idx="275">
                  <c:v>0</c:v>
                </c:pt>
                <c:pt idx="276">
                  <c:v>0</c:v>
                </c:pt>
                <c:pt idx="277">
                  <c:v>252</c:v>
                </c:pt>
                <c:pt idx="278">
                  <c:v>253</c:v>
                </c:pt>
                <c:pt idx="279">
                  <c:v>253</c:v>
                </c:pt>
                <c:pt idx="280">
                  <c:v>268</c:v>
                </c:pt>
                <c:pt idx="281">
                  <c:v>268</c:v>
                </c:pt>
                <c:pt idx="282">
                  <c:v>279</c:v>
                </c:pt>
                <c:pt idx="283">
                  <c:v>280</c:v>
                </c:pt>
                <c:pt idx="284">
                  <c:v>280</c:v>
                </c:pt>
                <c:pt idx="285">
                  <c:v>289</c:v>
                </c:pt>
                <c:pt idx="286">
                  <c:v>289</c:v>
                </c:pt>
                <c:pt idx="287">
                  <c:v>304</c:v>
                </c:pt>
                <c:pt idx="288">
                  <c:v>304</c:v>
                </c:pt>
                <c:pt idx="289">
                  <c:v>304</c:v>
                </c:pt>
                <c:pt idx="290">
                  <c:v>308</c:v>
                </c:pt>
                <c:pt idx="291">
                  <c:v>315</c:v>
                </c:pt>
                <c:pt idx="292">
                  <c:v>316</c:v>
                </c:pt>
                <c:pt idx="293">
                  <c:v>317</c:v>
                </c:pt>
                <c:pt idx="294">
                  <c:v>330</c:v>
                </c:pt>
                <c:pt idx="295">
                  <c:v>337</c:v>
                </c:pt>
                <c:pt idx="296">
                  <c:v>525</c:v>
                </c:pt>
                <c:pt idx="297">
                  <c:v>560</c:v>
                </c:pt>
                <c:pt idx="298">
                  <c:v>560</c:v>
                </c:pt>
                <c:pt idx="299">
                  <c:v>563.5</c:v>
                </c:pt>
                <c:pt idx="300">
                  <c:v>565.5</c:v>
                </c:pt>
                <c:pt idx="301">
                  <c:v>611</c:v>
                </c:pt>
                <c:pt idx="302">
                  <c:v>611</c:v>
                </c:pt>
                <c:pt idx="303">
                  <c:v>624</c:v>
                </c:pt>
                <c:pt idx="304">
                  <c:v>625</c:v>
                </c:pt>
                <c:pt idx="305">
                  <c:v>627</c:v>
                </c:pt>
                <c:pt idx="306">
                  <c:v>639</c:v>
                </c:pt>
                <c:pt idx="307">
                  <c:v>642</c:v>
                </c:pt>
                <c:pt idx="308">
                  <c:v>650.5</c:v>
                </c:pt>
                <c:pt idx="309">
                  <c:v>655</c:v>
                </c:pt>
                <c:pt idx="310">
                  <c:v>679</c:v>
                </c:pt>
                <c:pt idx="311">
                  <c:v>679</c:v>
                </c:pt>
                <c:pt idx="312">
                  <c:v>936</c:v>
                </c:pt>
                <c:pt idx="313">
                  <c:v>939.5</c:v>
                </c:pt>
                <c:pt idx="314">
                  <c:v>963</c:v>
                </c:pt>
                <c:pt idx="315">
                  <c:v>965.5</c:v>
                </c:pt>
                <c:pt idx="316">
                  <c:v>970</c:v>
                </c:pt>
                <c:pt idx="317">
                  <c:v>978</c:v>
                </c:pt>
                <c:pt idx="318">
                  <c:v>1217</c:v>
                </c:pt>
                <c:pt idx="319">
                  <c:v>1217</c:v>
                </c:pt>
                <c:pt idx="320">
                  <c:v>1280</c:v>
                </c:pt>
                <c:pt idx="321">
                  <c:v>1280</c:v>
                </c:pt>
                <c:pt idx="322">
                  <c:v>1280</c:v>
                </c:pt>
                <c:pt idx="323">
                  <c:v>1280</c:v>
                </c:pt>
                <c:pt idx="324">
                  <c:v>1282</c:v>
                </c:pt>
                <c:pt idx="325">
                  <c:v>1297</c:v>
                </c:pt>
                <c:pt idx="326">
                  <c:v>1297</c:v>
                </c:pt>
                <c:pt idx="327">
                  <c:v>1302</c:v>
                </c:pt>
                <c:pt idx="328">
                  <c:v>1302</c:v>
                </c:pt>
                <c:pt idx="329">
                  <c:v>1556</c:v>
                </c:pt>
                <c:pt idx="330">
                  <c:v>1556</c:v>
                </c:pt>
                <c:pt idx="331">
                  <c:v>1563</c:v>
                </c:pt>
                <c:pt idx="332">
                  <c:v>1563</c:v>
                </c:pt>
                <c:pt idx="333">
                  <c:v>1577</c:v>
                </c:pt>
                <c:pt idx="334">
                  <c:v>1577</c:v>
                </c:pt>
                <c:pt idx="335">
                  <c:v>1596</c:v>
                </c:pt>
                <c:pt idx="336">
                  <c:v>1607</c:v>
                </c:pt>
                <c:pt idx="337">
                  <c:v>1620</c:v>
                </c:pt>
                <c:pt idx="338">
                  <c:v>1620</c:v>
                </c:pt>
                <c:pt idx="339">
                  <c:v>1887.5</c:v>
                </c:pt>
                <c:pt idx="340">
                  <c:v>1922</c:v>
                </c:pt>
                <c:pt idx="341">
                  <c:v>1922</c:v>
                </c:pt>
                <c:pt idx="342">
                  <c:v>1949</c:v>
                </c:pt>
                <c:pt idx="343">
                  <c:v>1949</c:v>
                </c:pt>
                <c:pt idx="344">
                  <c:v>1965</c:v>
                </c:pt>
                <c:pt idx="345">
                  <c:v>1978</c:v>
                </c:pt>
                <c:pt idx="346">
                  <c:v>2178</c:v>
                </c:pt>
                <c:pt idx="347">
                  <c:v>2184.5</c:v>
                </c:pt>
                <c:pt idx="348">
                  <c:v>2229</c:v>
                </c:pt>
                <c:pt idx="349">
                  <c:v>2236</c:v>
                </c:pt>
                <c:pt idx="350">
                  <c:v>2239</c:v>
                </c:pt>
                <c:pt idx="351">
                  <c:v>2239</c:v>
                </c:pt>
                <c:pt idx="352">
                  <c:v>2241</c:v>
                </c:pt>
                <c:pt idx="353">
                  <c:v>2526.5</c:v>
                </c:pt>
                <c:pt idx="354">
                  <c:v>2540</c:v>
                </c:pt>
                <c:pt idx="355">
                  <c:v>2540</c:v>
                </c:pt>
                <c:pt idx="356">
                  <c:v>2548</c:v>
                </c:pt>
                <c:pt idx="357">
                  <c:v>2548</c:v>
                </c:pt>
                <c:pt idx="358">
                  <c:v>2563</c:v>
                </c:pt>
                <c:pt idx="359">
                  <c:v>2567</c:v>
                </c:pt>
                <c:pt idx="360">
                  <c:v>2567</c:v>
                </c:pt>
                <c:pt idx="361">
                  <c:v>2567</c:v>
                </c:pt>
                <c:pt idx="362">
                  <c:v>2589</c:v>
                </c:pt>
                <c:pt idx="363">
                  <c:v>2592</c:v>
                </c:pt>
                <c:pt idx="364">
                  <c:v>2592</c:v>
                </c:pt>
                <c:pt idx="365">
                  <c:v>2767</c:v>
                </c:pt>
                <c:pt idx="366">
                  <c:v>2863.5</c:v>
                </c:pt>
                <c:pt idx="367">
                  <c:v>2885</c:v>
                </c:pt>
                <c:pt idx="368">
                  <c:v>2885</c:v>
                </c:pt>
                <c:pt idx="369">
                  <c:v>2891</c:v>
                </c:pt>
                <c:pt idx="370">
                  <c:v>2898</c:v>
                </c:pt>
                <c:pt idx="371">
                  <c:v>2900</c:v>
                </c:pt>
                <c:pt idx="372">
                  <c:v>3128</c:v>
                </c:pt>
                <c:pt idx="373">
                  <c:v>3195</c:v>
                </c:pt>
                <c:pt idx="374">
                  <c:v>3224</c:v>
                </c:pt>
                <c:pt idx="375">
                  <c:v>3233.5</c:v>
                </c:pt>
                <c:pt idx="376">
                  <c:v>3291</c:v>
                </c:pt>
                <c:pt idx="377">
                  <c:v>3410</c:v>
                </c:pt>
                <c:pt idx="378">
                  <c:v>3509</c:v>
                </c:pt>
                <c:pt idx="379">
                  <c:v>3509</c:v>
                </c:pt>
                <c:pt idx="380">
                  <c:v>3540</c:v>
                </c:pt>
                <c:pt idx="381">
                  <c:v>3562</c:v>
                </c:pt>
                <c:pt idx="382">
                  <c:v>3562</c:v>
                </c:pt>
                <c:pt idx="383">
                  <c:v>3784</c:v>
                </c:pt>
                <c:pt idx="384">
                  <c:v>3811</c:v>
                </c:pt>
                <c:pt idx="385">
                  <c:v>3842</c:v>
                </c:pt>
                <c:pt idx="386">
                  <c:v>3842</c:v>
                </c:pt>
                <c:pt idx="387">
                  <c:v>4149</c:v>
                </c:pt>
                <c:pt idx="388">
                  <c:v>4158</c:v>
                </c:pt>
                <c:pt idx="389">
                  <c:v>4158</c:v>
                </c:pt>
                <c:pt idx="390">
                  <c:v>4165</c:v>
                </c:pt>
                <c:pt idx="391">
                  <c:v>4165</c:v>
                </c:pt>
                <c:pt idx="392">
                  <c:v>4180</c:v>
                </c:pt>
                <c:pt idx="393">
                  <c:v>4180</c:v>
                </c:pt>
                <c:pt idx="394">
                  <c:v>4184</c:v>
                </c:pt>
                <c:pt idx="395">
                  <c:v>4200</c:v>
                </c:pt>
                <c:pt idx="396">
                  <c:v>4446.5</c:v>
                </c:pt>
                <c:pt idx="397">
                  <c:v>4502</c:v>
                </c:pt>
                <c:pt idx="398">
                  <c:v>4502</c:v>
                </c:pt>
                <c:pt idx="399">
                  <c:v>4840</c:v>
                </c:pt>
                <c:pt idx="400">
                  <c:v>5041</c:v>
                </c:pt>
                <c:pt idx="401">
                  <c:v>5050</c:v>
                </c:pt>
                <c:pt idx="402">
                  <c:v>5085</c:v>
                </c:pt>
                <c:pt idx="403">
                  <c:v>5122</c:v>
                </c:pt>
                <c:pt idx="404">
                  <c:v>5138</c:v>
                </c:pt>
                <c:pt idx="405">
                  <c:v>5138</c:v>
                </c:pt>
                <c:pt idx="406">
                  <c:v>5173</c:v>
                </c:pt>
                <c:pt idx="407">
                  <c:v>5173</c:v>
                </c:pt>
                <c:pt idx="408">
                  <c:v>5359</c:v>
                </c:pt>
                <c:pt idx="409">
                  <c:v>5359</c:v>
                </c:pt>
                <c:pt idx="410">
                  <c:v>5408</c:v>
                </c:pt>
                <c:pt idx="411">
                  <c:v>5412</c:v>
                </c:pt>
                <c:pt idx="412">
                  <c:v>5420</c:v>
                </c:pt>
                <c:pt idx="413">
                  <c:v>5436</c:v>
                </c:pt>
                <c:pt idx="414">
                  <c:v>5438</c:v>
                </c:pt>
                <c:pt idx="415">
                  <c:v>5438</c:v>
                </c:pt>
                <c:pt idx="416">
                  <c:v>5445</c:v>
                </c:pt>
                <c:pt idx="417">
                  <c:v>5445</c:v>
                </c:pt>
                <c:pt idx="418">
                  <c:v>5451</c:v>
                </c:pt>
                <c:pt idx="419">
                  <c:v>5455</c:v>
                </c:pt>
                <c:pt idx="420">
                  <c:v>5467</c:v>
                </c:pt>
                <c:pt idx="421">
                  <c:v>5467</c:v>
                </c:pt>
                <c:pt idx="422">
                  <c:v>5470</c:v>
                </c:pt>
                <c:pt idx="423">
                  <c:v>5482</c:v>
                </c:pt>
                <c:pt idx="424">
                  <c:v>5504</c:v>
                </c:pt>
                <c:pt idx="425">
                  <c:v>5504</c:v>
                </c:pt>
                <c:pt idx="426">
                  <c:v>5767</c:v>
                </c:pt>
                <c:pt idx="427">
                  <c:v>5769</c:v>
                </c:pt>
                <c:pt idx="428">
                  <c:v>5769</c:v>
                </c:pt>
                <c:pt idx="429">
                  <c:v>5783</c:v>
                </c:pt>
                <c:pt idx="430">
                  <c:v>5783</c:v>
                </c:pt>
                <c:pt idx="431">
                  <c:v>5789</c:v>
                </c:pt>
                <c:pt idx="432">
                  <c:v>5791</c:v>
                </c:pt>
                <c:pt idx="433">
                  <c:v>5791</c:v>
                </c:pt>
                <c:pt idx="434">
                  <c:v>5806</c:v>
                </c:pt>
                <c:pt idx="435">
                  <c:v>5806</c:v>
                </c:pt>
                <c:pt idx="436">
                  <c:v>5820</c:v>
                </c:pt>
                <c:pt idx="437">
                  <c:v>5820</c:v>
                </c:pt>
                <c:pt idx="438">
                  <c:v>6035</c:v>
                </c:pt>
                <c:pt idx="439">
                  <c:v>6035</c:v>
                </c:pt>
                <c:pt idx="440">
                  <c:v>6049</c:v>
                </c:pt>
                <c:pt idx="441">
                  <c:v>6049</c:v>
                </c:pt>
                <c:pt idx="442">
                  <c:v>6078</c:v>
                </c:pt>
                <c:pt idx="443">
                  <c:v>6078</c:v>
                </c:pt>
                <c:pt idx="444">
                  <c:v>6099</c:v>
                </c:pt>
                <c:pt idx="445">
                  <c:v>6099</c:v>
                </c:pt>
                <c:pt idx="446">
                  <c:v>6100</c:v>
                </c:pt>
                <c:pt idx="447">
                  <c:v>6100</c:v>
                </c:pt>
                <c:pt idx="448">
                  <c:v>6110</c:v>
                </c:pt>
                <c:pt idx="449">
                  <c:v>6110</c:v>
                </c:pt>
                <c:pt idx="450">
                  <c:v>6114</c:v>
                </c:pt>
                <c:pt idx="451">
                  <c:v>6114</c:v>
                </c:pt>
                <c:pt idx="452">
                  <c:v>6127</c:v>
                </c:pt>
                <c:pt idx="453">
                  <c:v>6387</c:v>
                </c:pt>
                <c:pt idx="454">
                  <c:v>6387</c:v>
                </c:pt>
                <c:pt idx="455">
                  <c:v>6424</c:v>
                </c:pt>
                <c:pt idx="456">
                  <c:v>6424</c:v>
                </c:pt>
                <c:pt idx="457">
                  <c:v>6438</c:v>
                </c:pt>
                <c:pt idx="458">
                  <c:v>6438</c:v>
                </c:pt>
                <c:pt idx="459">
                  <c:v>6445</c:v>
                </c:pt>
                <c:pt idx="460">
                  <c:v>6445</c:v>
                </c:pt>
                <c:pt idx="461">
                  <c:v>6458</c:v>
                </c:pt>
                <c:pt idx="462">
                  <c:v>6458</c:v>
                </c:pt>
                <c:pt idx="463">
                  <c:v>6475</c:v>
                </c:pt>
                <c:pt idx="464">
                  <c:v>6702</c:v>
                </c:pt>
                <c:pt idx="465">
                  <c:v>6725</c:v>
                </c:pt>
                <c:pt idx="466">
                  <c:v>6725</c:v>
                </c:pt>
                <c:pt idx="467">
                  <c:v>6733</c:v>
                </c:pt>
                <c:pt idx="468">
                  <c:v>6745</c:v>
                </c:pt>
                <c:pt idx="469">
                  <c:v>6754</c:v>
                </c:pt>
                <c:pt idx="470">
                  <c:v>6769</c:v>
                </c:pt>
                <c:pt idx="471">
                  <c:v>6991</c:v>
                </c:pt>
                <c:pt idx="472">
                  <c:v>7033</c:v>
                </c:pt>
                <c:pt idx="473">
                  <c:v>7061</c:v>
                </c:pt>
                <c:pt idx="474">
                  <c:v>7063</c:v>
                </c:pt>
                <c:pt idx="475">
                  <c:v>7074</c:v>
                </c:pt>
                <c:pt idx="476">
                  <c:v>7091</c:v>
                </c:pt>
                <c:pt idx="477">
                  <c:v>7100</c:v>
                </c:pt>
                <c:pt idx="478">
                  <c:v>7100</c:v>
                </c:pt>
                <c:pt idx="479">
                  <c:v>7330</c:v>
                </c:pt>
                <c:pt idx="480">
                  <c:v>7351</c:v>
                </c:pt>
                <c:pt idx="481">
                  <c:v>7372</c:v>
                </c:pt>
                <c:pt idx="482">
                  <c:v>7390</c:v>
                </c:pt>
                <c:pt idx="483">
                  <c:v>7400</c:v>
                </c:pt>
                <c:pt idx="484">
                  <c:v>7416</c:v>
                </c:pt>
                <c:pt idx="485">
                  <c:v>7684</c:v>
                </c:pt>
                <c:pt idx="486">
                  <c:v>7714</c:v>
                </c:pt>
                <c:pt idx="487">
                  <c:v>7750</c:v>
                </c:pt>
                <c:pt idx="488">
                  <c:v>7965</c:v>
                </c:pt>
                <c:pt idx="489">
                  <c:v>8001</c:v>
                </c:pt>
                <c:pt idx="490">
                  <c:v>8047</c:v>
                </c:pt>
                <c:pt idx="491">
                  <c:v>8049</c:v>
                </c:pt>
                <c:pt idx="492">
                  <c:v>8059</c:v>
                </c:pt>
                <c:pt idx="493">
                  <c:v>8282</c:v>
                </c:pt>
                <c:pt idx="494">
                  <c:v>8318</c:v>
                </c:pt>
                <c:pt idx="495">
                  <c:v>8366</c:v>
                </c:pt>
                <c:pt idx="496">
                  <c:v>8385</c:v>
                </c:pt>
                <c:pt idx="497">
                  <c:v>8385</c:v>
                </c:pt>
                <c:pt idx="498">
                  <c:v>8591</c:v>
                </c:pt>
                <c:pt idx="499">
                  <c:v>8605</c:v>
                </c:pt>
                <c:pt idx="500">
                  <c:v>8613</c:v>
                </c:pt>
                <c:pt idx="501">
                  <c:v>8627</c:v>
                </c:pt>
                <c:pt idx="502">
                  <c:v>8634</c:v>
                </c:pt>
                <c:pt idx="503">
                  <c:v>8649</c:v>
                </c:pt>
                <c:pt idx="504">
                  <c:v>8936</c:v>
                </c:pt>
                <c:pt idx="505">
                  <c:v>8955</c:v>
                </c:pt>
                <c:pt idx="506">
                  <c:v>8958</c:v>
                </c:pt>
                <c:pt idx="507">
                  <c:v>8989</c:v>
                </c:pt>
                <c:pt idx="508">
                  <c:v>8989</c:v>
                </c:pt>
                <c:pt idx="509">
                  <c:v>8991</c:v>
                </c:pt>
                <c:pt idx="510">
                  <c:v>8992.5</c:v>
                </c:pt>
                <c:pt idx="511">
                  <c:v>9001</c:v>
                </c:pt>
                <c:pt idx="512">
                  <c:v>9008</c:v>
                </c:pt>
                <c:pt idx="513">
                  <c:v>9020</c:v>
                </c:pt>
                <c:pt idx="514">
                  <c:v>9245</c:v>
                </c:pt>
                <c:pt idx="515">
                  <c:v>9245</c:v>
                </c:pt>
                <c:pt idx="516">
                  <c:v>9259</c:v>
                </c:pt>
                <c:pt idx="517">
                  <c:v>9267</c:v>
                </c:pt>
                <c:pt idx="518">
                  <c:v>9274</c:v>
                </c:pt>
                <c:pt idx="519">
                  <c:v>9303</c:v>
                </c:pt>
                <c:pt idx="520">
                  <c:v>9307</c:v>
                </c:pt>
                <c:pt idx="521">
                  <c:v>9314</c:v>
                </c:pt>
                <c:pt idx="522">
                  <c:v>9605</c:v>
                </c:pt>
                <c:pt idx="523">
                  <c:v>9626</c:v>
                </c:pt>
                <c:pt idx="524">
                  <c:v>9660</c:v>
                </c:pt>
                <c:pt idx="525">
                  <c:v>9878</c:v>
                </c:pt>
                <c:pt idx="526">
                  <c:v>9899</c:v>
                </c:pt>
                <c:pt idx="527">
                  <c:v>9900</c:v>
                </c:pt>
                <c:pt idx="528">
                  <c:v>9914</c:v>
                </c:pt>
                <c:pt idx="529">
                  <c:v>9964</c:v>
                </c:pt>
                <c:pt idx="530">
                  <c:v>10245</c:v>
                </c:pt>
                <c:pt idx="531">
                  <c:v>10263</c:v>
                </c:pt>
                <c:pt idx="532">
                  <c:v>10274</c:v>
                </c:pt>
                <c:pt idx="533">
                  <c:v>10281</c:v>
                </c:pt>
                <c:pt idx="534">
                  <c:v>10283</c:v>
                </c:pt>
                <c:pt idx="535">
                  <c:v>10288</c:v>
                </c:pt>
                <c:pt idx="536">
                  <c:v>10288</c:v>
                </c:pt>
                <c:pt idx="537">
                  <c:v>10288</c:v>
                </c:pt>
                <c:pt idx="538">
                  <c:v>10609</c:v>
                </c:pt>
                <c:pt idx="539">
                  <c:v>10609</c:v>
                </c:pt>
                <c:pt idx="540">
                  <c:v>10612</c:v>
                </c:pt>
                <c:pt idx="541">
                  <c:v>10880.5</c:v>
                </c:pt>
                <c:pt idx="542">
                  <c:v>10888.5</c:v>
                </c:pt>
                <c:pt idx="543">
                  <c:v>10892</c:v>
                </c:pt>
                <c:pt idx="544">
                  <c:v>10899</c:v>
                </c:pt>
                <c:pt idx="545">
                  <c:v>10899</c:v>
                </c:pt>
                <c:pt idx="546">
                  <c:v>11172</c:v>
                </c:pt>
                <c:pt idx="547">
                  <c:v>11187</c:v>
                </c:pt>
                <c:pt idx="548">
                  <c:v>11216</c:v>
                </c:pt>
                <c:pt idx="549">
                  <c:v>11230</c:v>
                </c:pt>
                <c:pt idx="550">
                  <c:v>11237</c:v>
                </c:pt>
                <c:pt idx="551">
                  <c:v>11481</c:v>
                </c:pt>
                <c:pt idx="552">
                  <c:v>11602</c:v>
                </c:pt>
                <c:pt idx="553">
                  <c:v>11609</c:v>
                </c:pt>
                <c:pt idx="554">
                  <c:v>11609</c:v>
                </c:pt>
                <c:pt idx="555">
                  <c:v>11817</c:v>
                </c:pt>
                <c:pt idx="556">
                  <c:v>11817</c:v>
                </c:pt>
                <c:pt idx="557">
                  <c:v>11841</c:v>
                </c:pt>
                <c:pt idx="558">
                  <c:v>11882</c:v>
                </c:pt>
                <c:pt idx="559">
                  <c:v>11882</c:v>
                </c:pt>
                <c:pt idx="560">
                  <c:v>11884</c:v>
                </c:pt>
                <c:pt idx="561">
                  <c:v>11892</c:v>
                </c:pt>
                <c:pt idx="562">
                  <c:v>12220</c:v>
                </c:pt>
                <c:pt idx="563">
                  <c:v>12220</c:v>
                </c:pt>
                <c:pt idx="564">
                  <c:v>12500</c:v>
                </c:pt>
                <c:pt idx="565">
                  <c:v>12500</c:v>
                </c:pt>
                <c:pt idx="566">
                  <c:v>12524</c:v>
                </c:pt>
                <c:pt idx="567">
                  <c:v>12558</c:v>
                </c:pt>
                <c:pt idx="568">
                  <c:v>12889</c:v>
                </c:pt>
                <c:pt idx="569">
                  <c:v>12889</c:v>
                </c:pt>
                <c:pt idx="570">
                  <c:v>13154</c:v>
                </c:pt>
                <c:pt idx="571">
                  <c:v>13169</c:v>
                </c:pt>
                <c:pt idx="572">
                  <c:v>13773</c:v>
                </c:pt>
                <c:pt idx="573">
                  <c:v>14147</c:v>
                </c:pt>
              </c:numCache>
            </c:numRef>
          </c:xVal>
          <c:yVal>
            <c:numRef>
              <c:f>'Active 1'!$U$21:$U$974</c:f>
              <c:numCache>
                <c:formatCode>General</c:formatCode>
                <c:ptCount val="954"/>
                <c:pt idx="66">
                  <c:v>-0.1114259999958449</c:v>
                </c:pt>
                <c:pt idx="67">
                  <c:v>-3.8206249995710095E-2</c:v>
                </c:pt>
                <c:pt idx="164">
                  <c:v>0.20820050000475021</c:v>
                </c:pt>
                <c:pt idx="170">
                  <c:v>0.20861700000386918</c:v>
                </c:pt>
                <c:pt idx="177">
                  <c:v>0.11875650000729365</c:v>
                </c:pt>
                <c:pt idx="184">
                  <c:v>-0.19276674999855459</c:v>
                </c:pt>
                <c:pt idx="186">
                  <c:v>0.25698175000434276</c:v>
                </c:pt>
                <c:pt idx="215">
                  <c:v>0.19087775000662077</c:v>
                </c:pt>
                <c:pt idx="222">
                  <c:v>-0.15095949999522418</c:v>
                </c:pt>
                <c:pt idx="227">
                  <c:v>-0.13096699999732664</c:v>
                </c:pt>
                <c:pt idx="230">
                  <c:v>-8.1176250001590233E-2</c:v>
                </c:pt>
                <c:pt idx="232">
                  <c:v>0.12122200000885641</c:v>
                </c:pt>
                <c:pt idx="242">
                  <c:v>-0.24683274999551941</c:v>
                </c:pt>
                <c:pt idx="245">
                  <c:v>-0.1084229999978561</c:v>
                </c:pt>
                <c:pt idx="268">
                  <c:v>-0.25688449999142904</c:v>
                </c:pt>
                <c:pt idx="296">
                  <c:v>-0.1177624999982072</c:v>
                </c:pt>
                <c:pt idx="297">
                  <c:v>0.11031999999977415</c:v>
                </c:pt>
                <c:pt idx="298">
                  <c:v>0.17431999999826076</c:v>
                </c:pt>
                <c:pt idx="299">
                  <c:v>0.15752825000527082</c:v>
                </c:pt>
                <c:pt idx="300">
                  <c:v>-0.1143527499953052</c:v>
                </c:pt>
                <c:pt idx="305">
                  <c:v>-0.12669350000214763</c:v>
                </c:pt>
                <c:pt idx="308">
                  <c:v>8.2704749998811167E-2</c:v>
                </c:pt>
                <c:pt idx="312">
                  <c:v>-6.7307999997865409E-2</c:v>
                </c:pt>
                <c:pt idx="313">
                  <c:v>-7.5099749999935739E-2</c:v>
                </c:pt>
                <c:pt idx="315">
                  <c:v>0.21144724999612663</c:v>
                </c:pt>
                <c:pt idx="339">
                  <c:v>7.8306250004970934E-2</c:v>
                </c:pt>
                <c:pt idx="346">
                  <c:v>0.10259100000257604</c:v>
                </c:pt>
                <c:pt idx="347">
                  <c:v>-0.26502225000149338</c:v>
                </c:pt>
                <c:pt idx="353">
                  <c:v>0.23232675000326708</c:v>
                </c:pt>
                <c:pt idx="365">
                  <c:v>0.15063650000229245</c:v>
                </c:pt>
                <c:pt idx="366">
                  <c:v>0.19837825000286102</c:v>
                </c:pt>
                <c:pt idx="372">
                  <c:v>-4.1883999998390209E-2</c:v>
                </c:pt>
                <c:pt idx="375">
                  <c:v>-7.7606749997357838E-2</c:v>
                </c:pt>
                <c:pt idx="377">
                  <c:v>-0.26410499999474268</c:v>
                </c:pt>
                <c:pt idx="378">
                  <c:v>8.6900000314926729E-4</c:v>
                </c:pt>
                <c:pt idx="383">
                  <c:v>-0.22485199999209726</c:v>
                </c:pt>
                <c:pt idx="396">
                  <c:v>0.15756675000739051</c:v>
                </c:pt>
                <c:pt idx="397">
                  <c:v>6.8690000043716282E-3</c:v>
                </c:pt>
                <c:pt idx="431">
                  <c:v>-2.8554499993333593E-2</c:v>
                </c:pt>
                <c:pt idx="448">
                  <c:v>4.5000000682193786E-5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541-4C0C-AA21-305004371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5639192"/>
        <c:axId val="1"/>
      </c:scatterChart>
      <c:valAx>
        <c:axId val="635639192"/>
        <c:scaling>
          <c:orientation val="minMax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86577642242527"/>
              <c:y val="0.874285714285714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04914608820646E-2"/>
              <c:y val="0.394285714285714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5639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701224185100918"/>
          <c:y val="0.92571428571428571"/>
          <c:w val="0.8429877706334743"/>
          <c:h val="5.925683817824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 CMa - O-C Diagr.</a:t>
            </a:r>
          </a:p>
        </c:rich>
      </c:tx>
      <c:layout>
        <c:manualLayout>
          <c:xMode val="edge"/>
          <c:yMode val="edge"/>
          <c:x val="0.40292553191489361"/>
          <c:y val="3.43839541547277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34042553191489"/>
          <c:y val="0.14040134256545286"/>
          <c:w val="0.83377659574468088"/>
          <c:h val="0.679084044653312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1'!$F$21:$F$974</c:f>
              <c:numCache>
                <c:formatCode>General</c:formatCode>
                <c:ptCount val="954"/>
                <c:pt idx="0">
                  <c:v>-29861</c:v>
                </c:pt>
                <c:pt idx="1">
                  <c:v>-29860</c:v>
                </c:pt>
                <c:pt idx="2">
                  <c:v>-29691</c:v>
                </c:pt>
                <c:pt idx="3">
                  <c:v>-29632</c:v>
                </c:pt>
                <c:pt idx="4">
                  <c:v>-29601</c:v>
                </c:pt>
                <c:pt idx="5">
                  <c:v>-28931</c:v>
                </c:pt>
                <c:pt idx="6">
                  <c:v>-28927</c:v>
                </c:pt>
                <c:pt idx="7">
                  <c:v>-28441</c:v>
                </c:pt>
                <c:pt idx="8">
                  <c:v>-28431</c:v>
                </c:pt>
                <c:pt idx="9">
                  <c:v>-28106</c:v>
                </c:pt>
                <c:pt idx="10">
                  <c:v>-27961</c:v>
                </c:pt>
                <c:pt idx="11">
                  <c:v>-27331</c:v>
                </c:pt>
                <c:pt idx="12">
                  <c:v>-27328</c:v>
                </c:pt>
                <c:pt idx="13">
                  <c:v>-26371</c:v>
                </c:pt>
                <c:pt idx="14">
                  <c:v>-26350</c:v>
                </c:pt>
                <c:pt idx="15">
                  <c:v>-26271</c:v>
                </c:pt>
                <c:pt idx="16">
                  <c:v>-26055</c:v>
                </c:pt>
                <c:pt idx="17">
                  <c:v>-25891</c:v>
                </c:pt>
                <c:pt idx="18">
                  <c:v>-25578</c:v>
                </c:pt>
                <c:pt idx="19">
                  <c:v>-25127</c:v>
                </c:pt>
                <c:pt idx="20">
                  <c:v>-25071</c:v>
                </c:pt>
                <c:pt idx="21">
                  <c:v>-24448</c:v>
                </c:pt>
                <c:pt idx="22">
                  <c:v>-23200</c:v>
                </c:pt>
                <c:pt idx="23">
                  <c:v>-23193</c:v>
                </c:pt>
                <c:pt idx="24">
                  <c:v>-22877</c:v>
                </c:pt>
                <c:pt idx="25">
                  <c:v>-22827</c:v>
                </c:pt>
                <c:pt idx="26">
                  <c:v>-22516</c:v>
                </c:pt>
                <c:pt idx="27">
                  <c:v>-22496</c:v>
                </c:pt>
                <c:pt idx="28">
                  <c:v>-22495</c:v>
                </c:pt>
                <c:pt idx="29">
                  <c:v>-22251</c:v>
                </c:pt>
                <c:pt idx="30">
                  <c:v>-21884</c:v>
                </c:pt>
                <c:pt idx="31">
                  <c:v>-21539</c:v>
                </c:pt>
                <c:pt idx="32">
                  <c:v>-21515</c:v>
                </c:pt>
                <c:pt idx="33">
                  <c:v>-21324</c:v>
                </c:pt>
                <c:pt idx="34">
                  <c:v>-21287</c:v>
                </c:pt>
                <c:pt idx="35">
                  <c:v>-21201</c:v>
                </c:pt>
                <c:pt idx="36">
                  <c:v>-21194</c:v>
                </c:pt>
                <c:pt idx="37">
                  <c:v>-21186</c:v>
                </c:pt>
                <c:pt idx="38">
                  <c:v>-20979</c:v>
                </c:pt>
                <c:pt idx="39">
                  <c:v>-20950</c:v>
                </c:pt>
                <c:pt idx="40">
                  <c:v>-20928</c:v>
                </c:pt>
                <c:pt idx="41">
                  <c:v>-20913</c:v>
                </c:pt>
                <c:pt idx="42">
                  <c:v>-20281</c:v>
                </c:pt>
                <c:pt idx="43">
                  <c:v>-20257</c:v>
                </c:pt>
                <c:pt idx="44">
                  <c:v>-19936</c:v>
                </c:pt>
                <c:pt idx="45">
                  <c:v>-19921</c:v>
                </c:pt>
                <c:pt idx="46">
                  <c:v>-19899</c:v>
                </c:pt>
                <c:pt idx="47">
                  <c:v>-19596</c:v>
                </c:pt>
                <c:pt idx="48">
                  <c:v>-19595</c:v>
                </c:pt>
                <c:pt idx="49">
                  <c:v>-19295</c:v>
                </c:pt>
                <c:pt idx="50">
                  <c:v>-19288</c:v>
                </c:pt>
                <c:pt idx="51">
                  <c:v>-18972</c:v>
                </c:pt>
                <c:pt idx="52">
                  <c:v>-18964</c:v>
                </c:pt>
                <c:pt idx="53">
                  <c:v>-18948</c:v>
                </c:pt>
                <c:pt idx="54">
                  <c:v>-18655</c:v>
                </c:pt>
                <c:pt idx="55">
                  <c:v>-18641</c:v>
                </c:pt>
                <c:pt idx="56">
                  <c:v>-18626</c:v>
                </c:pt>
                <c:pt idx="57">
                  <c:v>-18352</c:v>
                </c:pt>
                <c:pt idx="58">
                  <c:v>-18324</c:v>
                </c:pt>
                <c:pt idx="59">
                  <c:v>-18309</c:v>
                </c:pt>
                <c:pt idx="60">
                  <c:v>-18022</c:v>
                </c:pt>
                <c:pt idx="61">
                  <c:v>-17979</c:v>
                </c:pt>
                <c:pt idx="62">
                  <c:v>-17706</c:v>
                </c:pt>
                <c:pt idx="63">
                  <c:v>-17397</c:v>
                </c:pt>
                <c:pt idx="64">
                  <c:v>-16935</c:v>
                </c:pt>
                <c:pt idx="65">
                  <c:v>-16720</c:v>
                </c:pt>
                <c:pt idx="66">
                  <c:v>-16108</c:v>
                </c:pt>
                <c:pt idx="67">
                  <c:v>-16087.5</c:v>
                </c:pt>
                <c:pt idx="68">
                  <c:v>-15440</c:v>
                </c:pt>
                <c:pt idx="69">
                  <c:v>-15433</c:v>
                </c:pt>
                <c:pt idx="70">
                  <c:v>-13830</c:v>
                </c:pt>
                <c:pt idx="71">
                  <c:v>-13815</c:v>
                </c:pt>
                <c:pt idx="72">
                  <c:v>-13778</c:v>
                </c:pt>
                <c:pt idx="73">
                  <c:v>-13564</c:v>
                </c:pt>
                <c:pt idx="74">
                  <c:v>-13563</c:v>
                </c:pt>
                <c:pt idx="75">
                  <c:v>-13528</c:v>
                </c:pt>
                <c:pt idx="76">
                  <c:v>-13499</c:v>
                </c:pt>
                <c:pt idx="77">
                  <c:v>-13498</c:v>
                </c:pt>
                <c:pt idx="78">
                  <c:v>-13492</c:v>
                </c:pt>
                <c:pt idx="79">
                  <c:v>-13484</c:v>
                </c:pt>
                <c:pt idx="80">
                  <c:v>-13476</c:v>
                </c:pt>
                <c:pt idx="81">
                  <c:v>-13194</c:v>
                </c:pt>
                <c:pt idx="82">
                  <c:v>-13188</c:v>
                </c:pt>
                <c:pt idx="83">
                  <c:v>-13187</c:v>
                </c:pt>
                <c:pt idx="84">
                  <c:v>-12878</c:v>
                </c:pt>
                <c:pt idx="85">
                  <c:v>-12584</c:v>
                </c:pt>
                <c:pt idx="86">
                  <c:v>-12548</c:v>
                </c:pt>
                <c:pt idx="87">
                  <c:v>-10629</c:v>
                </c:pt>
                <c:pt idx="88">
                  <c:v>-9939</c:v>
                </c:pt>
                <c:pt idx="89">
                  <c:v>-9615</c:v>
                </c:pt>
                <c:pt idx="90">
                  <c:v>-9615</c:v>
                </c:pt>
                <c:pt idx="91">
                  <c:v>-9330</c:v>
                </c:pt>
                <c:pt idx="92">
                  <c:v>-8659</c:v>
                </c:pt>
                <c:pt idx="93">
                  <c:v>-8658</c:v>
                </c:pt>
                <c:pt idx="94">
                  <c:v>-8658</c:v>
                </c:pt>
                <c:pt idx="95">
                  <c:v>-8634</c:v>
                </c:pt>
                <c:pt idx="96">
                  <c:v>-7724</c:v>
                </c:pt>
                <c:pt idx="97">
                  <c:v>-7717.5</c:v>
                </c:pt>
                <c:pt idx="98">
                  <c:v>-7707</c:v>
                </c:pt>
                <c:pt idx="99">
                  <c:v>-7705</c:v>
                </c:pt>
                <c:pt idx="100">
                  <c:v>-6454</c:v>
                </c:pt>
                <c:pt idx="101">
                  <c:v>-6453</c:v>
                </c:pt>
                <c:pt idx="102">
                  <c:v>-6432</c:v>
                </c:pt>
                <c:pt idx="103">
                  <c:v>-6084</c:v>
                </c:pt>
                <c:pt idx="104">
                  <c:v>-5804</c:v>
                </c:pt>
                <c:pt idx="105">
                  <c:v>-5760</c:v>
                </c:pt>
                <c:pt idx="106">
                  <c:v>-5458</c:v>
                </c:pt>
                <c:pt idx="107">
                  <c:v>-5458</c:v>
                </c:pt>
                <c:pt idx="108">
                  <c:v>-5444</c:v>
                </c:pt>
                <c:pt idx="109">
                  <c:v>-5436</c:v>
                </c:pt>
                <c:pt idx="110">
                  <c:v>-5198</c:v>
                </c:pt>
                <c:pt idx="111">
                  <c:v>-5185</c:v>
                </c:pt>
                <c:pt idx="112">
                  <c:v>-5185</c:v>
                </c:pt>
                <c:pt idx="113">
                  <c:v>-5185</c:v>
                </c:pt>
                <c:pt idx="114">
                  <c:v>-5185</c:v>
                </c:pt>
                <c:pt idx="115">
                  <c:v>-5184</c:v>
                </c:pt>
                <c:pt idx="116">
                  <c:v>-5179</c:v>
                </c:pt>
                <c:pt idx="117">
                  <c:v>-5179</c:v>
                </c:pt>
                <c:pt idx="118">
                  <c:v>-5179</c:v>
                </c:pt>
                <c:pt idx="119">
                  <c:v>-5149</c:v>
                </c:pt>
                <c:pt idx="120">
                  <c:v>-4817</c:v>
                </c:pt>
                <c:pt idx="121">
                  <c:v>-4816</c:v>
                </c:pt>
                <c:pt idx="122">
                  <c:v>-4804</c:v>
                </c:pt>
                <c:pt idx="123">
                  <c:v>-4533</c:v>
                </c:pt>
                <c:pt idx="124">
                  <c:v>-4512</c:v>
                </c:pt>
                <c:pt idx="125">
                  <c:v>-4507</c:v>
                </c:pt>
                <c:pt idx="126">
                  <c:v>-4507</c:v>
                </c:pt>
                <c:pt idx="127">
                  <c:v>-4191</c:v>
                </c:pt>
                <c:pt idx="128">
                  <c:v>-4191</c:v>
                </c:pt>
                <c:pt idx="129">
                  <c:v>-4187</c:v>
                </c:pt>
                <c:pt idx="130">
                  <c:v>-4185</c:v>
                </c:pt>
                <c:pt idx="131">
                  <c:v>-3950</c:v>
                </c:pt>
                <c:pt idx="132">
                  <c:v>-3932</c:v>
                </c:pt>
                <c:pt idx="133">
                  <c:v>-3896</c:v>
                </c:pt>
                <c:pt idx="134">
                  <c:v>-3890</c:v>
                </c:pt>
                <c:pt idx="135">
                  <c:v>-3888</c:v>
                </c:pt>
                <c:pt idx="136">
                  <c:v>-3886</c:v>
                </c:pt>
                <c:pt idx="137">
                  <c:v>-3867</c:v>
                </c:pt>
                <c:pt idx="138">
                  <c:v>-3867</c:v>
                </c:pt>
                <c:pt idx="139">
                  <c:v>-3860</c:v>
                </c:pt>
                <c:pt idx="140">
                  <c:v>-3859</c:v>
                </c:pt>
                <c:pt idx="141">
                  <c:v>-3853</c:v>
                </c:pt>
                <c:pt idx="142">
                  <c:v>-3853</c:v>
                </c:pt>
                <c:pt idx="143">
                  <c:v>-3853</c:v>
                </c:pt>
                <c:pt idx="144">
                  <c:v>-3838</c:v>
                </c:pt>
                <c:pt idx="145">
                  <c:v>-3833</c:v>
                </c:pt>
                <c:pt idx="146">
                  <c:v>-3816</c:v>
                </c:pt>
                <c:pt idx="147">
                  <c:v>-3577</c:v>
                </c:pt>
                <c:pt idx="148">
                  <c:v>-3522</c:v>
                </c:pt>
                <c:pt idx="149">
                  <c:v>-3500</c:v>
                </c:pt>
                <c:pt idx="150">
                  <c:v>-3263</c:v>
                </c:pt>
                <c:pt idx="151">
                  <c:v>-3257</c:v>
                </c:pt>
                <c:pt idx="152">
                  <c:v>-3257</c:v>
                </c:pt>
                <c:pt idx="153">
                  <c:v>-3250</c:v>
                </c:pt>
                <c:pt idx="154">
                  <c:v>-3250</c:v>
                </c:pt>
                <c:pt idx="155">
                  <c:v>-3242</c:v>
                </c:pt>
                <c:pt idx="156">
                  <c:v>-3234</c:v>
                </c:pt>
                <c:pt idx="157">
                  <c:v>-3220</c:v>
                </c:pt>
                <c:pt idx="158">
                  <c:v>-3176</c:v>
                </c:pt>
                <c:pt idx="159">
                  <c:v>-3169</c:v>
                </c:pt>
                <c:pt idx="160">
                  <c:v>-2947</c:v>
                </c:pt>
                <c:pt idx="161">
                  <c:v>-2939</c:v>
                </c:pt>
                <c:pt idx="162">
                  <c:v>-2927</c:v>
                </c:pt>
                <c:pt idx="163">
                  <c:v>-2921</c:v>
                </c:pt>
                <c:pt idx="164">
                  <c:v>-2921</c:v>
                </c:pt>
                <c:pt idx="165">
                  <c:v>-2919</c:v>
                </c:pt>
                <c:pt idx="166">
                  <c:v>-2919</c:v>
                </c:pt>
                <c:pt idx="167">
                  <c:v>-2917</c:v>
                </c:pt>
                <c:pt idx="168">
                  <c:v>-2917</c:v>
                </c:pt>
                <c:pt idx="169">
                  <c:v>-2914</c:v>
                </c:pt>
                <c:pt idx="170">
                  <c:v>-2914</c:v>
                </c:pt>
                <c:pt idx="171">
                  <c:v>-2911</c:v>
                </c:pt>
                <c:pt idx="172">
                  <c:v>-2911</c:v>
                </c:pt>
                <c:pt idx="173">
                  <c:v>-2900</c:v>
                </c:pt>
                <c:pt idx="174">
                  <c:v>-2899</c:v>
                </c:pt>
                <c:pt idx="175">
                  <c:v>-2294</c:v>
                </c:pt>
                <c:pt idx="176">
                  <c:v>-2273</c:v>
                </c:pt>
                <c:pt idx="177">
                  <c:v>-2273</c:v>
                </c:pt>
                <c:pt idx="178">
                  <c:v>-2264</c:v>
                </c:pt>
                <c:pt idx="179">
                  <c:v>-2264</c:v>
                </c:pt>
                <c:pt idx="180">
                  <c:v>-2257</c:v>
                </c:pt>
                <c:pt idx="181">
                  <c:v>-2234</c:v>
                </c:pt>
                <c:pt idx="182">
                  <c:v>-2227</c:v>
                </c:pt>
                <c:pt idx="183">
                  <c:v>-2222</c:v>
                </c:pt>
                <c:pt idx="184">
                  <c:v>-2046.5</c:v>
                </c:pt>
                <c:pt idx="185">
                  <c:v>-2027</c:v>
                </c:pt>
                <c:pt idx="186">
                  <c:v>-1983.5</c:v>
                </c:pt>
                <c:pt idx="187">
                  <c:v>-1963</c:v>
                </c:pt>
                <c:pt idx="188">
                  <c:v>-1934</c:v>
                </c:pt>
                <c:pt idx="189">
                  <c:v>-1928</c:v>
                </c:pt>
                <c:pt idx="190">
                  <c:v>-1927</c:v>
                </c:pt>
                <c:pt idx="191">
                  <c:v>-1913</c:v>
                </c:pt>
                <c:pt idx="192">
                  <c:v>-1913</c:v>
                </c:pt>
                <c:pt idx="193">
                  <c:v>-1696</c:v>
                </c:pt>
                <c:pt idx="194">
                  <c:v>-1696</c:v>
                </c:pt>
                <c:pt idx="195">
                  <c:v>-1661</c:v>
                </c:pt>
                <c:pt idx="196">
                  <c:v>-1659</c:v>
                </c:pt>
                <c:pt idx="197">
                  <c:v>-1659</c:v>
                </c:pt>
                <c:pt idx="198">
                  <c:v>-1659</c:v>
                </c:pt>
                <c:pt idx="199">
                  <c:v>-1644</c:v>
                </c:pt>
                <c:pt idx="200">
                  <c:v>-1640</c:v>
                </c:pt>
                <c:pt idx="201">
                  <c:v>-1640</c:v>
                </c:pt>
                <c:pt idx="202">
                  <c:v>-1638</c:v>
                </c:pt>
                <c:pt idx="203">
                  <c:v>-1638</c:v>
                </c:pt>
                <c:pt idx="204">
                  <c:v>-1637</c:v>
                </c:pt>
                <c:pt idx="205">
                  <c:v>-1637</c:v>
                </c:pt>
                <c:pt idx="206">
                  <c:v>-1637</c:v>
                </c:pt>
                <c:pt idx="207">
                  <c:v>-1637</c:v>
                </c:pt>
                <c:pt idx="208">
                  <c:v>-1624</c:v>
                </c:pt>
                <c:pt idx="209">
                  <c:v>-1624</c:v>
                </c:pt>
                <c:pt idx="210">
                  <c:v>-1623</c:v>
                </c:pt>
                <c:pt idx="211">
                  <c:v>-1623</c:v>
                </c:pt>
                <c:pt idx="212">
                  <c:v>-1618</c:v>
                </c:pt>
                <c:pt idx="213">
                  <c:v>-1616</c:v>
                </c:pt>
                <c:pt idx="214">
                  <c:v>-1616</c:v>
                </c:pt>
                <c:pt idx="215">
                  <c:v>-1615.5</c:v>
                </c:pt>
                <c:pt idx="216">
                  <c:v>-1611</c:v>
                </c:pt>
                <c:pt idx="217">
                  <c:v>-1610</c:v>
                </c:pt>
                <c:pt idx="218">
                  <c:v>-1604</c:v>
                </c:pt>
                <c:pt idx="219">
                  <c:v>-1602</c:v>
                </c:pt>
                <c:pt idx="220">
                  <c:v>-1602</c:v>
                </c:pt>
                <c:pt idx="221">
                  <c:v>-1602</c:v>
                </c:pt>
                <c:pt idx="222">
                  <c:v>-1601</c:v>
                </c:pt>
                <c:pt idx="223">
                  <c:v>-1594</c:v>
                </c:pt>
                <c:pt idx="224">
                  <c:v>-1594</c:v>
                </c:pt>
                <c:pt idx="225">
                  <c:v>-1587</c:v>
                </c:pt>
                <c:pt idx="226">
                  <c:v>-1587</c:v>
                </c:pt>
                <c:pt idx="227">
                  <c:v>-1586</c:v>
                </c:pt>
                <c:pt idx="228">
                  <c:v>-1365</c:v>
                </c:pt>
                <c:pt idx="229">
                  <c:v>-1365</c:v>
                </c:pt>
                <c:pt idx="230">
                  <c:v>-1347.5</c:v>
                </c:pt>
                <c:pt idx="231">
                  <c:v>-1324</c:v>
                </c:pt>
                <c:pt idx="232">
                  <c:v>-1324</c:v>
                </c:pt>
                <c:pt idx="233">
                  <c:v>-1309</c:v>
                </c:pt>
                <c:pt idx="234">
                  <c:v>-1309</c:v>
                </c:pt>
                <c:pt idx="235">
                  <c:v>-1293</c:v>
                </c:pt>
                <c:pt idx="236">
                  <c:v>-1288</c:v>
                </c:pt>
                <c:pt idx="237">
                  <c:v>-1288</c:v>
                </c:pt>
                <c:pt idx="238">
                  <c:v>-1280</c:v>
                </c:pt>
                <c:pt idx="239">
                  <c:v>-1280</c:v>
                </c:pt>
                <c:pt idx="240">
                  <c:v>-1278</c:v>
                </c:pt>
                <c:pt idx="241">
                  <c:v>-1278</c:v>
                </c:pt>
                <c:pt idx="242">
                  <c:v>-1274.5</c:v>
                </c:pt>
                <c:pt idx="243">
                  <c:v>-1263</c:v>
                </c:pt>
                <c:pt idx="244">
                  <c:v>-1263</c:v>
                </c:pt>
                <c:pt idx="245">
                  <c:v>-1234</c:v>
                </c:pt>
                <c:pt idx="246">
                  <c:v>-1234</c:v>
                </c:pt>
                <c:pt idx="247">
                  <c:v>-1048</c:v>
                </c:pt>
                <c:pt idx="248">
                  <c:v>-1048</c:v>
                </c:pt>
                <c:pt idx="249">
                  <c:v>-1026</c:v>
                </c:pt>
                <c:pt idx="250">
                  <c:v>-993</c:v>
                </c:pt>
                <c:pt idx="251">
                  <c:v>-992</c:v>
                </c:pt>
                <c:pt idx="252">
                  <c:v>-971</c:v>
                </c:pt>
                <c:pt idx="253">
                  <c:v>-957</c:v>
                </c:pt>
                <c:pt idx="254">
                  <c:v>-956</c:v>
                </c:pt>
                <c:pt idx="255">
                  <c:v>-942</c:v>
                </c:pt>
                <c:pt idx="256">
                  <c:v>-756</c:v>
                </c:pt>
                <c:pt idx="257">
                  <c:v>-684</c:v>
                </c:pt>
                <c:pt idx="258">
                  <c:v>-683</c:v>
                </c:pt>
                <c:pt idx="259">
                  <c:v>-645</c:v>
                </c:pt>
                <c:pt idx="260">
                  <c:v>-645</c:v>
                </c:pt>
                <c:pt idx="261">
                  <c:v>-631</c:v>
                </c:pt>
                <c:pt idx="262">
                  <c:v>-618</c:v>
                </c:pt>
                <c:pt idx="263">
                  <c:v>-618</c:v>
                </c:pt>
                <c:pt idx="264">
                  <c:v>-611</c:v>
                </c:pt>
                <c:pt idx="265">
                  <c:v>-596</c:v>
                </c:pt>
                <c:pt idx="266">
                  <c:v>-360</c:v>
                </c:pt>
                <c:pt idx="267">
                  <c:v>-353</c:v>
                </c:pt>
                <c:pt idx="268">
                  <c:v>-351</c:v>
                </c:pt>
                <c:pt idx="269">
                  <c:v>-338</c:v>
                </c:pt>
                <c:pt idx="270">
                  <c:v>-302</c:v>
                </c:pt>
                <c:pt idx="271">
                  <c:v>-280</c:v>
                </c:pt>
                <c:pt idx="272">
                  <c:v>-30</c:v>
                </c:pt>
                <c:pt idx="273">
                  <c:v>-7</c:v>
                </c:pt>
                <c:pt idx="274">
                  <c:v>-3.5</c:v>
                </c:pt>
                <c:pt idx="275">
                  <c:v>0</c:v>
                </c:pt>
                <c:pt idx="276">
                  <c:v>0</c:v>
                </c:pt>
                <c:pt idx="277">
                  <c:v>252</c:v>
                </c:pt>
                <c:pt idx="278">
                  <c:v>253</c:v>
                </c:pt>
                <c:pt idx="279">
                  <c:v>253</c:v>
                </c:pt>
                <c:pt idx="280">
                  <c:v>268</c:v>
                </c:pt>
                <c:pt idx="281">
                  <c:v>268</c:v>
                </c:pt>
                <c:pt idx="282">
                  <c:v>279</c:v>
                </c:pt>
                <c:pt idx="283">
                  <c:v>280</c:v>
                </c:pt>
                <c:pt idx="284">
                  <c:v>280</c:v>
                </c:pt>
                <c:pt idx="285">
                  <c:v>289</c:v>
                </c:pt>
                <c:pt idx="286">
                  <c:v>289</c:v>
                </c:pt>
                <c:pt idx="287">
                  <c:v>304</c:v>
                </c:pt>
                <c:pt idx="288">
                  <c:v>304</c:v>
                </c:pt>
                <c:pt idx="289">
                  <c:v>304</c:v>
                </c:pt>
                <c:pt idx="290">
                  <c:v>308</c:v>
                </c:pt>
                <c:pt idx="291">
                  <c:v>315</c:v>
                </c:pt>
                <c:pt idx="292">
                  <c:v>316</c:v>
                </c:pt>
                <c:pt idx="293">
                  <c:v>317</c:v>
                </c:pt>
                <c:pt idx="294">
                  <c:v>330</c:v>
                </c:pt>
                <c:pt idx="295">
                  <c:v>337</c:v>
                </c:pt>
                <c:pt idx="296">
                  <c:v>525</c:v>
                </c:pt>
                <c:pt idx="297">
                  <c:v>560</c:v>
                </c:pt>
                <c:pt idx="298">
                  <c:v>560</c:v>
                </c:pt>
                <c:pt idx="299">
                  <c:v>563.5</c:v>
                </c:pt>
                <c:pt idx="300">
                  <c:v>565.5</c:v>
                </c:pt>
                <c:pt idx="301">
                  <c:v>611</c:v>
                </c:pt>
                <c:pt idx="302">
                  <c:v>611</c:v>
                </c:pt>
                <c:pt idx="303">
                  <c:v>624</c:v>
                </c:pt>
                <c:pt idx="304">
                  <c:v>625</c:v>
                </c:pt>
                <c:pt idx="305">
                  <c:v>627</c:v>
                </c:pt>
                <c:pt idx="306">
                  <c:v>639</c:v>
                </c:pt>
                <c:pt idx="307">
                  <c:v>642</c:v>
                </c:pt>
                <c:pt idx="308">
                  <c:v>650.5</c:v>
                </c:pt>
                <c:pt idx="309">
                  <c:v>655</c:v>
                </c:pt>
                <c:pt idx="310">
                  <c:v>679</c:v>
                </c:pt>
                <c:pt idx="311">
                  <c:v>679</c:v>
                </c:pt>
                <c:pt idx="312">
                  <c:v>936</c:v>
                </c:pt>
                <c:pt idx="313">
                  <c:v>939.5</c:v>
                </c:pt>
                <c:pt idx="314">
                  <c:v>963</c:v>
                </c:pt>
                <c:pt idx="315">
                  <c:v>965.5</c:v>
                </c:pt>
                <c:pt idx="316">
                  <c:v>970</c:v>
                </c:pt>
                <c:pt idx="317">
                  <c:v>978</c:v>
                </c:pt>
                <c:pt idx="318">
                  <c:v>1217</c:v>
                </c:pt>
                <c:pt idx="319">
                  <c:v>1217</c:v>
                </c:pt>
                <c:pt idx="320">
                  <c:v>1280</c:v>
                </c:pt>
                <c:pt idx="321">
                  <c:v>1280</c:v>
                </c:pt>
                <c:pt idx="322">
                  <c:v>1280</c:v>
                </c:pt>
                <c:pt idx="323">
                  <c:v>1280</c:v>
                </c:pt>
                <c:pt idx="324">
                  <c:v>1282</c:v>
                </c:pt>
                <c:pt idx="325">
                  <c:v>1297</c:v>
                </c:pt>
                <c:pt idx="326">
                  <c:v>1297</c:v>
                </c:pt>
                <c:pt idx="327">
                  <c:v>1302</c:v>
                </c:pt>
                <c:pt idx="328">
                  <c:v>1302</c:v>
                </c:pt>
                <c:pt idx="329">
                  <c:v>1556</c:v>
                </c:pt>
                <c:pt idx="330">
                  <c:v>1556</c:v>
                </c:pt>
                <c:pt idx="331">
                  <c:v>1563</c:v>
                </c:pt>
                <c:pt idx="332">
                  <c:v>1563</c:v>
                </c:pt>
                <c:pt idx="333">
                  <c:v>1577</c:v>
                </c:pt>
                <c:pt idx="334">
                  <c:v>1577</c:v>
                </c:pt>
                <c:pt idx="335">
                  <c:v>1596</c:v>
                </c:pt>
                <c:pt idx="336">
                  <c:v>1607</c:v>
                </c:pt>
                <c:pt idx="337">
                  <c:v>1620</c:v>
                </c:pt>
                <c:pt idx="338">
                  <c:v>1620</c:v>
                </c:pt>
                <c:pt idx="339">
                  <c:v>1887.5</c:v>
                </c:pt>
                <c:pt idx="340">
                  <c:v>1922</c:v>
                </c:pt>
                <c:pt idx="341">
                  <c:v>1922</c:v>
                </c:pt>
                <c:pt idx="342">
                  <c:v>1949</c:v>
                </c:pt>
                <c:pt idx="343">
                  <c:v>1949</c:v>
                </c:pt>
                <c:pt idx="344">
                  <c:v>1965</c:v>
                </c:pt>
                <c:pt idx="345">
                  <c:v>1978</c:v>
                </c:pt>
                <c:pt idx="346">
                  <c:v>2178</c:v>
                </c:pt>
                <c:pt idx="347">
                  <c:v>2184.5</c:v>
                </c:pt>
                <c:pt idx="348">
                  <c:v>2229</c:v>
                </c:pt>
                <c:pt idx="349">
                  <c:v>2236</c:v>
                </c:pt>
                <c:pt idx="350">
                  <c:v>2239</c:v>
                </c:pt>
                <c:pt idx="351">
                  <c:v>2239</c:v>
                </c:pt>
                <c:pt idx="352">
                  <c:v>2241</c:v>
                </c:pt>
                <c:pt idx="353">
                  <c:v>2526.5</c:v>
                </c:pt>
                <c:pt idx="354">
                  <c:v>2540</c:v>
                </c:pt>
                <c:pt idx="355">
                  <c:v>2540</c:v>
                </c:pt>
                <c:pt idx="356">
                  <c:v>2548</c:v>
                </c:pt>
                <c:pt idx="357">
                  <c:v>2548</c:v>
                </c:pt>
                <c:pt idx="358">
                  <c:v>2563</c:v>
                </c:pt>
                <c:pt idx="359">
                  <c:v>2567</c:v>
                </c:pt>
                <c:pt idx="360">
                  <c:v>2567</c:v>
                </c:pt>
                <c:pt idx="361">
                  <c:v>2567</c:v>
                </c:pt>
                <c:pt idx="362">
                  <c:v>2589</c:v>
                </c:pt>
                <c:pt idx="363">
                  <c:v>2592</c:v>
                </c:pt>
                <c:pt idx="364">
                  <c:v>2592</c:v>
                </c:pt>
                <c:pt idx="365">
                  <c:v>2767</c:v>
                </c:pt>
                <c:pt idx="366">
                  <c:v>2863.5</c:v>
                </c:pt>
                <c:pt idx="367">
                  <c:v>2885</c:v>
                </c:pt>
                <c:pt idx="368">
                  <c:v>2885</c:v>
                </c:pt>
                <c:pt idx="369">
                  <c:v>2891</c:v>
                </c:pt>
                <c:pt idx="370">
                  <c:v>2898</c:v>
                </c:pt>
                <c:pt idx="371">
                  <c:v>2900</c:v>
                </c:pt>
                <c:pt idx="372">
                  <c:v>3128</c:v>
                </c:pt>
                <c:pt idx="373">
                  <c:v>3195</c:v>
                </c:pt>
                <c:pt idx="374">
                  <c:v>3224</c:v>
                </c:pt>
                <c:pt idx="375">
                  <c:v>3233.5</c:v>
                </c:pt>
                <c:pt idx="376">
                  <c:v>3291</c:v>
                </c:pt>
                <c:pt idx="377">
                  <c:v>3410</c:v>
                </c:pt>
                <c:pt idx="378">
                  <c:v>3509</c:v>
                </c:pt>
                <c:pt idx="379">
                  <c:v>3509</c:v>
                </c:pt>
                <c:pt idx="380">
                  <c:v>3540</c:v>
                </c:pt>
                <c:pt idx="381">
                  <c:v>3562</c:v>
                </c:pt>
                <c:pt idx="382">
                  <c:v>3562</c:v>
                </c:pt>
                <c:pt idx="383">
                  <c:v>3784</c:v>
                </c:pt>
                <c:pt idx="384">
                  <c:v>3811</c:v>
                </c:pt>
                <c:pt idx="385">
                  <c:v>3842</c:v>
                </c:pt>
                <c:pt idx="386">
                  <c:v>3842</c:v>
                </c:pt>
                <c:pt idx="387">
                  <c:v>4149</c:v>
                </c:pt>
                <c:pt idx="388">
                  <c:v>4158</c:v>
                </c:pt>
                <c:pt idx="389">
                  <c:v>4158</c:v>
                </c:pt>
                <c:pt idx="390">
                  <c:v>4165</c:v>
                </c:pt>
                <c:pt idx="391">
                  <c:v>4165</c:v>
                </c:pt>
                <c:pt idx="392">
                  <c:v>4180</c:v>
                </c:pt>
                <c:pt idx="393">
                  <c:v>4180</c:v>
                </c:pt>
                <c:pt idx="394">
                  <c:v>4184</c:v>
                </c:pt>
                <c:pt idx="395">
                  <c:v>4200</c:v>
                </c:pt>
                <c:pt idx="396">
                  <c:v>4446.5</c:v>
                </c:pt>
                <c:pt idx="397">
                  <c:v>4502</c:v>
                </c:pt>
                <c:pt idx="398">
                  <c:v>4502</c:v>
                </c:pt>
                <c:pt idx="399">
                  <c:v>4840</c:v>
                </c:pt>
                <c:pt idx="400">
                  <c:v>5041</c:v>
                </c:pt>
                <c:pt idx="401">
                  <c:v>5050</c:v>
                </c:pt>
                <c:pt idx="402">
                  <c:v>5085</c:v>
                </c:pt>
                <c:pt idx="403">
                  <c:v>5122</c:v>
                </c:pt>
                <c:pt idx="404">
                  <c:v>5138</c:v>
                </c:pt>
                <c:pt idx="405">
                  <c:v>5138</c:v>
                </c:pt>
                <c:pt idx="406">
                  <c:v>5173</c:v>
                </c:pt>
                <c:pt idx="407">
                  <c:v>5173</c:v>
                </c:pt>
                <c:pt idx="408">
                  <c:v>5359</c:v>
                </c:pt>
                <c:pt idx="409">
                  <c:v>5359</c:v>
                </c:pt>
                <c:pt idx="410">
                  <c:v>5408</c:v>
                </c:pt>
                <c:pt idx="411">
                  <c:v>5412</c:v>
                </c:pt>
                <c:pt idx="412">
                  <c:v>5420</c:v>
                </c:pt>
                <c:pt idx="413">
                  <c:v>5436</c:v>
                </c:pt>
                <c:pt idx="414">
                  <c:v>5438</c:v>
                </c:pt>
                <c:pt idx="415">
                  <c:v>5438</c:v>
                </c:pt>
                <c:pt idx="416">
                  <c:v>5445</c:v>
                </c:pt>
                <c:pt idx="417">
                  <c:v>5445</c:v>
                </c:pt>
                <c:pt idx="418">
                  <c:v>5451</c:v>
                </c:pt>
                <c:pt idx="419">
                  <c:v>5455</c:v>
                </c:pt>
                <c:pt idx="420">
                  <c:v>5467</c:v>
                </c:pt>
                <c:pt idx="421">
                  <c:v>5467</c:v>
                </c:pt>
                <c:pt idx="422">
                  <c:v>5470</c:v>
                </c:pt>
                <c:pt idx="423">
                  <c:v>5482</c:v>
                </c:pt>
                <c:pt idx="424">
                  <c:v>5504</c:v>
                </c:pt>
                <c:pt idx="425">
                  <c:v>5504</c:v>
                </c:pt>
                <c:pt idx="426">
                  <c:v>5767</c:v>
                </c:pt>
                <c:pt idx="427">
                  <c:v>5769</c:v>
                </c:pt>
                <c:pt idx="428">
                  <c:v>5769</c:v>
                </c:pt>
                <c:pt idx="429">
                  <c:v>5783</c:v>
                </c:pt>
                <c:pt idx="430">
                  <c:v>5783</c:v>
                </c:pt>
                <c:pt idx="431">
                  <c:v>5789</c:v>
                </c:pt>
                <c:pt idx="432">
                  <c:v>5791</c:v>
                </c:pt>
                <c:pt idx="433">
                  <c:v>5791</c:v>
                </c:pt>
                <c:pt idx="434">
                  <c:v>5806</c:v>
                </c:pt>
                <c:pt idx="435">
                  <c:v>5806</c:v>
                </c:pt>
                <c:pt idx="436">
                  <c:v>5820</c:v>
                </c:pt>
                <c:pt idx="437">
                  <c:v>5820</c:v>
                </c:pt>
                <c:pt idx="438">
                  <c:v>6035</c:v>
                </c:pt>
                <c:pt idx="439">
                  <c:v>6035</c:v>
                </c:pt>
                <c:pt idx="440">
                  <c:v>6049</c:v>
                </c:pt>
                <c:pt idx="441">
                  <c:v>6049</c:v>
                </c:pt>
                <c:pt idx="442">
                  <c:v>6078</c:v>
                </c:pt>
                <c:pt idx="443">
                  <c:v>6078</c:v>
                </c:pt>
                <c:pt idx="444">
                  <c:v>6099</c:v>
                </c:pt>
                <c:pt idx="445">
                  <c:v>6099</c:v>
                </c:pt>
                <c:pt idx="446">
                  <c:v>6100</c:v>
                </c:pt>
                <c:pt idx="447">
                  <c:v>6100</c:v>
                </c:pt>
                <c:pt idx="448">
                  <c:v>6110</c:v>
                </c:pt>
                <c:pt idx="449">
                  <c:v>6110</c:v>
                </c:pt>
                <c:pt idx="450">
                  <c:v>6114</c:v>
                </c:pt>
                <c:pt idx="451">
                  <c:v>6114</c:v>
                </c:pt>
                <c:pt idx="452">
                  <c:v>6127</c:v>
                </c:pt>
                <c:pt idx="453">
                  <c:v>6387</c:v>
                </c:pt>
                <c:pt idx="454">
                  <c:v>6387</c:v>
                </c:pt>
                <c:pt idx="455">
                  <c:v>6424</c:v>
                </c:pt>
                <c:pt idx="456">
                  <c:v>6424</c:v>
                </c:pt>
                <c:pt idx="457">
                  <c:v>6438</c:v>
                </c:pt>
                <c:pt idx="458">
                  <c:v>6438</c:v>
                </c:pt>
                <c:pt idx="459">
                  <c:v>6445</c:v>
                </c:pt>
                <c:pt idx="460">
                  <c:v>6445</c:v>
                </c:pt>
                <c:pt idx="461">
                  <c:v>6458</c:v>
                </c:pt>
                <c:pt idx="462">
                  <c:v>6458</c:v>
                </c:pt>
                <c:pt idx="463">
                  <c:v>6475</c:v>
                </c:pt>
                <c:pt idx="464">
                  <c:v>6702</c:v>
                </c:pt>
                <c:pt idx="465">
                  <c:v>6725</c:v>
                </c:pt>
                <c:pt idx="466">
                  <c:v>6725</c:v>
                </c:pt>
                <c:pt idx="467">
                  <c:v>6733</c:v>
                </c:pt>
                <c:pt idx="468">
                  <c:v>6745</c:v>
                </c:pt>
                <c:pt idx="469">
                  <c:v>6754</c:v>
                </c:pt>
                <c:pt idx="470">
                  <c:v>6769</c:v>
                </c:pt>
                <c:pt idx="471">
                  <c:v>6991</c:v>
                </c:pt>
                <c:pt idx="472">
                  <c:v>7033</c:v>
                </c:pt>
                <c:pt idx="473">
                  <c:v>7061</c:v>
                </c:pt>
                <c:pt idx="474">
                  <c:v>7063</c:v>
                </c:pt>
                <c:pt idx="475">
                  <c:v>7074</c:v>
                </c:pt>
                <c:pt idx="476">
                  <c:v>7091</c:v>
                </c:pt>
                <c:pt idx="477">
                  <c:v>7100</c:v>
                </c:pt>
                <c:pt idx="478">
                  <c:v>7100</c:v>
                </c:pt>
                <c:pt idx="479">
                  <c:v>7330</c:v>
                </c:pt>
                <c:pt idx="480">
                  <c:v>7351</c:v>
                </c:pt>
                <c:pt idx="481">
                  <c:v>7372</c:v>
                </c:pt>
                <c:pt idx="482">
                  <c:v>7390</c:v>
                </c:pt>
                <c:pt idx="483">
                  <c:v>7400</c:v>
                </c:pt>
                <c:pt idx="484">
                  <c:v>7416</c:v>
                </c:pt>
                <c:pt idx="485">
                  <c:v>7684</c:v>
                </c:pt>
                <c:pt idx="486">
                  <c:v>7714</c:v>
                </c:pt>
                <c:pt idx="487">
                  <c:v>7750</c:v>
                </c:pt>
                <c:pt idx="488">
                  <c:v>7965</c:v>
                </c:pt>
                <c:pt idx="489">
                  <c:v>8001</c:v>
                </c:pt>
                <c:pt idx="490">
                  <c:v>8047</c:v>
                </c:pt>
                <c:pt idx="491">
                  <c:v>8049</c:v>
                </c:pt>
                <c:pt idx="492">
                  <c:v>8059</c:v>
                </c:pt>
                <c:pt idx="493">
                  <c:v>8282</c:v>
                </c:pt>
                <c:pt idx="494">
                  <c:v>8318</c:v>
                </c:pt>
                <c:pt idx="495">
                  <c:v>8366</c:v>
                </c:pt>
                <c:pt idx="496">
                  <c:v>8385</c:v>
                </c:pt>
                <c:pt idx="497">
                  <c:v>8385</c:v>
                </c:pt>
                <c:pt idx="498">
                  <c:v>8591</c:v>
                </c:pt>
                <c:pt idx="499">
                  <c:v>8605</c:v>
                </c:pt>
                <c:pt idx="500">
                  <c:v>8613</c:v>
                </c:pt>
                <c:pt idx="501">
                  <c:v>8627</c:v>
                </c:pt>
                <c:pt idx="502">
                  <c:v>8634</c:v>
                </c:pt>
                <c:pt idx="503">
                  <c:v>8649</c:v>
                </c:pt>
                <c:pt idx="504">
                  <c:v>8936</c:v>
                </c:pt>
                <c:pt idx="505">
                  <c:v>8955</c:v>
                </c:pt>
                <c:pt idx="506">
                  <c:v>8958</c:v>
                </c:pt>
                <c:pt idx="507">
                  <c:v>8989</c:v>
                </c:pt>
                <c:pt idx="508">
                  <c:v>8989</c:v>
                </c:pt>
                <c:pt idx="509">
                  <c:v>8991</c:v>
                </c:pt>
                <c:pt idx="510">
                  <c:v>8992.5</c:v>
                </c:pt>
                <c:pt idx="511">
                  <c:v>9001</c:v>
                </c:pt>
                <c:pt idx="512">
                  <c:v>9008</c:v>
                </c:pt>
                <c:pt idx="513">
                  <c:v>9020</c:v>
                </c:pt>
                <c:pt idx="514">
                  <c:v>9245</c:v>
                </c:pt>
                <c:pt idx="515">
                  <c:v>9245</c:v>
                </c:pt>
                <c:pt idx="516">
                  <c:v>9259</c:v>
                </c:pt>
                <c:pt idx="517">
                  <c:v>9267</c:v>
                </c:pt>
                <c:pt idx="518">
                  <c:v>9274</c:v>
                </c:pt>
                <c:pt idx="519">
                  <c:v>9303</c:v>
                </c:pt>
                <c:pt idx="520">
                  <c:v>9307</c:v>
                </c:pt>
                <c:pt idx="521">
                  <c:v>9314</c:v>
                </c:pt>
                <c:pt idx="522">
                  <c:v>9605</c:v>
                </c:pt>
                <c:pt idx="523">
                  <c:v>9626</c:v>
                </c:pt>
                <c:pt idx="524">
                  <c:v>9660</c:v>
                </c:pt>
                <c:pt idx="525">
                  <c:v>9878</c:v>
                </c:pt>
                <c:pt idx="526">
                  <c:v>9899</c:v>
                </c:pt>
                <c:pt idx="527">
                  <c:v>9900</c:v>
                </c:pt>
                <c:pt idx="528">
                  <c:v>9914</c:v>
                </c:pt>
                <c:pt idx="529">
                  <c:v>9964</c:v>
                </c:pt>
                <c:pt idx="530">
                  <c:v>10245</c:v>
                </c:pt>
                <c:pt idx="531">
                  <c:v>10263</c:v>
                </c:pt>
                <c:pt idx="532">
                  <c:v>10274</c:v>
                </c:pt>
                <c:pt idx="533">
                  <c:v>10281</c:v>
                </c:pt>
                <c:pt idx="534">
                  <c:v>10283</c:v>
                </c:pt>
                <c:pt idx="535">
                  <c:v>10288</c:v>
                </c:pt>
                <c:pt idx="536">
                  <c:v>10288</c:v>
                </c:pt>
                <c:pt idx="537">
                  <c:v>10288</c:v>
                </c:pt>
                <c:pt idx="538">
                  <c:v>10609</c:v>
                </c:pt>
                <c:pt idx="539">
                  <c:v>10609</c:v>
                </c:pt>
                <c:pt idx="540">
                  <c:v>10612</c:v>
                </c:pt>
                <c:pt idx="541">
                  <c:v>10880.5</c:v>
                </c:pt>
                <c:pt idx="542">
                  <c:v>10888.5</c:v>
                </c:pt>
                <c:pt idx="543">
                  <c:v>10892</c:v>
                </c:pt>
                <c:pt idx="544">
                  <c:v>10899</c:v>
                </c:pt>
                <c:pt idx="545">
                  <c:v>10899</c:v>
                </c:pt>
                <c:pt idx="546">
                  <c:v>11172</c:v>
                </c:pt>
                <c:pt idx="547">
                  <c:v>11187</c:v>
                </c:pt>
                <c:pt idx="548">
                  <c:v>11216</c:v>
                </c:pt>
                <c:pt idx="549">
                  <c:v>11230</c:v>
                </c:pt>
                <c:pt idx="550">
                  <c:v>11237</c:v>
                </c:pt>
                <c:pt idx="551">
                  <c:v>11481</c:v>
                </c:pt>
                <c:pt idx="552">
                  <c:v>11602</c:v>
                </c:pt>
                <c:pt idx="553">
                  <c:v>11609</c:v>
                </c:pt>
                <c:pt idx="554">
                  <c:v>11609</c:v>
                </c:pt>
                <c:pt idx="555">
                  <c:v>11817</c:v>
                </c:pt>
                <c:pt idx="556">
                  <c:v>11817</c:v>
                </c:pt>
                <c:pt idx="557">
                  <c:v>11841</c:v>
                </c:pt>
                <c:pt idx="558">
                  <c:v>11882</c:v>
                </c:pt>
                <c:pt idx="559">
                  <c:v>11882</c:v>
                </c:pt>
                <c:pt idx="560">
                  <c:v>11884</c:v>
                </c:pt>
                <c:pt idx="561">
                  <c:v>11892</c:v>
                </c:pt>
                <c:pt idx="562">
                  <c:v>12220</c:v>
                </c:pt>
                <c:pt idx="563">
                  <c:v>12220</c:v>
                </c:pt>
                <c:pt idx="564">
                  <c:v>12500</c:v>
                </c:pt>
                <c:pt idx="565">
                  <c:v>12500</c:v>
                </c:pt>
                <c:pt idx="566">
                  <c:v>12524</c:v>
                </c:pt>
                <c:pt idx="567">
                  <c:v>12558</c:v>
                </c:pt>
                <c:pt idx="568">
                  <c:v>12889</c:v>
                </c:pt>
                <c:pt idx="569">
                  <c:v>12889</c:v>
                </c:pt>
                <c:pt idx="570">
                  <c:v>13154</c:v>
                </c:pt>
                <c:pt idx="571">
                  <c:v>13169</c:v>
                </c:pt>
                <c:pt idx="572">
                  <c:v>13773</c:v>
                </c:pt>
                <c:pt idx="573">
                  <c:v>14147</c:v>
                </c:pt>
              </c:numCache>
            </c:numRef>
          </c:xVal>
          <c:yVal>
            <c:numRef>
              <c:f>'Active 1'!$H$21:$H$974</c:f>
              <c:numCache>
                <c:formatCode>General</c:formatCode>
                <c:ptCount val="954"/>
                <c:pt idx="0">
                  <c:v>-4.7729499992783531E-2</c:v>
                </c:pt>
                <c:pt idx="1">
                  <c:v>-4.9669999996694969E-2</c:v>
                </c:pt>
                <c:pt idx="2">
                  <c:v>-3.7614499999108375E-2</c:v>
                </c:pt>
                <c:pt idx="3">
                  <c:v>-3.8103999997474602E-2</c:v>
                </c:pt>
                <c:pt idx="4">
                  <c:v>-3.9259499995750957E-2</c:v>
                </c:pt>
                <c:pt idx="5">
                  <c:v>-2.9394499999398249E-2</c:v>
                </c:pt>
                <c:pt idx="6">
                  <c:v>-4.4156499992823228E-2</c:v>
                </c:pt>
                <c:pt idx="7">
                  <c:v>-3.7239499994029757E-2</c:v>
                </c:pt>
                <c:pt idx="8">
                  <c:v>-4.5644499998161336E-2</c:v>
                </c:pt>
                <c:pt idx="9">
                  <c:v>-3.930699999727949E-2</c:v>
                </c:pt>
                <c:pt idx="10">
                  <c:v>-2.5679499995021615E-2</c:v>
                </c:pt>
                <c:pt idx="11">
                  <c:v>-1.519449999796052E-2</c:v>
                </c:pt>
                <c:pt idx="12">
                  <c:v>-8.0159999961324502E-3</c:v>
                </c:pt>
                <c:pt idx="13">
                  <c:v>-2.007449999837263E-2</c:v>
                </c:pt>
                <c:pt idx="14">
                  <c:v>-1.7824999997174018E-2</c:v>
                </c:pt>
                <c:pt idx="15">
                  <c:v>-1.2124499997298699E-2</c:v>
                </c:pt>
                <c:pt idx="16">
                  <c:v>-8.2724999974743696E-3</c:v>
                </c:pt>
                <c:pt idx="17">
                  <c:v>-7.5144999973417725E-3</c:v>
                </c:pt>
                <c:pt idx="18">
                  <c:v>-4.8909999968600459E-3</c:v>
                </c:pt>
                <c:pt idx="19">
                  <c:v>9.9435000029188814E-3</c:v>
                </c:pt>
                <c:pt idx="20">
                  <c:v>1.0275500002535409E-2</c:v>
                </c:pt>
                <c:pt idx="21">
                  <c:v>5.3440000046975911E-3</c:v>
                </c:pt>
                <c:pt idx="22">
                  <c:v>-1.3999999973748345E-3</c:v>
                </c:pt>
                <c:pt idx="23">
                  <c:v>4.201650000322843E-2</c:v>
                </c:pt>
                <c:pt idx="24">
                  <c:v>5.1818500003719237E-2</c:v>
                </c:pt>
                <c:pt idx="25">
                  <c:v>2.5793500004510861E-2</c:v>
                </c:pt>
                <c:pt idx="26">
                  <c:v>3.0298000005132053E-2</c:v>
                </c:pt>
                <c:pt idx="27">
                  <c:v>2.2488000002340414E-2</c:v>
                </c:pt>
                <c:pt idx="28">
                  <c:v>3.0547500002285233E-2</c:v>
                </c:pt>
                <c:pt idx="29">
                  <c:v>2.1065500004624482E-2</c:v>
                </c:pt>
                <c:pt idx="30">
                  <c:v>2.7902000005269656E-2</c:v>
                </c:pt>
                <c:pt idx="31">
                  <c:v>3.7429500003781868E-2</c:v>
                </c:pt>
                <c:pt idx="32">
                  <c:v>3.2857500002137385E-2</c:v>
                </c:pt>
                <c:pt idx="33">
                  <c:v>2.2222000003239373E-2</c:v>
                </c:pt>
                <c:pt idx="34">
                  <c:v>4.3423500002973014E-2</c:v>
                </c:pt>
                <c:pt idx="35">
                  <c:v>2.7540500002942281E-2</c:v>
                </c:pt>
                <c:pt idx="36">
                  <c:v>2.9957000002468703E-2</c:v>
                </c:pt>
                <c:pt idx="37">
                  <c:v>3.7433000004966743E-2</c:v>
                </c:pt>
                <c:pt idx="38">
                  <c:v>4.8749500001576962E-2</c:v>
                </c:pt>
                <c:pt idx="39">
                  <c:v>4.6475000006466871E-2</c:v>
                </c:pt>
                <c:pt idx="40">
                  <c:v>5.0784000002749963E-2</c:v>
                </c:pt>
                <c:pt idx="41">
                  <c:v>3.7676500000088708E-2</c:v>
                </c:pt>
                <c:pt idx="42">
                  <c:v>4.2280500005290378E-2</c:v>
                </c:pt>
                <c:pt idx="43">
                  <c:v>3.1708500002423534E-2</c:v>
                </c:pt>
                <c:pt idx="44">
                  <c:v>5.7808000005024951E-2</c:v>
                </c:pt>
                <c:pt idx="45">
                  <c:v>3.9700500004983041E-2</c:v>
                </c:pt>
                <c:pt idx="46">
                  <c:v>4.1009500004292931E-2</c:v>
                </c:pt>
                <c:pt idx="47">
                  <c:v>3.1038000004627975E-2</c:v>
                </c:pt>
                <c:pt idx="48">
                  <c:v>3.0097500002739253E-2</c:v>
                </c:pt>
                <c:pt idx="49">
                  <c:v>2.094750000469503E-2</c:v>
                </c:pt>
                <c:pt idx="50">
                  <c:v>2.5364000004628906E-2</c:v>
                </c:pt>
                <c:pt idx="51">
                  <c:v>4.0166000002500368E-2</c:v>
                </c:pt>
                <c:pt idx="52">
                  <c:v>3.2642000005580485E-2</c:v>
                </c:pt>
                <c:pt idx="53">
                  <c:v>2.9594000003271503E-2</c:v>
                </c:pt>
                <c:pt idx="54">
                  <c:v>3.0027500000869622E-2</c:v>
                </c:pt>
                <c:pt idx="55">
                  <c:v>7.8605000016978011E-3</c:v>
                </c:pt>
                <c:pt idx="56">
                  <c:v>6.7530000051192474E-3</c:v>
                </c:pt>
                <c:pt idx="57">
                  <c:v>2.9056000003038207E-2</c:v>
                </c:pt>
                <c:pt idx="58">
                  <c:v>4.0722000001551351E-2</c:v>
                </c:pt>
                <c:pt idx="59">
                  <c:v>1.9614500004536239E-2</c:v>
                </c:pt>
                <c:pt idx="60">
                  <c:v>3.6691000001155771E-2</c:v>
                </c:pt>
                <c:pt idx="61">
                  <c:v>3.4249500004079891E-2</c:v>
                </c:pt>
                <c:pt idx="62">
                  <c:v>1.5493000002607005E-2</c:v>
                </c:pt>
                <c:pt idx="63">
                  <c:v>1.1878500004968373E-2</c:v>
                </c:pt>
                <c:pt idx="64">
                  <c:v>2.6367500002379529E-2</c:v>
                </c:pt>
                <c:pt idx="65">
                  <c:v>1.5160000002651941E-2</c:v>
                </c:pt>
                <c:pt idx="68">
                  <c:v>-4.6799999945505988E-3</c:v>
                </c:pt>
                <c:pt idx="69">
                  <c:v>2.2736500002793036E-2</c:v>
                </c:pt>
                <c:pt idx="70">
                  <c:v>1.5115000001969747E-2</c:v>
                </c:pt>
                <c:pt idx="71">
                  <c:v>1.4007500005391194E-2</c:v>
                </c:pt>
                <c:pt idx="72">
                  <c:v>1.3209000004280824E-2</c:v>
                </c:pt>
                <c:pt idx="73">
                  <c:v>5.9420000034151599E-3</c:v>
                </c:pt>
                <c:pt idx="74">
                  <c:v>2.7001500006008428E-2</c:v>
                </c:pt>
                <c:pt idx="75">
                  <c:v>1.2084000001777895E-2</c:v>
                </c:pt>
                <c:pt idx="76">
                  <c:v>2.6809500002855202E-2</c:v>
                </c:pt>
                <c:pt idx="77">
                  <c:v>1.9869000003382098E-2</c:v>
                </c:pt>
                <c:pt idx="78">
                  <c:v>1.5226000003167428E-2</c:v>
                </c:pt>
                <c:pt idx="79">
                  <c:v>1.1701999999786494E-2</c:v>
                </c:pt>
                <c:pt idx="80">
                  <c:v>5.1780000030703377E-3</c:v>
                </c:pt>
                <c:pt idx="81">
                  <c:v>1.3957000006485032E-2</c:v>
                </c:pt>
                <c:pt idx="82">
                  <c:v>1.2314000003243564E-2</c:v>
                </c:pt>
                <c:pt idx="83">
                  <c:v>1.3373500001762295E-2</c:v>
                </c:pt>
                <c:pt idx="84">
                  <c:v>8.7590000002819579E-3</c:v>
                </c:pt>
                <c:pt idx="85">
                  <c:v>2.2520000020449515E-3</c:v>
                </c:pt>
                <c:pt idx="86">
                  <c:v>5.393999999796506E-3</c:v>
                </c:pt>
                <c:pt idx="163">
                  <c:v>3.200500003003981E-3</c:v>
                </c:pt>
                <c:pt idx="169">
                  <c:v>3.6170000021229498E-3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71-44DD-854E-CCDCB4B82CBF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1'!$D$21:$D$974</c:f>
                <c:numCache>
                  <c:formatCode>General</c:formatCode>
                  <c:ptCount val="95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1E-3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1.6999999999999999E-3</c:v>
                  </c:pt>
                  <c:pt idx="127">
                    <c:v>0</c:v>
                  </c:pt>
                  <c:pt idx="128">
                    <c:v>1.5E-3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6">
                    <c:v>0</c:v>
                  </c:pt>
                  <c:pt idx="138">
                    <c:v>1.1999999999999999E-3</c:v>
                  </c:pt>
                  <c:pt idx="147">
                    <c:v>0</c:v>
                  </c:pt>
                  <c:pt idx="151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1.1999999999999999E-3</c:v>
                  </c:pt>
                  <c:pt idx="166">
                    <c:v>0</c:v>
                  </c:pt>
                  <c:pt idx="167">
                    <c:v>2.7000000000000001E-3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8">
                    <c:v>7.6000000000000004E-4</c:v>
                  </c:pt>
                  <c:pt idx="179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5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6">
                    <c:v>0</c:v>
                  </c:pt>
                  <c:pt idx="197">
                    <c:v>2.2000000000000001E-3</c:v>
                  </c:pt>
                  <c:pt idx="198">
                    <c:v>0</c:v>
                  </c:pt>
                  <c:pt idx="199">
                    <c:v>0</c:v>
                  </c:pt>
                  <c:pt idx="202">
                    <c:v>2E-3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1.6000000000000001E-3</c:v>
                  </c:pt>
                  <c:pt idx="210">
                    <c:v>0</c:v>
                  </c:pt>
                  <c:pt idx="211">
                    <c:v>1.1999999999999999E-3</c:v>
                  </c:pt>
                  <c:pt idx="212">
                    <c:v>0</c:v>
                  </c:pt>
                  <c:pt idx="213">
                    <c:v>8.9999999999999998E-4</c:v>
                  </c:pt>
                  <c:pt idx="214">
                    <c:v>0</c:v>
                  </c:pt>
                  <c:pt idx="216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2.5000000000000001E-4</c:v>
                  </c:pt>
                  <c:pt idx="222">
                    <c:v>2.5000000000000001E-3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1.1999999999999999E-3</c:v>
                  </c:pt>
                  <c:pt idx="226">
                    <c:v>0</c:v>
                  </c:pt>
                  <c:pt idx="227">
                    <c:v>3.7000000000000002E-3</c:v>
                  </c:pt>
                  <c:pt idx="228">
                    <c:v>0</c:v>
                  </c:pt>
                  <c:pt idx="229">
                    <c:v>1.9000000000000001E-4</c:v>
                  </c:pt>
                  <c:pt idx="235">
                    <c:v>1E-3</c:v>
                  </c:pt>
                  <c:pt idx="240">
                    <c:v>0</c:v>
                  </c:pt>
                  <c:pt idx="241">
                    <c:v>3.3999999999999998E-3</c:v>
                  </c:pt>
                  <c:pt idx="245">
                    <c:v>0.01</c:v>
                  </c:pt>
                  <c:pt idx="246">
                    <c:v>6.4999999999999997E-4</c:v>
                  </c:pt>
                  <c:pt idx="248">
                    <c:v>1.2999999999999999E-3</c:v>
                  </c:pt>
                  <c:pt idx="249">
                    <c:v>2.0999999999999999E-3</c:v>
                  </c:pt>
                  <c:pt idx="259">
                    <c:v>1.4E-3</c:v>
                  </c:pt>
                  <c:pt idx="272">
                    <c:v>0</c:v>
                  </c:pt>
                  <c:pt idx="275">
                    <c:v>0</c:v>
                  </c:pt>
                  <c:pt idx="279">
                    <c:v>1.1000000000000001E-3</c:v>
                  </c:pt>
                  <c:pt idx="280">
                    <c:v>1.5E-3</c:v>
                  </c:pt>
                  <c:pt idx="282">
                    <c:v>0</c:v>
                  </c:pt>
                  <c:pt idx="283">
                    <c:v>0</c:v>
                  </c:pt>
                  <c:pt idx="286">
                    <c:v>1.2999999999999999E-3</c:v>
                  </c:pt>
                  <c:pt idx="289">
                    <c:v>1.8E-3</c:v>
                  </c:pt>
                  <c:pt idx="290">
                    <c:v>4.0000000000000002E-4</c:v>
                  </c:pt>
                  <c:pt idx="291">
                    <c:v>0</c:v>
                  </c:pt>
                  <c:pt idx="292">
                    <c:v>0</c:v>
                  </c:pt>
                  <c:pt idx="294">
                    <c:v>0</c:v>
                  </c:pt>
                  <c:pt idx="295">
                    <c:v>0</c:v>
                  </c:pt>
                  <c:pt idx="303">
                    <c:v>0</c:v>
                  </c:pt>
                  <c:pt idx="304">
                    <c:v>0</c:v>
                  </c:pt>
                  <c:pt idx="306">
                    <c:v>0</c:v>
                  </c:pt>
                  <c:pt idx="311">
                    <c:v>1.2999999999999999E-3</c:v>
                  </c:pt>
                  <c:pt idx="318">
                    <c:v>1.5E-3</c:v>
                  </c:pt>
                  <c:pt idx="321">
                    <c:v>0</c:v>
                  </c:pt>
                  <c:pt idx="326">
                    <c:v>1.4E-3</c:v>
                  </c:pt>
                  <c:pt idx="330">
                    <c:v>2E-3</c:v>
                  </c:pt>
                  <c:pt idx="332">
                    <c:v>1.1999999999999999E-3</c:v>
                  </c:pt>
                  <c:pt idx="333">
                    <c:v>1.1000000000000001E-3</c:v>
                  </c:pt>
                  <c:pt idx="338">
                    <c:v>9.2000000000000003E-4</c:v>
                  </c:pt>
                  <c:pt idx="341">
                    <c:v>8.1999999999999998E-4</c:v>
                  </c:pt>
                  <c:pt idx="342">
                    <c:v>0</c:v>
                  </c:pt>
                  <c:pt idx="350">
                    <c:v>4.0999999999999999E-4</c:v>
                  </c:pt>
                  <c:pt idx="352">
                    <c:v>0</c:v>
                  </c:pt>
                  <c:pt idx="355">
                    <c:v>1.5E-3</c:v>
                  </c:pt>
                  <c:pt idx="357">
                    <c:v>1.8E-3</c:v>
                  </c:pt>
                  <c:pt idx="359">
                    <c:v>0</c:v>
                  </c:pt>
                  <c:pt idx="364">
                    <c:v>5.4000000000000001E-4</c:v>
                  </c:pt>
                  <c:pt idx="367">
                    <c:v>2.2000000000000001E-3</c:v>
                  </c:pt>
                  <c:pt idx="369">
                    <c:v>0</c:v>
                  </c:pt>
                  <c:pt idx="382">
                    <c:v>1.4E-3</c:v>
                  </c:pt>
                  <c:pt idx="383">
                    <c:v>5.0000000000000001E-3</c:v>
                  </c:pt>
                  <c:pt idx="389">
                    <c:v>1.6999999999999999E-3</c:v>
                  </c:pt>
                  <c:pt idx="393">
                    <c:v>1.2999999999999999E-3</c:v>
                  </c:pt>
                  <c:pt idx="395">
                    <c:v>2.0000000000000001E-4</c:v>
                  </c:pt>
                  <c:pt idx="396">
                    <c:v>5.0000000000000001E-3</c:v>
                  </c:pt>
                  <c:pt idx="399">
                    <c:v>0</c:v>
                  </c:pt>
                  <c:pt idx="400">
                    <c:v>2.5000000000000001E-3</c:v>
                  </c:pt>
                  <c:pt idx="405">
                    <c:v>1.4E-3</c:v>
                  </c:pt>
                  <c:pt idx="406">
                    <c:v>9.1E-4</c:v>
                  </c:pt>
                  <c:pt idx="409">
                    <c:v>2E-3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0</c:v>
                  </c:pt>
                  <c:pt idx="414">
                    <c:v>9.3999999999999997E-4</c:v>
                  </c:pt>
                  <c:pt idx="417">
                    <c:v>3.8000000000000002E-4</c:v>
                  </c:pt>
                  <c:pt idx="418">
                    <c:v>0.01</c:v>
                  </c:pt>
                  <c:pt idx="419">
                    <c:v>0</c:v>
                  </c:pt>
                  <c:pt idx="421">
                    <c:v>9.7000000000000005E-4</c:v>
                  </c:pt>
                  <c:pt idx="422">
                    <c:v>0</c:v>
                  </c:pt>
                  <c:pt idx="425">
                    <c:v>2.0000000000000001E-4</c:v>
                  </c:pt>
                  <c:pt idx="428">
                    <c:v>5.2999999999999998E-4</c:v>
                  </c:pt>
                  <c:pt idx="429">
                    <c:v>7.6999999999999996E-4</c:v>
                  </c:pt>
                  <c:pt idx="431">
                    <c:v>6.0000000000000001E-3</c:v>
                  </c:pt>
                  <c:pt idx="432">
                    <c:v>1.2999999999999999E-3</c:v>
                  </c:pt>
                  <c:pt idx="435">
                    <c:v>3.8999999999999999E-4</c:v>
                  </c:pt>
                  <c:pt idx="437">
                    <c:v>9.1E-4</c:v>
                  </c:pt>
                  <c:pt idx="438">
                    <c:v>1.2999999999999999E-3</c:v>
                  </c:pt>
                  <c:pt idx="440">
                    <c:v>1.6999999999999999E-3</c:v>
                  </c:pt>
                  <c:pt idx="443">
                    <c:v>1.4E-3</c:v>
                  </c:pt>
                  <c:pt idx="445">
                    <c:v>1.2999999999999999E-4</c:v>
                  </c:pt>
                  <c:pt idx="446">
                    <c:v>3.8000000000000002E-4</c:v>
                  </c:pt>
                  <c:pt idx="448">
                    <c:v>0</c:v>
                  </c:pt>
                  <c:pt idx="449">
                    <c:v>0</c:v>
                  </c:pt>
                  <c:pt idx="450">
                    <c:v>3.8000000000000002E-4</c:v>
                  </c:pt>
                  <c:pt idx="452">
                    <c:v>0</c:v>
                  </c:pt>
                  <c:pt idx="453">
                    <c:v>0</c:v>
                  </c:pt>
                  <c:pt idx="454">
                    <c:v>1.1999999999999999E-3</c:v>
                  </c:pt>
                  <c:pt idx="455">
                    <c:v>1.5E-3</c:v>
                  </c:pt>
                  <c:pt idx="456">
                    <c:v>0</c:v>
                  </c:pt>
                  <c:pt idx="457">
                    <c:v>8.8000000000000003E-4</c:v>
                  </c:pt>
                  <c:pt idx="458">
                    <c:v>0</c:v>
                  </c:pt>
                  <c:pt idx="459">
                    <c:v>0</c:v>
                  </c:pt>
                  <c:pt idx="460">
                    <c:v>1.5E-3</c:v>
                  </c:pt>
                  <c:pt idx="461">
                    <c:v>0</c:v>
                  </c:pt>
                  <c:pt idx="462">
                    <c:v>0</c:v>
                  </c:pt>
                  <c:pt idx="463">
                    <c:v>0</c:v>
                  </c:pt>
                  <c:pt idx="464">
                    <c:v>0</c:v>
                  </c:pt>
                  <c:pt idx="465">
                    <c:v>0</c:v>
                  </c:pt>
                  <c:pt idx="466">
                    <c:v>9.7999999999999997E-4</c:v>
                  </c:pt>
                  <c:pt idx="467">
                    <c:v>0</c:v>
                  </c:pt>
                  <c:pt idx="468">
                    <c:v>0</c:v>
                  </c:pt>
                  <c:pt idx="469">
                    <c:v>0</c:v>
                  </c:pt>
                  <c:pt idx="470">
                    <c:v>0</c:v>
                  </c:pt>
                  <c:pt idx="471">
                    <c:v>0</c:v>
                  </c:pt>
                  <c:pt idx="472">
                    <c:v>0</c:v>
                  </c:pt>
                  <c:pt idx="473">
                    <c:v>0</c:v>
                  </c:pt>
                  <c:pt idx="474">
                    <c:v>0</c:v>
                  </c:pt>
                  <c:pt idx="475">
                    <c:v>0</c:v>
                  </c:pt>
                  <c:pt idx="476">
                    <c:v>0</c:v>
                  </c:pt>
                  <c:pt idx="477">
                    <c:v>1.1999999999999999E-3</c:v>
                  </c:pt>
                  <c:pt idx="478">
                    <c:v>0</c:v>
                  </c:pt>
                  <c:pt idx="479">
                    <c:v>0</c:v>
                  </c:pt>
                  <c:pt idx="480">
                    <c:v>0</c:v>
                  </c:pt>
                  <c:pt idx="481">
                    <c:v>0</c:v>
                  </c:pt>
                  <c:pt idx="482">
                    <c:v>0</c:v>
                  </c:pt>
                  <c:pt idx="483">
                    <c:v>3.5000000000000001E-3</c:v>
                  </c:pt>
                  <c:pt idx="484">
                    <c:v>0</c:v>
                  </c:pt>
                  <c:pt idx="485">
                    <c:v>0</c:v>
                  </c:pt>
                  <c:pt idx="486">
                    <c:v>0</c:v>
                  </c:pt>
                  <c:pt idx="487">
                    <c:v>0</c:v>
                  </c:pt>
                  <c:pt idx="488">
                    <c:v>0</c:v>
                  </c:pt>
                  <c:pt idx="489">
                    <c:v>0</c:v>
                  </c:pt>
                  <c:pt idx="490">
                    <c:v>0</c:v>
                  </c:pt>
                  <c:pt idx="491">
                    <c:v>0</c:v>
                  </c:pt>
                  <c:pt idx="492">
                    <c:v>0</c:v>
                  </c:pt>
                  <c:pt idx="493">
                    <c:v>0</c:v>
                  </c:pt>
                  <c:pt idx="494">
                    <c:v>0</c:v>
                  </c:pt>
                  <c:pt idx="495">
                    <c:v>0</c:v>
                  </c:pt>
                  <c:pt idx="496">
                    <c:v>0</c:v>
                  </c:pt>
                  <c:pt idx="497">
                    <c:v>6.2E-4</c:v>
                  </c:pt>
                  <c:pt idx="498">
                    <c:v>0</c:v>
                  </c:pt>
                  <c:pt idx="499">
                    <c:v>0</c:v>
                  </c:pt>
                  <c:pt idx="500">
                    <c:v>0</c:v>
                  </c:pt>
                  <c:pt idx="501">
                    <c:v>0</c:v>
                  </c:pt>
                  <c:pt idx="502">
                    <c:v>0</c:v>
                  </c:pt>
                  <c:pt idx="503">
                    <c:v>0</c:v>
                  </c:pt>
                  <c:pt idx="504">
                    <c:v>0</c:v>
                  </c:pt>
                  <c:pt idx="505">
                    <c:v>6.9999999999999999E-4</c:v>
                  </c:pt>
                  <c:pt idx="506">
                    <c:v>0</c:v>
                  </c:pt>
                  <c:pt idx="507">
                    <c:v>4.0000000000000002E-4</c:v>
                  </c:pt>
                  <c:pt idx="508">
                    <c:v>1.4E-3</c:v>
                  </c:pt>
                  <c:pt idx="509">
                    <c:v>1.1999999999999999E-3</c:v>
                  </c:pt>
                  <c:pt idx="510">
                    <c:v>8.9999999999999998E-4</c:v>
                  </c:pt>
                  <c:pt idx="511">
                    <c:v>0</c:v>
                  </c:pt>
                  <c:pt idx="512">
                    <c:v>0</c:v>
                  </c:pt>
                  <c:pt idx="513">
                    <c:v>6.9999999999999999E-4</c:v>
                  </c:pt>
                  <c:pt idx="514">
                    <c:v>0</c:v>
                  </c:pt>
                  <c:pt idx="515">
                    <c:v>0</c:v>
                  </c:pt>
                  <c:pt idx="516">
                    <c:v>0</c:v>
                  </c:pt>
                  <c:pt idx="517">
                    <c:v>0</c:v>
                  </c:pt>
                  <c:pt idx="518">
                    <c:v>0</c:v>
                  </c:pt>
                  <c:pt idx="519">
                    <c:v>0</c:v>
                  </c:pt>
                  <c:pt idx="520">
                    <c:v>1.1999999999999999E-3</c:v>
                  </c:pt>
                  <c:pt idx="521">
                    <c:v>8.4999999999999995E-4</c:v>
                  </c:pt>
                  <c:pt idx="522">
                    <c:v>0</c:v>
                  </c:pt>
                  <c:pt idx="523">
                    <c:v>0</c:v>
                  </c:pt>
                  <c:pt idx="524">
                    <c:v>2.0000000000000001E-4</c:v>
                  </c:pt>
                  <c:pt idx="525">
                    <c:v>0</c:v>
                  </c:pt>
                  <c:pt idx="526">
                    <c:v>0</c:v>
                  </c:pt>
                  <c:pt idx="527">
                    <c:v>0</c:v>
                  </c:pt>
                  <c:pt idx="528">
                    <c:v>0</c:v>
                  </c:pt>
                  <c:pt idx="529">
                    <c:v>0</c:v>
                  </c:pt>
                  <c:pt idx="530">
                    <c:v>0</c:v>
                  </c:pt>
                  <c:pt idx="531">
                    <c:v>9.5E-4</c:v>
                  </c:pt>
                  <c:pt idx="532">
                    <c:v>0</c:v>
                  </c:pt>
                  <c:pt idx="533">
                    <c:v>0</c:v>
                  </c:pt>
                  <c:pt idx="534">
                    <c:v>8.0000000000000004E-4</c:v>
                  </c:pt>
                  <c:pt idx="535">
                    <c:v>0</c:v>
                  </c:pt>
                  <c:pt idx="536">
                    <c:v>0</c:v>
                  </c:pt>
                  <c:pt idx="537">
                    <c:v>0</c:v>
                  </c:pt>
                  <c:pt idx="538">
                    <c:v>1E-4</c:v>
                  </c:pt>
                  <c:pt idx="539">
                    <c:v>2.0000000000000001E-4</c:v>
                  </c:pt>
                  <c:pt idx="540">
                    <c:v>0</c:v>
                  </c:pt>
                  <c:pt idx="541">
                    <c:v>0</c:v>
                  </c:pt>
                  <c:pt idx="542">
                    <c:v>0</c:v>
                  </c:pt>
                  <c:pt idx="543">
                    <c:v>0</c:v>
                  </c:pt>
                  <c:pt idx="544">
                    <c:v>0</c:v>
                  </c:pt>
                  <c:pt idx="545">
                    <c:v>0</c:v>
                  </c:pt>
                  <c:pt idx="546">
                    <c:v>0</c:v>
                  </c:pt>
                  <c:pt idx="547">
                    <c:v>0</c:v>
                  </c:pt>
                  <c:pt idx="548">
                    <c:v>0</c:v>
                  </c:pt>
                  <c:pt idx="549">
                    <c:v>0</c:v>
                  </c:pt>
                  <c:pt idx="550">
                    <c:v>0</c:v>
                  </c:pt>
                  <c:pt idx="551">
                    <c:v>0</c:v>
                  </c:pt>
                  <c:pt idx="552">
                    <c:v>3.0000000000000001E-3</c:v>
                  </c:pt>
                  <c:pt idx="553">
                    <c:v>1E-4</c:v>
                  </c:pt>
                  <c:pt idx="554">
                    <c:v>1E-4</c:v>
                  </c:pt>
                  <c:pt idx="555">
                    <c:v>1.1E-4</c:v>
                  </c:pt>
                  <c:pt idx="556">
                    <c:v>1E-4</c:v>
                  </c:pt>
                  <c:pt idx="557">
                    <c:v>0</c:v>
                  </c:pt>
                  <c:pt idx="558">
                    <c:v>1.3999999999999999E-4</c:v>
                  </c:pt>
                  <c:pt idx="559">
                    <c:v>1E-4</c:v>
                  </c:pt>
                  <c:pt idx="560">
                    <c:v>0</c:v>
                  </c:pt>
                  <c:pt idx="561">
                    <c:v>0</c:v>
                  </c:pt>
                  <c:pt idx="562">
                    <c:v>2.0000000000000001E-4</c:v>
                  </c:pt>
                  <c:pt idx="563">
                    <c:v>2.3000000000000001E-4</c:v>
                  </c:pt>
                  <c:pt idx="564">
                    <c:v>2.5000000000000001E-4</c:v>
                  </c:pt>
                  <c:pt idx="565">
                    <c:v>2.0000000000000001E-4</c:v>
                  </c:pt>
                  <c:pt idx="566">
                    <c:v>0</c:v>
                  </c:pt>
                  <c:pt idx="567">
                    <c:v>1E-4</c:v>
                  </c:pt>
                  <c:pt idx="568">
                    <c:v>2.0000000000000001E-4</c:v>
                  </c:pt>
                  <c:pt idx="569">
                    <c:v>2.0000000000000001E-4</c:v>
                  </c:pt>
                  <c:pt idx="570">
                    <c:v>2.9999999999999997E-4</c:v>
                  </c:pt>
                  <c:pt idx="571">
                    <c:v>4.0000000000000002E-4</c:v>
                  </c:pt>
                  <c:pt idx="572">
                    <c:v>5.0000000000000001E-4</c:v>
                  </c:pt>
                  <c:pt idx="573">
                    <c:v>2.0000000000000001E-4</c:v>
                  </c:pt>
                </c:numCache>
              </c:numRef>
            </c:plus>
            <c:minus>
              <c:numRef>
                <c:f>'Active 1'!$D$21:$D$974</c:f>
                <c:numCache>
                  <c:formatCode>General</c:formatCode>
                  <c:ptCount val="95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1E-3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1.6999999999999999E-3</c:v>
                  </c:pt>
                  <c:pt idx="127">
                    <c:v>0</c:v>
                  </c:pt>
                  <c:pt idx="128">
                    <c:v>1.5E-3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6">
                    <c:v>0</c:v>
                  </c:pt>
                  <c:pt idx="138">
                    <c:v>1.1999999999999999E-3</c:v>
                  </c:pt>
                  <c:pt idx="147">
                    <c:v>0</c:v>
                  </c:pt>
                  <c:pt idx="151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1.1999999999999999E-3</c:v>
                  </c:pt>
                  <c:pt idx="166">
                    <c:v>0</c:v>
                  </c:pt>
                  <c:pt idx="167">
                    <c:v>2.7000000000000001E-3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8">
                    <c:v>7.6000000000000004E-4</c:v>
                  </c:pt>
                  <c:pt idx="179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5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6">
                    <c:v>0</c:v>
                  </c:pt>
                  <c:pt idx="197">
                    <c:v>2.2000000000000001E-3</c:v>
                  </c:pt>
                  <c:pt idx="198">
                    <c:v>0</c:v>
                  </c:pt>
                  <c:pt idx="199">
                    <c:v>0</c:v>
                  </c:pt>
                  <c:pt idx="202">
                    <c:v>2E-3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1.6000000000000001E-3</c:v>
                  </c:pt>
                  <c:pt idx="210">
                    <c:v>0</c:v>
                  </c:pt>
                  <c:pt idx="211">
                    <c:v>1.1999999999999999E-3</c:v>
                  </c:pt>
                  <c:pt idx="212">
                    <c:v>0</c:v>
                  </c:pt>
                  <c:pt idx="213">
                    <c:v>8.9999999999999998E-4</c:v>
                  </c:pt>
                  <c:pt idx="214">
                    <c:v>0</c:v>
                  </c:pt>
                  <c:pt idx="216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2.5000000000000001E-4</c:v>
                  </c:pt>
                  <c:pt idx="222">
                    <c:v>2.5000000000000001E-3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1.1999999999999999E-3</c:v>
                  </c:pt>
                  <c:pt idx="226">
                    <c:v>0</c:v>
                  </c:pt>
                  <c:pt idx="227">
                    <c:v>3.7000000000000002E-3</c:v>
                  </c:pt>
                  <c:pt idx="228">
                    <c:v>0</c:v>
                  </c:pt>
                  <c:pt idx="229">
                    <c:v>1.9000000000000001E-4</c:v>
                  </c:pt>
                  <c:pt idx="235">
                    <c:v>1E-3</c:v>
                  </c:pt>
                  <c:pt idx="240">
                    <c:v>0</c:v>
                  </c:pt>
                  <c:pt idx="241">
                    <c:v>3.3999999999999998E-3</c:v>
                  </c:pt>
                  <c:pt idx="245">
                    <c:v>0.01</c:v>
                  </c:pt>
                  <c:pt idx="246">
                    <c:v>6.4999999999999997E-4</c:v>
                  </c:pt>
                  <c:pt idx="248">
                    <c:v>1.2999999999999999E-3</c:v>
                  </c:pt>
                  <c:pt idx="249">
                    <c:v>2.0999999999999999E-3</c:v>
                  </c:pt>
                  <c:pt idx="259">
                    <c:v>1.4E-3</c:v>
                  </c:pt>
                  <c:pt idx="272">
                    <c:v>0</c:v>
                  </c:pt>
                  <c:pt idx="275">
                    <c:v>0</c:v>
                  </c:pt>
                  <c:pt idx="279">
                    <c:v>1.1000000000000001E-3</c:v>
                  </c:pt>
                  <c:pt idx="280">
                    <c:v>1.5E-3</c:v>
                  </c:pt>
                  <c:pt idx="282">
                    <c:v>0</c:v>
                  </c:pt>
                  <c:pt idx="283">
                    <c:v>0</c:v>
                  </c:pt>
                  <c:pt idx="286">
                    <c:v>1.2999999999999999E-3</c:v>
                  </c:pt>
                  <c:pt idx="289">
                    <c:v>1.8E-3</c:v>
                  </c:pt>
                  <c:pt idx="290">
                    <c:v>4.0000000000000002E-4</c:v>
                  </c:pt>
                  <c:pt idx="291">
                    <c:v>0</c:v>
                  </c:pt>
                  <c:pt idx="292">
                    <c:v>0</c:v>
                  </c:pt>
                  <c:pt idx="294">
                    <c:v>0</c:v>
                  </c:pt>
                  <c:pt idx="295">
                    <c:v>0</c:v>
                  </c:pt>
                  <c:pt idx="303">
                    <c:v>0</c:v>
                  </c:pt>
                  <c:pt idx="304">
                    <c:v>0</c:v>
                  </c:pt>
                  <c:pt idx="306">
                    <c:v>0</c:v>
                  </c:pt>
                  <c:pt idx="311">
                    <c:v>1.2999999999999999E-3</c:v>
                  </c:pt>
                  <c:pt idx="318">
                    <c:v>1.5E-3</c:v>
                  </c:pt>
                  <c:pt idx="321">
                    <c:v>0</c:v>
                  </c:pt>
                  <c:pt idx="326">
                    <c:v>1.4E-3</c:v>
                  </c:pt>
                  <c:pt idx="330">
                    <c:v>2E-3</c:v>
                  </c:pt>
                  <c:pt idx="332">
                    <c:v>1.1999999999999999E-3</c:v>
                  </c:pt>
                  <c:pt idx="333">
                    <c:v>1.1000000000000001E-3</c:v>
                  </c:pt>
                  <c:pt idx="338">
                    <c:v>9.2000000000000003E-4</c:v>
                  </c:pt>
                  <c:pt idx="341">
                    <c:v>8.1999999999999998E-4</c:v>
                  </c:pt>
                  <c:pt idx="342">
                    <c:v>0</c:v>
                  </c:pt>
                  <c:pt idx="350">
                    <c:v>4.0999999999999999E-4</c:v>
                  </c:pt>
                  <c:pt idx="352">
                    <c:v>0</c:v>
                  </c:pt>
                  <c:pt idx="355">
                    <c:v>1.5E-3</c:v>
                  </c:pt>
                  <c:pt idx="357">
                    <c:v>1.8E-3</c:v>
                  </c:pt>
                  <c:pt idx="359">
                    <c:v>0</c:v>
                  </c:pt>
                  <c:pt idx="364">
                    <c:v>5.4000000000000001E-4</c:v>
                  </c:pt>
                  <c:pt idx="367">
                    <c:v>2.2000000000000001E-3</c:v>
                  </c:pt>
                  <c:pt idx="369">
                    <c:v>0</c:v>
                  </c:pt>
                  <c:pt idx="382">
                    <c:v>1.4E-3</c:v>
                  </c:pt>
                  <c:pt idx="383">
                    <c:v>5.0000000000000001E-3</c:v>
                  </c:pt>
                  <c:pt idx="389">
                    <c:v>1.6999999999999999E-3</c:v>
                  </c:pt>
                  <c:pt idx="393">
                    <c:v>1.2999999999999999E-3</c:v>
                  </c:pt>
                  <c:pt idx="395">
                    <c:v>2.0000000000000001E-4</c:v>
                  </c:pt>
                  <c:pt idx="396">
                    <c:v>5.0000000000000001E-3</c:v>
                  </c:pt>
                  <c:pt idx="399">
                    <c:v>0</c:v>
                  </c:pt>
                  <c:pt idx="400">
                    <c:v>2.5000000000000001E-3</c:v>
                  </c:pt>
                  <c:pt idx="405">
                    <c:v>1.4E-3</c:v>
                  </c:pt>
                  <c:pt idx="406">
                    <c:v>9.1E-4</c:v>
                  </c:pt>
                  <c:pt idx="409">
                    <c:v>2E-3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0</c:v>
                  </c:pt>
                  <c:pt idx="414">
                    <c:v>9.3999999999999997E-4</c:v>
                  </c:pt>
                  <c:pt idx="417">
                    <c:v>3.8000000000000002E-4</c:v>
                  </c:pt>
                  <c:pt idx="418">
                    <c:v>0.01</c:v>
                  </c:pt>
                  <c:pt idx="419">
                    <c:v>0</c:v>
                  </c:pt>
                  <c:pt idx="421">
                    <c:v>9.7000000000000005E-4</c:v>
                  </c:pt>
                  <c:pt idx="422">
                    <c:v>0</c:v>
                  </c:pt>
                  <c:pt idx="425">
                    <c:v>2.0000000000000001E-4</c:v>
                  </c:pt>
                  <c:pt idx="428">
                    <c:v>5.2999999999999998E-4</c:v>
                  </c:pt>
                  <c:pt idx="429">
                    <c:v>7.6999999999999996E-4</c:v>
                  </c:pt>
                  <c:pt idx="431">
                    <c:v>6.0000000000000001E-3</c:v>
                  </c:pt>
                  <c:pt idx="432">
                    <c:v>1.2999999999999999E-3</c:v>
                  </c:pt>
                  <c:pt idx="435">
                    <c:v>3.8999999999999999E-4</c:v>
                  </c:pt>
                  <c:pt idx="437">
                    <c:v>9.1E-4</c:v>
                  </c:pt>
                  <c:pt idx="438">
                    <c:v>1.2999999999999999E-3</c:v>
                  </c:pt>
                  <c:pt idx="440">
                    <c:v>1.6999999999999999E-3</c:v>
                  </c:pt>
                  <c:pt idx="443">
                    <c:v>1.4E-3</c:v>
                  </c:pt>
                  <c:pt idx="445">
                    <c:v>1.2999999999999999E-4</c:v>
                  </c:pt>
                  <c:pt idx="446">
                    <c:v>3.8000000000000002E-4</c:v>
                  </c:pt>
                  <c:pt idx="448">
                    <c:v>0</c:v>
                  </c:pt>
                  <c:pt idx="449">
                    <c:v>0</c:v>
                  </c:pt>
                  <c:pt idx="450">
                    <c:v>3.8000000000000002E-4</c:v>
                  </c:pt>
                  <c:pt idx="452">
                    <c:v>0</c:v>
                  </c:pt>
                  <c:pt idx="453">
                    <c:v>0</c:v>
                  </c:pt>
                  <c:pt idx="454">
                    <c:v>1.1999999999999999E-3</c:v>
                  </c:pt>
                  <c:pt idx="455">
                    <c:v>1.5E-3</c:v>
                  </c:pt>
                  <c:pt idx="456">
                    <c:v>0</c:v>
                  </c:pt>
                  <c:pt idx="457">
                    <c:v>8.8000000000000003E-4</c:v>
                  </c:pt>
                  <c:pt idx="458">
                    <c:v>0</c:v>
                  </c:pt>
                  <c:pt idx="459">
                    <c:v>0</c:v>
                  </c:pt>
                  <c:pt idx="460">
                    <c:v>1.5E-3</c:v>
                  </c:pt>
                  <c:pt idx="461">
                    <c:v>0</c:v>
                  </c:pt>
                  <c:pt idx="462">
                    <c:v>0</c:v>
                  </c:pt>
                  <c:pt idx="463">
                    <c:v>0</c:v>
                  </c:pt>
                  <c:pt idx="464">
                    <c:v>0</c:v>
                  </c:pt>
                  <c:pt idx="465">
                    <c:v>0</c:v>
                  </c:pt>
                  <c:pt idx="466">
                    <c:v>9.7999999999999997E-4</c:v>
                  </c:pt>
                  <c:pt idx="467">
                    <c:v>0</c:v>
                  </c:pt>
                  <c:pt idx="468">
                    <c:v>0</c:v>
                  </c:pt>
                  <c:pt idx="469">
                    <c:v>0</c:v>
                  </c:pt>
                  <c:pt idx="470">
                    <c:v>0</c:v>
                  </c:pt>
                  <c:pt idx="471">
                    <c:v>0</c:v>
                  </c:pt>
                  <c:pt idx="472">
                    <c:v>0</c:v>
                  </c:pt>
                  <c:pt idx="473">
                    <c:v>0</c:v>
                  </c:pt>
                  <c:pt idx="474">
                    <c:v>0</c:v>
                  </c:pt>
                  <c:pt idx="475">
                    <c:v>0</c:v>
                  </c:pt>
                  <c:pt idx="476">
                    <c:v>0</c:v>
                  </c:pt>
                  <c:pt idx="477">
                    <c:v>1.1999999999999999E-3</c:v>
                  </c:pt>
                  <c:pt idx="478">
                    <c:v>0</c:v>
                  </c:pt>
                  <c:pt idx="479">
                    <c:v>0</c:v>
                  </c:pt>
                  <c:pt idx="480">
                    <c:v>0</c:v>
                  </c:pt>
                  <c:pt idx="481">
                    <c:v>0</c:v>
                  </c:pt>
                  <c:pt idx="482">
                    <c:v>0</c:v>
                  </c:pt>
                  <c:pt idx="483">
                    <c:v>3.5000000000000001E-3</c:v>
                  </c:pt>
                  <c:pt idx="484">
                    <c:v>0</c:v>
                  </c:pt>
                  <c:pt idx="485">
                    <c:v>0</c:v>
                  </c:pt>
                  <c:pt idx="486">
                    <c:v>0</c:v>
                  </c:pt>
                  <c:pt idx="487">
                    <c:v>0</c:v>
                  </c:pt>
                  <c:pt idx="488">
                    <c:v>0</c:v>
                  </c:pt>
                  <c:pt idx="489">
                    <c:v>0</c:v>
                  </c:pt>
                  <c:pt idx="490">
                    <c:v>0</c:v>
                  </c:pt>
                  <c:pt idx="491">
                    <c:v>0</c:v>
                  </c:pt>
                  <c:pt idx="492">
                    <c:v>0</c:v>
                  </c:pt>
                  <c:pt idx="493">
                    <c:v>0</c:v>
                  </c:pt>
                  <c:pt idx="494">
                    <c:v>0</c:v>
                  </c:pt>
                  <c:pt idx="495">
                    <c:v>0</c:v>
                  </c:pt>
                  <c:pt idx="496">
                    <c:v>0</c:v>
                  </c:pt>
                  <c:pt idx="497">
                    <c:v>6.2E-4</c:v>
                  </c:pt>
                  <c:pt idx="498">
                    <c:v>0</c:v>
                  </c:pt>
                  <c:pt idx="499">
                    <c:v>0</c:v>
                  </c:pt>
                  <c:pt idx="500">
                    <c:v>0</c:v>
                  </c:pt>
                  <c:pt idx="501">
                    <c:v>0</c:v>
                  </c:pt>
                  <c:pt idx="502">
                    <c:v>0</c:v>
                  </c:pt>
                  <c:pt idx="503">
                    <c:v>0</c:v>
                  </c:pt>
                  <c:pt idx="504">
                    <c:v>0</c:v>
                  </c:pt>
                  <c:pt idx="505">
                    <c:v>6.9999999999999999E-4</c:v>
                  </c:pt>
                  <c:pt idx="506">
                    <c:v>0</c:v>
                  </c:pt>
                  <c:pt idx="507">
                    <c:v>4.0000000000000002E-4</c:v>
                  </c:pt>
                  <c:pt idx="508">
                    <c:v>1.4E-3</c:v>
                  </c:pt>
                  <c:pt idx="509">
                    <c:v>1.1999999999999999E-3</c:v>
                  </c:pt>
                  <c:pt idx="510">
                    <c:v>8.9999999999999998E-4</c:v>
                  </c:pt>
                  <c:pt idx="511">
                    <c:v>0</c:v>
                  </c:pt>
                  <c:pt idx="512">
                    <c:v>0</c:v>
                  </c:pt>
                  <c:pt idx="513">
                    <c:v>6.9999999999999999E-4</c:v>
                  </c:pt>
                  <c:pt idx="514">
                    <c:v>0</c:v>
                  </c:pt>
                  <c:pt idx="515">
                    <c:v>0</c:v>
                  </c:pt>
                  <c:pt idx="516">
                    <c:v>0</c:v>
                  </c:pt>
                  <c:pt idx="517">
                    <c:v>0</c:v>
                  </c:pt>
                  <c:pt idx="518">
                    <c:v>0</c:v>
                  </c:pt>
                  <c:pt idx="519">
                    <c:v>0</c:v>
                  </c:pt>
                  <c:pt idx="520">
                    <c:v>1.1999999999999999E-3</c:v>
                  </c:pt>
                  <c:pt idx="521">
                    <c:v>8.4999999999999995E-4</c:v>
                  </c:pt>
                  <c:pt idx="522">
                    <c:v>0</c:v>
                  </c:pt>
                  <c:pt idx="523">
                    <c:v>0</c:v>
                  </c:pt>
                  <c:pt idx="524">
                    <c:v>2.0000000000000001E-4</c:v>
                  </c:pt>
                  <c:pt idx="525">
                    <c:v>0</c:v>
                  </c:pt>
                  <c:pt idx="526">
                    <c:v>0</c:v>
                  </c:pt>
                  <c:pt idx="527">
                    <c:v>0</c:v>
                  </c:pt>
                  <c:pt idx="528">
                    <c:v>0</c:v>
                  </c:pt>
                  <c:pt idx="529">
                    <c:v>0</c:v>
                  </c:pt>
                  <c:pt idx="530">
                    <c:v>0</c:v>
                  </c:pt>
                  <c:pt idx="531">
                    <c:v>9.5E-4</c:v>
                  </c:pt>
                  <c:pt idx="532">
                    <c:v>0</c:v>
                  </c:pt>
                  <c:pt idx="533">
                    <c:v>0</c:v>
                  </c:pt>
                  <c:pt idx="534">
                    <c:v>8.0000000000000004E-4</c:v>
                  </c:pt>
                  <c:pt idx="535">
                    <c:v>0</c:v>
                  </c:pt>
                  <c:pt idx="536">
                    <c:v>0</c:v>
                  </c:pt>
                  <c:pt idx="537">
                    <c:v>0</c:v>
                  </c:pt>
                  <c:pt idx="538">
                    <c:v>1E-4</c:v>
                  </c:pt>
                  <c:pt idx="539">
                    <c:v>2.0000000000000001E-4</c:v>
                  </c:pt>
                  <c:pt idx="540">
                    <c:v>0</c:v>
                  </c:pt>
                  <c:pt idx="541">
                    <c:v>0</c:v>
                  </c:pt>
                  <c:pt idx="542">
                    <c:v>0</c:v>
                  </c:pt>
                  <c:pt idx="543">
                    <c:v>0</c:v>
                  </c:pt>
                  <c:pt idx="544">
                    <c:v>0</c:v>
                  </c:pt>
                  <c:pt idx="545">
                    <c:v>0</c:v>
                  </c:pt>
                  <c:pt idx="546">
                    <c:v>0</c:v>
                  </c:pt>
                  <c:pt idx="547">
                    <c:v>0</c:v>
                  </c:pt>
                  <c:pt idx="548">
                    <c:v>0</c:v>
                  </c:pt>
                  <c:pt idx="549">
                    <c:v>0</c:v>
                  </c:pt>
                  <c:pt idx="550">
                    <c:v>0</c:v>
                  </c:pt>
                  <c:pt idx="551">
                    <c:v>0</c:v>
                  </c:pt>
                  <c:pt idx="552">
                    <c:v>3.0000000000000001E-3</c:v>
                  </c:pt>
                  <c:pt idx="553">
                    <c:v>1E-4</c:v>
                  </c:pt>
                  <c:pt idx="554">
                    <c:v>1E-4</c:v>
                  </c:pt>
                  <c:pt idx="555">
                    <c:v>1.1E-4</c:v>
                  </c:pt>
                  <c:pt idx="556">
                    <c:v>1E-4</c:v>
                  </c:pt>
                  <c:pt idx="557">
                    <c:v>0</c:v>
                  </c:pt>
                  <c:pt idx="558">
                    <c:v>1.3999999999999999E-4</c:v>
                  </c:pt>
                  <c:pt idx="559">
                    <c:v>1E-4</c:v>
                  </c:pt>
                  <c:pt idx="560">
                    <c:v>0</c:v>
                  </c:pt>
                  <c:pt idx="561">
                    <c:v>0</c:v>
                  </c:pt>
                  <c:pt idx="562">
                    <c:v>2.0000000000000001E-4</c:v>
                  </c:pt>
                  <c:pt idx="563">
                    <c:v>2.3000000000000001E-4</c:v>
                  </c:pt>
                  <c:pt idx="564">
                    <c:v>2.5000000000000001E-4</c:v>
                  </c:pt>
                  <c:pt idx="565">
                    <c:v>2.0000000000000001E-4</c:v>
                  </c:pt>
                  <c:pt idx="566">
                    <c:v>0</c:v>
                  </c:pt>
                  <c:pt idx="567">
                    <c:v>1E-4</c:v>
                  </c:pt>
                  <c:pt idx="568">
                    <c:v>2.0000000000000001E-4</c:v>
                  </c:pt>
                  <c:pt idx="569">
                    <c:v>2.0000000000000001E-4</c:v>
                  </c:pt>
                  <c:pt idx="570">
                    <c:v>2.9999999999999997E-4</c:v>
                  </c:pt>
                  <c:pt idx="571">
                    <c:v>4.0000000000000002E-4</c:v>
                  </c:pt>
                  <c:pt idx="572">
                    <c:v>5.0000000000000001E-4</c:v>
                  </c:pt>
                  <c:pt idx="57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1'!$F$21:$F$974</c:f>
              <c:numCache>
                <c:formatCode>General</c:formatCode>
                <c:ptCount val="954"/>
                <c:pt idx="0">
                  <c:v>-29861</c:v>
                </c:pt>
                <c:pt idx="1">
                  <c:v>-29860</c:v>
                </c:pt>
                <c:pt idx="2">
                  <c:v>-29691</c:v>
                </c:pt>
                <c:pt idx="3">
                  <c:v>-29632</c:v>
                </c:pt>
                <c:pt idx="4">
                  <c:v>-29601</c:v>
                </c:pt>
                <c:pt idx="5">
                  <c:v>-28931</c:v>
                </c:pt>
                <c:pt idx="6">
                  <c:v>-28927</c:v>
                </c:pt>
                <c:pt idx="7">
                  <c:v>-28441</c:v>
                </c:pt>
                <c:pt idx="8">
                  <c:v>-28431</c:v>
                </c:pt>
                <c:pt idx="9">
                  <c:v>-28106</c:v>
                </c:pt>
                <c:pt idx="10">
                  <c:v>-27961</c:v>
                </c:pt>
                <c:pt idx="11">
                  <c:v>-27331</c:v>
                </c:pt>
                <c:pt idx="12">
                  <c:v>-27328</c:v>
                </c:pt>
                <c:pt idx="13">
                  <c:v>-26371</c:v>
                </c:pt>
                <c:pt idx="14">
                  <c:v>-26350</c:v>
                </c:pt>
                <c:pt idx="15">
                  <c:v>-26271</c:v>
                </c:pt>
                <c:pt idx="16">
                  <c:v>-26055</c:v>
                </c:pt>
                <c:pt idx="17">
                  <c:v>-25891</c:v>
                </c:pt>
                <c:pt idx="18">
                  <c:v>-25578</c:v>
                </c:pt>
                <c:pt idx="19">
                  <c:v>-25127</c:v>
                </c:pt>
                <c:pt idx="20">
                  <c:v>-25071</c:v>
                </c:pt>
                <c:pt idx="21">
                  <c:v>-24448</c:v>
                </c:pt>
                <c:pt idx="22">
                  <c:v>-23200</c:v>
                </c:pt>
                <c:pt idx="23">
                  <c:v>-23193</c:v>
                </c:pt>
                <c:pt idx="24">
                  <c:v>-22877</c:v>
                </c:pt>
                <c:pt idx="25">
                  <c:v>-22827</c:v>
                </c:pt>
                <c:pt idx="26">
                  <c:v>-22516</c:v>
                </c:pt>
                <c:pt idx="27">
                  <c:v>-22496</c:v>
                </c:pt>
                <c:pt idx="28">
                  <c:v>-22495</c:v>
                </c:pt>
                <c:pt idx="29">
                  <c:v>-22251</c:v>
                </c:pt>
                <c:pt idx="30">
                  <c:v>-21884</c:v>
                </c:pt>
                <c:pt idx="31">
                  <c:v>-21539</c:v>
                </c:pt>
                <c:pt idx="32">
                  <c:v>-21515</c:v>
                </c:pt>
                <c:pt idx="33">
                  <c:v>-21324</c:v>
                </c:pt>
                <c:pt idx="34">
                  <c:v>-21287</c:v>
                </c:pt>
                <c:pt idx="35">
                  <c:v>-21201</c:v>
                </c:pt>
                <c:pt idx="36">
                  <c:v>-21194</c:v>
                </c:pt>
                <c:pt idx="37">
                  <c:v>-21186</c:v>
                </c:pt>
                <c:pt idx="38">
                  <c:v>-20979</c:v>
                </c:pt>
                <c:pt idx="39">
                  <c:v>-20950</c:v>
                </c:pt>
                <c:pt idx="40">
                  <c:v>-20928</c:v>
                </c:pt>
                <c:pt idx="41">
                  <c:v>-20913</c:v>
                </c:pt>
                <c:pt idx="42">
                  <c:v>-20281</c:v>
                </c:pt>
                <c:pt idx="43">
                  <c:v>-20257</c:v>
                </c:pt>
                <c:pt idx="44">
                  <c:v>-19936</c:v>
                </c:pt>
                <c:pt idx="45">
                  <c:v>-19921</c:v>
                </c:pt>
                <c:pt idx="46">
                  <c:v>-19899</c:v>
                </c:pt>
                <c:pt idx="47">
                  <c:v>-19596</c:v>
                </c:pt>
                <c:pt idx="48">
                  <c:v>-19595</c:v>
                </c:pt>
                <c:pt idx="49">
                  <c:v>-19295</c:v>
                </c:pt>
                <c:pt idx="50">
                  <c:v>-19288</c:v>
                </c:pt>
                <c:pt idx="51">
                  <c:v>-18972</c:v>
                </c:pt>
                <c:pt idx="52">
                  <c:v>-18964</c:v>
                </c:pt>
                <c:pt idx="53">
                  <c:v>-18948</c:v>
                </c:pt>
                <c:pt idx="54">
                  <c:v>-18655</c:v>
                </c:pt>
                <c:pt idx="55">
                  <c:v>-18641</c:v>
                </c:pt>
                <c:pt idx="56">
                  <c:v>-18626</c:v>
                </c:pt>
                <c:pt idx="57">
                  <c:v>-18352</c:v>
                </c:pt>
                <c:pt idx="58">
                  <c:v>-18324</c:v>
                </c:pt>
                <c:pt idx="59">
                  <c:v>-18309</c:v>
                </c:pt>
                <c:pt idx="60">
                  <c:v>-18022</c:v>
                </c:pt>
                <c:pt idx="61">
                  <c:v>-17979</c:v>
                </c:pt>
                <c:pt idx="62">
                  <c:v>-17706</c:v>
                </c:pt>
                <c:pt idx="63">
                  <c:v>-17397</c:v>
                </c:pt>
                <c:pt idx="64">
                  <c:v>-16935</c:v>
                </c:pt>
                <c:pt idx="65">
                  <c:v>-16720</c:v>
                </c:pt>
                <c:pt idx="66">
                  <c:v>-16108</c:v>
                </c:pt>
                <c:pt idx="67">
                  <c:v>-16087.5</c:v>
                </c:pt>
                <c:pt idx="68">
                  <c:v>-15440</c:v>
                </c:pt>
                <c:pt idx="69">
                  <c:v>-15433</c:v>
                </c:pt>
                <c:pt idx="70">
                  <c:v>-13830</c:v>
                </c:pt>
                <c:pt idx="71">
                  <c:v>-13815</c:v>
                </c:pt>
                <c:pt idx="72">
                  <c:v>-13778</c:v>
                </c:pt>
                <c:pt idx="73">
                  <c:v>-13564</c:v>
                </c:pt>
                <c:pt idx="74">
                  <c:v>-13563</c:v>
                </c:pt>
                <c:pt idx="75">
                  <c:v>-13528</c:v>
                </c:pt>
                <c:pt idx="76">
                  <c:v>-13499</c:v>
                </c:pt>
                <c:pt idx="77">
                  <c:v>-13498</c:v>
                </c:pt>
                <c:pt idx="78">
                  <c:v>-13492</c:v>
                </c:pt>
                <c:pt idx="79">
                  <c:v>-13484</c:v>
                </c:pt>
                <c:pt idx="80">
                  <c:v>-13476</c:v>
                </c:pt>
                <c:pt idx="81">
                  <c:v>-13194</c:v>
                </c:pt>
                <c:pt idx="82">
                  <c:v>-13188</c:v>
                </c:pt>
                <c:pt idx="83">
                  <c:v>-13187</c:v>
                </c:pt>
                <c:pt idx="84">
                  <c:v>-12878</c:v>
                </c:pt>
                <c:pt idx="85">
                  <c:v>-12584</c:v>
                </c:pt>
                <c:pt idx="86">
                  <c:v>-12548</c:v>
                </c:pt>
                <c:pt idx="87">
                  <c:v>-10629</c:v>
                </c:pt>
                <c:pt idx="88">
                  <c:v>-9939</c:v>
                </c:pt>
                <c:pt idx="89">
                  <c:v>-9615</c:v>
                </c:pt>
                <c:pt idx="90">
                  <c:v>-9615</c:v>
                </c:pt>
                <c:pt idx="91">
                  <c:v>-9330</c:v>
                </c:pt>
                <c:pt idx="92">
                  <c:v>-8659</c:v>
                </c:pt>
                <c:pt idx="93">
                  <c:v>-8658</c:v>
                </c:pt>
                <c:pt idx="94">
                  <c:v>-8658</c:v>
                </c:pt>
                <c:pt idx="95">
                  <c:v>-8634</c:v>
                </c:pt>
                <c:pt idx="96">
                  <c:v>-7724</c:v>
                </c:pt>
                <c:pt idx="97">
                  <c:v>-7717.5</c:v>
                </c:pt>
                <c:pt idx="98">
                  <c:v>-7707</c:v>
                </c:pt>
                <c:pt idx="99">
                  <c:v>-7705</c:v>
                </c:pt>
                <c:pt idx="100">
                  <c:v>-6454</c:v>
                </c:pt>
                <c:pt idx="101">
                  <c:v>-6453</c:v>
                </c:pt>
                <c:pt idx="102">
                  <c:v>-6432</c:v>
                </c:pt>
                <c:pt idx="103">
                  <c:v>-6084</c:v>
                </c:pt>
                <c:pt idx="104">
                  <c:v>-5804</c:v>
                </c:pt>
                <c:pt idx="105">
                  <c:v>-5760</c:v>
                </c:pt>
                <c:pt idx="106">
                  <c:v>-5458</c:v>
                </c:pt>
                <c:pt idx="107">
                  <c:v>-5458</c:v>
                </c:pt>
                <c:pt idx="108">
                  <c:v>-5444</c:v>
                </c:pt>
                <c:pt idx="109">
                  <c:v>-5436</c:v>
                </c:pt>
                <c:pt idx="110">
                  <c:v>-5198</c:v>
                </c:pt>
                <c:pt idx="111">
                  <c:v>-5185</c:v>
                </c:pt>
                <c:pt idx="112">
                  <c:v>-5185</c:v>
                </c:pt>
                <c:pt idx="113">
                  <c:v>-5185</c:v>
                </c:pt>
                <c:pt idx="114">
                  <c:v>-5185</c:v>
                </c:pt>
                <c:pt idx="115">
                  <c:v>-5184</c:v>
                </c:pt>
                <c:pt idx="116">
                  <c:v>-5179</c:v>
                </c:pt>
                <c:pt idx="117">
                  <c:v>-5179</c:v>
                </c:pt>
                <c:pt idx="118">
                  <c:v>-5179</c:v>
                </c:pt>
                <c:pt idx="119">
                  <c:v>-5149</c:v>
                </c:pt>
                <c:pt idx="120">
                  <c:v>-4817</c:v>
                </c:pt>
                <c:pt idx="121">
                  <c:v>-4816</c:v>
                </c:pt>
                <c:pt idx="122">
                  <c:v>-4804</c:v>
                </c:pt>
                <c:pt idx="123">
                  <c:v>-4533</c:v>
                </c:pt>
                <c:pt idx="124">
                  <c:v>-4512</c:v>
                </c:pt>
                <c:pt idx="125">
                  <c:v>-4507</c:v>
                </c:pt>
                <c:pt idx="126">
                  <c:v>-4507</c:v>
                </c:pt>
                <c:pt idx="127">
                  <c:v>-4191</c:v>
                </c:pt>
                <c:pt idx="128">
                  <c:v>-4191</c:v>
                </c:pt>
                <c:pt idx="129">
                  <c:v>-4187</c:v>
                </c:pt>
                <c:pt idx="130">
                  <c:v>-4185</c:v>
                </c:pt>
                <c:pt idx="131">
                  <c:v>-3950</c:v>
                </c:pt>
                <c:pt idx="132">
                  <c:v>-3932</c:v>
                </c:pt>
                <c:pt idx="133">
                  <c:v>-3896</c:v>
                </c:pt>
                <c:pt idx="134">
                  <c:v>-3890</c:v>
                </c:pt>
                <c:pt idx="135">
                  <c:v>-3888</c:v>
                </c:pt>
                <c:pt idx="136">
                  <c:v>-3886</c:v>
                </c:pt>
                <c:pt idx="137">
                  <c:v>-3867</c:v>
                </c:pt>
                <c:pt idx="138">
                  <c:v>-3867</c:v>
                </c:pt>
                <c:pt idx="139">
                  <c:v>-3860</c:v>
                </c:pt>
                <c:pt idx="140">
                  <c:v>-3859</c:v>
                </c:pt>
                <c:pt idx="141">
                  <c:v>-3853</c:v>
                </c:pt>
                <c:pt idx="142">
                  <c:v>-3853</c:v>
                </c:pt>
                <c:pt idx="143">
                  <c:v>-3853</c:v>
                </c:pt>
                <c:pt idx="144">
                  <c:v>-3838</c:v>
                </c:pt>
                <c:pt idx="145">
                  <c:v>-3833</c:v>
                </c:pt>
                <c:pt idx="146">
                  <c:v>-3816</c:v>
                </c:pt>
                <c:pt idx="147">
                  <c:v>-3577</c:v>
                </c:pt>
                <c:pt idx="148">
                  <c:v>-3522</c:v>
                </c:pt>
                <c:pt idx="149">
                  <c:v>-3500</c:v>
                </c:pt>
                <c:pt idx="150">
                  <c:v>-3263</c:v>
                </c:pt>
                <c:pt idx="151">
                  <c:v>-3257</c:v>
                </c:pt>
                <c:pt idx="152">
                  <c:v>-3257</c:v>
                </c:pt>
                <c:pt idx="153">
                  <c:v>-3250</c:v>
                </c:pt>
                <c:pt idx="154">
                  <c:v>-3250</c:v>
                </c:pt>
                <c:pt idx="155">
                  <c:v>-3242</c:v>
                </c:pt>
                <c:pt idx="156">
                  <c:v>-3234</c:v>
                </c:pt>
                <c:pt idx="157">
                  <c:v>-3220</c:v>
                </c:pt>
                <c:pt idx="158">
                  <c:v>-3176</c:v>
                </c:pt>
                <c:pt idx="159">
                  <c:v>-3169</c:v>
                </c:pt>
                <c:pt idx="160">
                  <c:v>-2947</c:v>
                </c:pt>
                <c:pt idx="161">
                  <c:v>-2939</c:v>
                </c:pt>
                <c:pt idx="162">
                  <c:v>-2927</c:v>
                </c:pt>
                <c:pt idx="163">
                  <c:v>-2921</c:v>
                </c:pt>
                <c:pt idx="164">
                  <c:v>-2921</c:v>
                </c:pt>
                <c:pt idx="165">
                  <c:v>-2919</c:v>
                </c:pt>
                <c:pt idx="166">
                  <c:v>-2919</c:v>
                </c:pt>
                <c:pt idx="167">
                  <c:v>-2917</c:v>
                </c:pt>
                <c:pt idx="168">
                  <c:v>-2917</c:v>
                </c:pt>
                <c:pt idx="169">
                  <c:v>-2914</c:v>
                </c:pt>
                <c:pt idx="170">
                  <c:v>-2914</c:v>
                </c:pt>
                <c:pt idx="171">
                  <c:v>-2911</c:v>
                </c:pt>
                <c:pt idx="172">
                  <c:v>-2911</c:v>
                </c:pt>
                <c:pt idx="173">
                  <c:v>-2900</c:v>
                </c:pt>
                <c:pt idx="174">
                  <c:v>-2899</c:v>
                </c:pt>
                <c:pt idx="175">
                  <c:v>-2294</c:v>
                </c:pt>
                <c:pt idx="176">
                  <c:v>-2273</c:v>
                </c:pt>
                <c:pt idx="177">
                  <c:v>-2273</c:v>
                </c:pt>
                <c:pt idx="178">
                  <c:v>-2264</c:v>
                </c:pt>
                <c:pt idx="179">
                  <c:v>-2264</c:v>
                </c:pt>
                <c:pt idx="180">
                  <c:v>-2257</c:v>
                </c:pt>
                <c:pt idx="181">
                  <c:v>-2234</c:v>
                </c:pt>
                <c:pt idx="182">
                  <c:v>-2227</c:v>
                </c:pt>
                <c:pt idx="183">
                  <c:v>-2222</c:v>
                </c:pt>
                <c:pt idx="184">
                  <c:v>-2046.5</c:v>
                </c:pt>
                <c:pt idx="185">
                  <c:v>-2027</c:v>
                </c:pt>
                <c:pt idx="186">
                  <c:v>-1983.5</c:v>
                </c:pt>
                <c:pt idx="187">
                  <c:v>-1963</c:v>
                </c:pt>
                <c:pt idx="188">
                  <c:v>-1934</c:v>
                </c:pt>
                <c:pt idx="189">
                  <c:v>-1928</c:v>
                </c:pt>
                <c:pt idx="190">
                  <c:v>-1927</c:v>
                </c:pt>
                <c:pt idx="191">
                  <c:v>-1913</c:v>
                </c:pt>
                <c:pt idx="192">
                  <c:v>-1913</c:v>
                </c:pt>
                <c:pt idx="193">
                  <c:v>-1696</c:v>
                </c:pt>
                <c:pt idx="194">
                  <c:v>-1696</c:v>
                </c:pt>
                <c:pt idx="195">
                  <c:v>-1661</c:v>
                </c:pt>
                <c:pt idx="196">
                  <c:v>-1659</c:v>
                </c:pt>
                <c:pt idx="197">
                  <c:v>-1659</c:v>
                </c:pt>
                <c:pt idx="198">
                  <c:v>-1659</c:v>
                </c:pt>
                <c:pt idx="199">
                  <c:v>-1644</c:v>
                </c:pt>
                <c:pt idx="200">
                  <c:v>-1640</c:v>
                </c:pt>
                <c:pt idx="201">
                  <c:v>-1640</c:v>
                </c:pt>
                <c:pt idx="202">
                  <c:v>-1638</c:v>
                </c:pt>
                <c:pt idx="203">
                  <c:v>-1638</c:v>
                </c:pt>
                <c:pt idx="204">
                  <c:v>-1637</c:v>
                </c:pt>
                <c:pt idx="205">
                  <c:v>-1637</c:v>
                </c:pt>
                <c:pt idx="206">
                  <c:v>-1637</c:v>
                </c:pt>
                <c:pt idx="207">
                  <c:v>-1637</c:v>
                </c:pt>
                <c:pt idx="208">
                  <c:v>-1624</c:v>
                </c:pt>
                <c:pt idx="209">
                  <c:v>-1624</c:v>
                </c:pt>
                <c:pt idx="210">
                  <c:v>-1623</c:v>
                </c:pt>
                <c:pt idx="211">
                  <c:v>-1623</c:v>
                </c:pt>
                <c:pt idx="212">
                  <c:v>-1618</c:v>
                </c:pt>
                <c:pt idx="213">
                  <c:v>-1616</c:v>
                </c:pt>
                <c:pt idx="214">
                  <c:v>-1616</c:v>
                </c:pt>
                <c:pt idx="215">
                  <c:v>-1615.5</c:v>
                </c:pt>
                <c:pt idx="216">
                  <c:v>-1611</c:v>
                </c:pt>
                <c:pt idx="217">
                  <c:v>-1610</c:v>
                </c:pt>
                <c:pt idx="218">
                  <c:v>-1604</c:v>
                </c:pt>
                <c:pt idx="219">
                  <c:v>-1602</c:v>
                </c:pt>
                <c:pt idx="220">
                  <c:v>-1602</c:v>
                </c:pt>
                <c:pt idx="221">
                  <c:v>-1602</c:v>
                </c:pt>
                <c:pt idx="222">
                  <c:v>-1601</c:v>
                </c:pt>
                <c:pt idx="223">
                  <c:v>-1594</c:v>
                </c:pt>
                <c:pt idx="224">
                  <c:v>-1594</c:v>
                </c:pt>
                <c:pt idx="225">
                  <c:v>-1587</c:v>
                </c:pt>
                <c:pt idx="226">
                  <c:v>-1587</c:v>
                </c:pt>
                <c:pt idx="227">
                  <c:v>-1586</c:v>
                </c:pt>
                <c:pt idx="228">
                  <c:v>-1365</c:v>
                </c:pt>
                <c:pt idx="229">
                  <c:v>-1365</c:v>
                </c:pt>
                <c:pt idx="230">
                  <c:v>-1347.5</c:v>
                </c:pt>
                <c:pt idx="231">
                  <c:v>-1324</c:v>
                </c:pt>
                <c:pt idx="232">
                  <c:v>-1324</c:v>
                </c:pt>
                <c:pt idx="233">
                  <c:v>-1309</c:v>
                </c:pt>
                <c:pt idx="234">
                  <c:v>-1309</c:v>
                </c:pt>
                <c:pt idx="235">
                  <c:v>-1293</c:v>
                </c:pt>
                <c:pt idx="236">
                  <c:v>-1288</c:v>
                </c:pt>
                <c:pt idx="237">
                  <c:v>-1288</c:v>
                </c:pt>
                <c:pt idx="238">
                  <c:v>-1280</c:v>
                </c:pt>
                <c:pt idx="239">
                  <c:v>-1280</c:v>
                </c:pt>
                <c:pt idx="240">
                  <c:v>-1278</c:v>
                </c:pt>
                <c:pt idx="241">
                  <c:v>-1278</c:v>
                </c:pt>
                <c:pt idx="242">
                  <c:v>-1274.5</c:v>
                </c:pt>
                <c:pt idx="243">
                  <c:v>-1263</c:v>
                </c:pt>
                <c:pt idx="244">
                  <c:v>-1263</c:v>
                </c:pt>
                <c:pt idx="245">
                  <c:v>-1234</c:v>
                </c:pt>
                <c:pt idx="246">
                  <c:v>-1234</c:v>
                </c:pt>
                <c:pt idx="247">
                  <c:v>-1048</c:v>
                </c:pt>
                <c:pt idx="248">
                  <c:v>-1048</c:v>
                </c:pt>
                <c:pt idx="249">
                  <c:v>-1026</c:v>
                </c:pt>
                <c:pt idx="250">
                  <c:v>-993</c:v>
                </c:pt>
                <c:pt idx="251">
                  <c:v>-992</c:v>
                </c:pt>
                <c:pt idx="252">
                  <c:v>-971</c:v>
                </c:pt>
                <c:pt idx="253">
                  <c:v>-957</c:v>
                </c:pt>
                <c:pt idx="254">
                  <c:v>-956</c:v>
                </c:pt>
                <c:pt idx="255">
                  <c:v>-942</c:v>
                </c:pt>
                <c:pt idx="256">
                  <c:v>-756</c:v>
                </c:pt>
                <c:pt idx="257">
                  <c:v>-684</c:v>
                </c:pt>
                <c:pt idx="258">
                  <c:v>-683</c:v>
                </c:pt>
                <c:pt idx="259">
                  <c:v>-645</c:v>
                </c:pt>
                <c:pt idx="260">
                  <c:v>-645</c:v>
                </c:pt>
                <c:pt idx="261">
                  <c:v>-631</c:v>
                </c:pt>
                <c:pt idx="262">
                  <c:v>-618</c:v>
                </c:pt>
                <c:pt idx="263">
                  <c:v>-618</c:v>
                </c:pt>
                <c:pt idx="264">
                  <c:v>-611</c:v>
                </c:pt>
                <c:pt idx="265">
                  <c:v>-596</c:v>
                </c:pt>
                <c:pt idx="266">
                  <c:v>-360</c:v>
                </c:pt>
                <c:pt idx="267">
                  <c:v>-353</c:v>
                </c:pt>
                <c:pt idx="268">
                  <c:v>-351</c:v>
                </c:pt>
                <c:pt idx="269">
                  <c:v>-338</c:v>
                </c:pt>
                <c:pt idx="270">
                  <c:v>-302</c:v>
                </c:pt>
                <c:pt idx="271">
                  <c:v>-280</c:v>
                </c:pt>
                <c:pt idx="272">
                  <c:v>-30</c:v>
                </c:pt>
                <c:pt idx="273">
                  <c:v>-7</c:v>
                </c:pt>
                <c:pt idx="274">
                  <c:v>-3.5</c:v>
                </c:pt>
                <c:pt idx="275">
                  <c:v>0</c:v>
                </c:pt>
                <c:pt idx="276">
                  <c:v>0</c:v>
                </c:pt>
                <c:pt idx="277">
                  <c:v>252</c:v>
                </c:pt>
                <c:pt idx="278">
                  <c:v>253</c:v>
                </c:pt>
                <c:pt idx="279">
                  <c:v>253</c:v>
                </c:pt>
                <c:pt idx="280">
                  <c:v>268</c:v>
                </c:pt>
                <c:pt idx="281">
                  <c:v>268</c:v>
                </c:pt>
                <c:pt idx="282">
                  <c:v>279</c:v>
                </c:pt>
                <c:pt idx="283">
                  <c:v>280</c:v>
                </c:pt>
                <c:pt idx="284">
                  <c:v>280</c:v>
                </c:pt>
                <c:pt idx="285">
                  <c:v>289</c:v>
                </c:pt>
                <c:pt idx="286">
                  <c:v>289</c:v>
                </c:pt>
                <c:pt idx="287">
                  <c:v>304</c:v>
                </c:pt>
                <c:pt idx="288">
                  <c:v>304</c:v>
                </c:pt>
                <c:pt idx="289">
                  <c:v>304</c:v>
                </c:pt>
                <c:pt idx="290">
                  <c:v>308</c:v>
                </c:pt>
                <c:pt idx="291">
                  <c:v>315</c:v>
                </c:pt>
                <c:pt idx="292">
                  <c:v>316</c:v>
                </c:pt>
                <c:pt idx="293">
                  <c:v>317</c:v>
                </c:pt>
                <c:pt idx="294">
                  <c:v>330</c:v>
                </c:pt>
                <c:pt idx="295">
                  <c:v>337</c:v>
                </c:pt>
                <c:pt idx="296">
                  <c:v>525</c:v>
                </c:pt>
                <c:pt idx="297">
                  <c:v>560</c:v>
                </c:pt>
                <c:pt idx="298">
                  <c:v>560</c:v>
                </c:pt>
                <c:pt idx="299">
                  <c:v>563.5</c:v>
                </c:pt>
                <c:pt idx="300">
                  <c:v>565.5</c:v>
                </c:pt>
                <c:pt idx="301">
                  <c:v>611</c:v>
                </c:pt>
                <c:pt idx="302">
                  <c:v>611</c:v>
                </c:pt>
                <c:pt idx="303">
                  <c:v>624</c:v>
                </c:pt>
                <c:pt idx="304">
                  <c:v>625</c:v>
                </c:pt>
                <c:pt idx="305">
                  <c:v>627</c:v>
                </c:pt>
                <c:pt idx="306">
                  <c:v>639</c:v>
                </c:pt>
                <c:pt idx="307">
                  <c:v>642</c:v>
                </c:pt>
                <c:pt idx="308">
                  <c:v>650.5</c:v>
                </c:pt>
                <c:pt idx="309">
                  <c:v>655</c:v>
                </c:pt>
                <c:pt idx="310">
                  <c:v>679</c:v>
                </c:pt>
                <c:pt idx="311">
                  <c:v>679</c:v>
                </c:pt>
                <c:pt idx="312">
                  <c:v>936</c:v>
                </c:pt>
                <c:pt idx="313">
                  <c:v>939.5</c:v>
                </c:pt>
                <c:pt idx="314">
                  <c:v>963</c:v>
                </c:pt>
                <c:pt idx="315">
                  <c:v>965.5</c:v>
                </c:pt>
                <c:pt idx="316">
                  <c:v>970</c:v>
                </c:pt>
                <c:pt idx="317">
                  <c:v>978</c:v>
                </c:pt>
                <c:pt idx="318">
                  <c:v>1217</c:v>
                </c:pt>
                <c:pt idx="319">
                  <c:v>1217</c:v>
                </c:pt>
                <c:pt idx="320">
                  <c:v>1280</c:v>
                </c:pt>
                <c:pt idx="321">
                  <c:v>1280</c:v>
                </c:pt>
                <c:pt idx="322">
                  <c:v>1280</c:v>
                </c:pt>
                <c:pt idx="323">
                  <c:v>1280</c:v>
                </c:pt>
                <c:pt idx="324">
                  <c:v>1282</c:v>
                </c:pt>
                <c:pt idx="325">
                  <c:v>1297</c:v>
                </c:pt>
                <c:pt idx="326">
                  <c:v>1297</c:v>
                </c:pt>
                <c:pt idx="327">
                  <c:v>1302</c:v>
                </c:pt>
                <c:pt idx="328">
                  <c:v>1302</c:v>
                </c:pt>
                <c:pt idx="329">
                  <c:v>1556</c:v>
                </c:pt>
                <c:pt idx="330">
                  <c:v>1556</c:v>
                </c:pt>
                <c:pt idx="331">
                  <c:v>1563</c:v>
                </c:pt>
                <c:pt idx="332">
                  <c:v>1563</c:v>
                </c:pt>
                <c:pt idx="333">
                  <c:v>1577</c:v>
                </c:pt>
                <c:pt idx="334">
                  <c:v>1577</c:v>
                </c:pt>
                <c:pt idx="335">
                  <c:v>1596</c:v>
                </c:pt>
                <c:pt idx="336">
                  <c:v>1607</c:v>
                </c:pt>
                <c:pt idx="337">
                  <c:v>1620</c:v>
                </c:pt>
                <c:pt idx="338">
                  <c:v>1620</c:v>
                </c:pt>
                <c:pt idx="339">
                  <c:v>1887.5</c:v>
                </c:pt>
                <c:pt idx="340">
                  <c:v>1922</c:v>
                </c:pt>
                <c:pt idx="341">
                  <c:v>1922</c:v>
                </c:pt>
                <c:pt idx="342">
                  <c:v>1949</c:v>
                </c:pt>
                <c:pt idx="343">
                  <c:v>1949</c:v>
                </c:pt>
                <c:pt idx="344">
                  <c:v>1965</c:v>
                </c:pt>
                <c:pt idx="345">
                  <c:v>1978</c:v>
                </c:pt>
                <c:pt idx="346">
                  <c:v>2178</c:v>
                </c:pt>
                <c:pt idx="347">
                  <c:v>2184.5</c:v>
                </c:pt>
                <c:pt idx="348">
                  <c:v>2229</c:v>
                </c:pt>
                <c:pt idx="349">
                  <c:v>2236</c:v>
                </c:pt>
                <c:pt idx="350">
                  <c:v>2239</c:v>
                </c:pt>
                <c:pt idx="351">
                  <c:v>2239</c:v>
                </c:pt>
                <c:pt idx="352">
                  <c:v>2241</c:v>
                </c:pt>
                <c:pt idx="353">
                  <c:v>2526.5</c:v>
                </c:pt>
                <c:pt idx="354">
                  <c:v>2540</c:v>
                </c:pt>
                <c:pt idx="355">
                  <c:v>2540</c:v>
                </c:pt>
                <c:pt idx="356">
                  <c:v>2548</c:v>
                </c:pt>
                <c:pt idx="357">
                  <c:v>2548</c:v>
                </c:pt>
                <c:pt idx="358">
                  <c:v>2563</c:v>
                </c:pt>
                <c:pt idx="359">
                  <c:v>2567</c:v>
                </c:pt>
                <c:pt idx="360">
                  <c:v>2567</c:v>
                </c:pt>
                <c:pt idx="361">
                  <c:v>2567</c:v>
                </c:pt>
                <c:pt idx="362">
                  <c:v>2589</c:v>
                </c:pt>
                <c:pt idx="363">
                  <c:v>2592</c:v>
                </c:pt>
                <c:pt idx="364">
                  <c:v>2592</c:v>
                </c:pt>
                <c:pt idx="365">
                  <c:v>2767</c:v>
                </c:pt>
                <c:pt idx="366">
                  <c:v>2863.5</c:v>
                </c:pt>
                <c:pt idx="367">
                  <c:v>2885</c:v>
                </c:pt>
                <c:pt idx="368">
                  <c:v>2885</c:v>
                </c:pt>
                <c:pt idx="369">
                  <c:v>2891</c:v>
                </c:pt>
                <c:pt idx="370">
                  <c:v>2898</c:v>
                </c:pt>
                <c:pt idx="371">
                  <c:v>2900</c:v>
                </c:pt>
                <c:pt idx="372">
                  <c:v>3128</c:v>
                </c:pt>
                <c:pt idx="373">
                  <c:v>3195</c:v>
                </c:pt>
                <c:pt idx="374">
                  <c:v>3224</c:v>
                </c:pt>
                <c:pt idx="375">
                  <c:v>3233.5</c:v>
                </c:pt>
                <c:pt idx="376">
                  <c:v>3291</c:v>
                </c:pt>
                <c:pt idx="377">
                  <c:v>3410</c:v>
                </c:pt>
                <c:pt idx="378">
                  <c:v>3509</c:v>
                </c:pt>
                <c:pt idx="379">
                  <c:v>3509</c:v>
                </c:pt>
                <c:pt idx="380">
                  <c:v>3540</c:v>
                </c:pt>
                <c:pt idx="381">
                  <c:v>3562</c:v>
                </c:pt>
                <c:pt idx="382">
                  <c:v>3562</c:v>
                </c:pt>
                <c:pt idx="383">
                  <c:v>3784</c:v>
                </c:pt>
                <c:pt idx="384">
                  <c:v>3811</c:v>
                </c:pt>
                <c:pt idx="385">
                  <c:v>3842</c:v>
                </c:pt>
                <c:pt idx="386">
                  <c:v>3842</c:v>
                </c:pt>
                <c:pt idx="387">
                  <c:v>4149</c:v>
                </c:pt>
                <c:pt idx="388">
                  <c:v>4158</c:v>
                </c:pt>
                <c:pt idx="389">
                  <c:v>4158</c:v>
                </c:pt>
                <c:pt idx="390">
                  <c:v>4165</c:v>
                </c:pt>
                <c:pt idx="391">
                  <c:v>4165</c:v>
                </c:pt>
                <c:pt idx="392">
                  <c:v>4180</c:v>
                </c:pt>
                <c:pt idx="393">
                  <c:v>4180</c:v>
                </c:pt>
                <c:pt idx="394">
                  <c:v>4184</c:v>
                </c:pt>
                <c:pt idx="395">
                  <c:v>4200</c:v>
                </c:pt>
                <c:pt idx="396">
                  <c:v>4446.5</c:v>
                </c:pt>
                <c:pt idx="397">
                  <c:v>4502</c:v>
                </c:pt>
                <c:pt idx="398">
                  <c:v>4502</c:v>
                </c:pt>
                <c:pt idx="399">
                  <c:v>4840</c:v>
                </c:pt>
                <c:pt idx="400">
                  <c:v>5041</c:v>
                </c:pt>
                <c:pt idx="401">
                  <c:v>5050</c:v>
                </c:pt>
                <c:pt idx="402">
                  <c:v>5085</c:v>
                </c:pt>
                <c:pt idx="403">
                  <c:v>5122</c:v>
                </c:pt>
                <c:pt idx="404">
                  <c:v>5138</c:v>
                </c:pt>
                <c:pt idx="405">
                  <c:v>5138</c:v>
                </c:pt>
                <c:pt idx="406">
                  <c:v>5173</c:v>
                </c:pt>
                <c:pt idx="407">
                  <c:v>5173</c:v>
                </c:pt>
                <c:pt idx="408">
                  <c:v>5359</c:v>
                </c:pt>
                <c:pt idx="409">
                  <c:v>5359</c:v>
                </c:pt>
                <c:pt idx="410">
                  <c:v>5408</c:v>
                </c:pt>
                <c:pt idx="411">
                  <c:v>5412</c:v>
                </c:pt>
                <c:pt idx="412">
                  <c:v>5420</c:v>
                </c:pt>
                <c:pt idx="413">
                  <c:v>5436</c:v>
                </c:pt>
                <c:pt idx="414">
                  <c:v>5438</c:v>
                </c:pt>
                <c:pt idx="415">
                  <c:v>5438</c:v>
                </c:pt>
                <c:pt idx="416">
                  <c:v>5445</c:v>
                </c:pt>
                <c:pt idx="417">
                  <c:v>5445</c:v>
                </c:pt>
                <c:pt idx="418">
                  <c:v>5451</c:v>
                </c:pt>
                <c:pt idx="419">
                  <c:v>5455</c:v>
                </c:pt>
                <c:pt idx="420">
                  <c:v>5467</c:v>
                </c:pt>
                <c:pt idx="421">
                  <c:v>5467</c:v>
                </c:pt>
                <c:pt idx="422">
                  <c:v>5470</c:v>
                </c:pt>
                <c:pt idx="423">
                  <c:v>5482</c:v>
                </c:pt>
                <c:pt idx="424">
                  <c:v>5504</c:v>
                </c:pt>
                <c:pt idx="425">
                  <c:v>5504</c:v>
                </c:pt>
                <c:pt idx="426">
                  <c:v>5767</c:v>
                </c:pt>
                <c:pt idx="427">
                  <c:v>5769</c:v>
                </c:pt>
                <c:pt idx="428">
                  <c:v>5769</c:v>
                </c:pt>
                <c:pt idx="429">
                  <c:v>5783</c:v>
                </c:pt>
                <c:pt idx="430">
                  <c:v>5783</c:v>
                </c:pt>
                <c:pt idx="431">
                  <c:v>5789</c:v>
                </c:pt>
                <c:pt idx="432">
                  <c:v>5791</c:v>
                </c:pt>
                <c:pt idx="433">
                  <c:v>5791</c:v>
                </c:pt>
                <c:pt idx="434">
                  <c:v>5806</c:v>
                </c:pt>
                <c:pt idx="435">
                  <c:v>5806</c:v>
                </c:pt>
                <c:pt idx="436">
                  <c:v>5820</c:v>
                </c:pt>
                <c:pt idx="437">
                  <c:v>5820</c:v>
                </c:pt>
                <c:pt idx="438">
                  <c:v>6035</c:v>
                </c:pt>
                <c:pt idx="439">
                  <c:v>6035</c:v>
                </c:pt>
                <c:pt idx="440">
                  <c:v>6049</c:v>
                </c:pt>
                <c:pt idx="441">
                  <c:v>6049</c:v>
                </c:pt>
                <c:pt idx="442">
                  <c:v>6078</c:v>
                </c:pt>
                <c:pt idx="443">
                  <c:v>6078</c:v>
                </c:pt>
                <c:pt idx="444">
                  <c:v>6099</c:v>
                </c:pt>
                <c:pt idx="445">
                  <c:v>6099</c:v>
                </c:pt>
                <c:pt idx="446">
                  <c:v>6100</c:v>
                </c:pt>
                <c:pt idx="447">
                  <c:v>6100</c:v>
                </c:pt>
                <c:pt idx="448">
                  <c:v>6110</c:v>
                </c:pt>
                <c:pt idx="449">
                  <c:v>6110</c:v>
                </c:pt>
                <c:pt idx="450">
                  <c:v>6114</c:v>
                </c:pt>
                <c:pt idx="451">
                  <c:v>6114</c:v>
                </c:pt>
                <c:pt idx="452">
                  <c:v>6127</c:v>
                </c:pt>
                <c:pt idx="453">
                  <c:v>6387</c:v>
                </c:pt>
                <c:pt idx="454">
                  <c:v>6387</c:v>
                </c:pt>
                <c:pt idx="455">
                  <c:v>6424</c:v>
                </c:pt>
                <c:pt idx="456">
                  <c:v>6424</c:v>
                </c:pt>
                <c:pt idx="457">
                  <c:v>6438</c:v>
                </c:pt>
                <c:pt idx="458">
                  <c:v>6438</c:v>
                </c:pt>
                <c:pt idx="459">
                  <c:v>6445</c:v>
                </c:pt>
                <c:pt idx="460">
                  <c:v>6445</c:v>
                </c:pt>
                <c:pt idx="461">
                  <c:v>6458</c:v>
                </c:pt>
                <c:pt idx="462">
                  <c:v>6458</c:v>
                </c:pt>
                <c:pt idx="463">
                  <c:v>6475</c:v>
                </c:pt>
                <c:pt idx="464">
                  <c:v>6702</c:v>
                </c:pt>
                <c:pt idx="465">
                  <c:v>6725</c:v>
                </c:pt>
                <c:pt idx="466">
                  <c:v>6725</c:v>
                </c:pt>
                <c:pt idx="467">
                  <c:v>6733</c:v>
                </c:pt>
                <c:pt idx="468">
                  <c:v>6745</c:v>
                </c:pt>
                <c:pt idx="469">
                  <c:v>6754</c:v>
                </c:pt>
                <c:pt idx="470">
                  <c:v>6769</c:v>
                </c:pt>
                <c:pt idx="471">
                  <c:v>6991</c:v>
                </c:pt>
                <c:pt idx="472">
                  <c:v>7033</c:v>
                </c:pt>
                <c:pt idx="473">
                  <c:v>7061</c:v>
                </c:pt>
                <c:pt idx="474">
                  <c:v>7063</c:v>
                </c:pt>
                <c:pt idx="475">
                  <c:v>7074</c:v>
                </c:pt>
                <c:pt idx="476">
                  <c:v>7091</c:v>
                </c:pt>
                <c:pt idx="477">
                  <c:v>7100</c:v>
                </c:pt>
                <c:pt idx="478">
                  <c:v>7100</c:v>
                </c:pt>
                <c:pt idx="479">
                  <c:v>7330</c:v>
                </c:pt>
                <c:pt idx="480">
                  <c:v>7351</c:v>
                </c:pt>
                <c:pt idx="481">
                  <c:v>7372</c:v>
                </c:pt>
                <c:pt idx="482">
                  <c:v>7390</c:v>
                </c:pt>
                <c:pt idx="483">
                  <c:v>7400</c:v>
                </c:pt>
                <c:pt idx="484">
                  <c:v>7416</c:v>
                </c:pt>
                <c:pt idx="485">
                  <c:v>7684</c:v>
                </c:pt>
                <c:pt idx="486">
                  <c:v>7714</c:v>
                </c:pt>
                <c:pt idx="487">
                  <c:v>7750</c:v>
                </c:pt>
                <c:pt idx="488">
                  <c:v>7965</c:v>
                </c:pt>
                <c:pt idx="489">
                  <c:v>8001</c:v>
                </c:pt>
                <c:pt idx="490">
                  <c:v>8047</c:v>
                </c:pt>
                <c:pt idx="491">
                  <c:v>8049</c:v>
                </c:pt>
                <c:pt idx="492">
                  <c:v>8059</c:v>
                </c:pt>
                <c:pt idx="493">
                  <c:v>8282</c:v>
                </c:pt>
                <c:pt idx="494">
                  <c:v>8318</c:v>
                </c:pt>
                <c:pt idx="495">
                  <c:v>8366</c:v>
                </c:pt>
                <c:pt idx="496">
                  <c:v>8385</c:v>
                </c:pt>
                <c:pt idx="497">
                  <c:v>8385</c:v>
                </c:pt>
                <c:pt idx="498">
                  <c:v>8591</c:v>
                </c:pt>
                <c:pt idx="499">
                  <c:v>8605</c:v>
                </c:pt>
                <c:pt idx="500">
                  <c:v>8613</c:v>
                </c:pt>
                <c:pt idx="501">
                  <c:v>8627</c:v>
                </c:pt>
                <c:pt idx="502">
                  <c:v>8634</c:v>
                </c:pt>
                <c:pt idx="503">
                  <c:v>8649</c:v>
                </c:pt>
                <c:pt idx="504">
                  <c:v>8936</c:v>
                </c:pt>
                <c:pt idx="505">
                  <c:v>8955</c:v>
                </c:pt>
                <c:pt idx="506">
                  <c:v>8958</c:v>
                </c:pt>
                <c:pt idx="507">
                  <c:v>8989</c:v>
                </c:pt>
                <c:pt idx="508">
                  <c:v>8989</c:v>
                </c:pt>
                <c:pt idx="509">
                  <c:v>8991</c:v>
                </c:pt>
                <c:pt idx="510">
                  <c:v>8992.5</c:v>
                </c:pt>
                <c:pt idx="511">
                  <c:v>9001</c:v>
                </c:pt>
                <c:pt idx="512">
                  <c:v>9008</c:v>
                </c:pt>
                <c:pt idx="513">
                  <c:v>9020</c:v>
                </c:pt>
                <c:pt idx="514">
                  <c:v>9245</c:v>
                </c:pt>
                <c:pt idx="515">
                  <c:v>9245</c:v>
                </c:pt>
                <c:pt idx="516">
                  <c:v>9259</c:v>
                </c:pt>
                <c:pt idx="517">
                  <c:v>9267</c:v>
                </c:pt>
                <c:pt idx="518">
                  <c:v>9274</c:v>
                </c:pt>
                <c:pt idx="519">
                  <c:v>9303</c:v>
                </c:pt>
                <c:pt idx="520">
                  <c:v>9307</c:v>
                </c:pt>
                <c:pt idx="521">
                  <c:v>9314</c:v>
                </c:pt>
                <c:pt idx="522">
                  <c:v>9605</c:v>
                </c:pt>
                <c:pt idx="523">
                  <c:v>9626</c:v>
                </c:pt>
                <c:pt idx="524">
                  <c:v>9660</c:v>
                </c:pt>
                <c:pt idx="525">
                  <c:v>9878</c:v>
                </c:pt>
                <c:pt idx="526">
                  <c:v>9899</c:v>
                </c:pt>
                <c:pt idx="527">
                  <c:v>9900</c:v>
                </c:pt>
                <c:pt idx="528">
                  <c:v>9914</c:v>
                </c:pt>
                <c:pt idx="529">
                  <c:v>9964</c:v>
                </c:pt>
                <c:pt idx="530">
                  <c:v>10245</c:v>
                </c:pt>
                <c:pt idx="531">
                  <c:v>10263</c:v>
                </c:pt>
                <c:pt idx="532">
                  <c:v>10274</c:v>
                </c:pt>
                <c:pt idx="533">
                  <c:v>10281</c:v>
                </c:pt>
                <c:pt idx="534">
                  <c:v>10283</c:v>
                </c:pt>
                <c:pt idx="535">
                  <c:v>10288</c:v>
                </c:pt>
                <c:pt idx="536">
                  <c:v>10288</c:v>
                </c:pt>
                <c:pt idx="537">
                  <c:v>10288</c:v>
                </c:pt>
                <c:pt idx="538">
                  <c:v>10609</c:v>
                </c:pt>
                <c:pt idx="539">
                  <c:v>10609</c:v>
                </c:pt>
                <c:pt idx="540">
                  <c:v>10612</c:v>
                </c:pt>
                <c:pt idx="541">
                  <c:v>10880.5</c:v>
                </c:pt>
                <c:pt idx="542">
                  <c:v>10888.5</c:v>
                </c:pt>
                <c:pt idx="543">
                  <c:v>10892</c:v>
                </c:pt>
                <c:pt idx="544">
                  <c:v>10899</c:v>
                </c:pt>
                <c:pt idx="545">
                  <c:v>10899</c:v>
                </c:pt>
                <c:pt idx="546">
                  <c:v>11172</c:v>
                </c:pt>
                <c:pt idx="547">
                  <c:v>11187</c:v>
                </c:pt>
                <c:pt idx="548">
                  <c:v>11216</c:v>
                </c:pt>
                <c:pt idx="549">
                  <c:v>11230</c:v>
                </c:pt>
                <c:pt idx="550">
                  <c:v>11237</c:v>
                </c:pt>
                <c:pt idx="551">
                  <c:v>11481</c:v>
                </c:pt>
                <c:pt idx="552">
                  <c:v>11602</c:v>
                </c:pt>
                <c:pt idx="553">
                  <c:v>11609</c:v>
                </c:pt>
                <c:pt idx="554">
                  <c:v>11609</c:v>
                </c:pt>
                <c:pt idx="555">
                  <c:v>11817</c:v>
                </c:pt>
                <c:pt idx="556">
                  <c:v>11817</c:v>
                </c:pt>
                <c:pt idx="557">
                  <c:v>11841</c:v>
                </c:pt>
                <c:pt idx="558">
                  <c:v>11882</c:v>
                </c:pt>
                <c:pt idx="559">
                  <c:v>11882</c:v>
                </c:pt>
                <c:pt idx="560">
                  <c:v>11884</c:v>
                </c:pt>
                <c:pt idx="561">
                  <c:v>11892</c:v>
                </c:pt>
                <c:pt idx="562">
                  <c:v>12220</c:v>
                </c:pt>
                <c:pt idx="563">
                  <c:v>12220</c:v>
                </c:pt>
                <c:pt idx="564">
                  <c:v>12500</c:v>
                </c:pt>
                <c:pt idx="565">
                  <c:v>12500</c:v>
                </c:pt>
                <c:pt idx="566">
                  <c:v>12524</c:v>
                </c:pt>
                <c:pt idx="567">
                  <c:v>12558</c:v>
                </c:pt>
                <c:pt idx="568">
                  <c:v>12889</c:v>
                </c:pt>
                <c:pt idx="569">
                  <c:v>12889</c:v>
                </c:pt>
                <c:pt idx="570">
                  <c:v>13154</c:v>
                </c:pt>
                <c:pt idx="571">
                  <c:v>13169</c:v>
                </c:pt>
                <c:pt idx="572">
                  <c:v>13773</c:v>
                </c:pt>
                <c:pt idx="573">
                  <c:v>14147</c:v>
                </c:pt>
              </c:numCache>
            </c:numRef>
          </c:xVal>
          <c:yVal>
            <c:numRef>
              <c:f>'Active 1'!$I$21:$I$974</c:f>
              <c:numCache>
                <c:formatCode>General</c:formatCode>
                <c:ptCount val="954"/>
                <c:pt idx="87">
                  <c:v>1.2574500004120637E-2</c:v>
                </c:pt>
                <c:pt idx="88">
                  <c:v>-1.5370499997516163E-2</c:v>
                </c:pt>
                <c:pt idx="89">
                  <c:v>2.5907500006724149E-2</c:v>
                </c:pt>
                <c:pt idx="90">
                  <c:v>4.0907500006142072E-2</c:v>
                </c:pt>
                <c:pt idx="91">
                  <c:v>3.6865000001853332E-2</c:v>
                </c:pt>
                <c:pt idx="92">
                  <c:v>1.8789500005368609E-2</c:v>
                </c:pt>
                <c:pt idx="93">
                  <c:v>1.2848999998823274E-2</c:v>
                </c:pt>
                <c:pt idx="94">
                  <c:v>1.984900000388734E-2</c:v>
                </c:pt>
                <c:pt idx="95">
                  <c:v>1.0277000001224224E-2</c:v>
                </c:pt>
                <c:pt idx="96">
                  <c:v>3.4220000015920959E-3</c:v>
                </c:pt>
                <c:pt idx="97">
                  <c:v>4.8087500035762787E-3</c:v>
                </c:pt>
                <c:pt idx="99">
                  <c:v>1.8552499997895211E-2</c:v>
                </c:pt>
                <c:pt idx="103">
                  <c:v>1.1001999999280088E-2</c:v>
                </c:pt>
                <c:pt idx="104">
                  <c:v>-3.3799999800976366E-4</c:v>
                </c:pt>
                <c:pt idx="105">
                  <c:v>-7.1999999636318535E-4</c:v>
                </c:pt>
                <c:pt idx="106">
                  <c:v>8.249000005889684E-3</c:v>
                </c:pt>
                <c:pt idx="107">
                  <c:v>1.8249000000650994E-2</c:v>
                </c:pt>
                <c:pt idx="108">
                  <c:v>9.0820000041276217E-3</c:v>
                </c:pt>
                <c:pt idx="109">
                  <c:v>1.0558000001765322E-2</c:v>
                </c:pt>
                <c:pt idx="110">
                  <c:v>-4.2810000013560057E-3</c:v>
                </c:pt>
                <c:pt idx="111">
                  <c:v>-5.0750000082189217E-4</c:v>
                </c:pt>
                <c:pt idx="112">
                  <c:v>1.0492499997781124E-2</c:v>
                </c:pt>
                <c:pt idx="113">
                  <c:v>1.3492500002030283E-2</c:v>
                </c:pt>
                <c:pt idx="114">
                  <c:v>1.3492500002030283E-2</c:v>
                </c:pt>
                <c:pt idx="115">
                  <c:v>-4.4799999886890873E-4</c:v>
                </c:pt>
                <c:pt idx="116">
                  <c:v>9.849500005657319E-3</c:v>
                </c:pt>
                <c:pt idx="117">
                  <c:v>1.1849500006064773E-2</c:v>
                </c:pt>
                <c:pt idx="118">
                  <c:v>1.7849500007287133E-2</c:v>
                </c:pt>
                <c:pt idx="119">
                  <c:v>1.3634500006446615E-2</c:v>
                </c:pt>
                <c:pt idx="120">
                  <c:v>-2.6114999927813187E-3</c:v>
                </c:pt>
                <c:pt idx="121">
                  <c:v>-3.2520000022486784E-3</c:v>
                </c:pt>
                <c:pt idx="122">
                  <c:v>2.1620000043185428E-3</c:v>
                </c:pt>
                <c:pt idx="126">
                  <c:v>8.3350000204518437E-4</c:v>
                </c:pt>
                <c:pt idx="127">
                  <c:v>1.6355000043404289E-3</c:v>
                </c:pt>
                <c:pt idx="130">
                  <c:v>2.9925000053481199E-3</c:v>
                </c:pt>
                <c:pt idx="132">
                  <c:v>3.0459999979939312E-3</c:v>
                </c:pt>
                <c:pt idx="133">
                  <c:v>1.1880000020028092E-3</c:v>
                </c:pt>
                <c:pt idx="134">
                  <c:v>-2.1454999994602986E-2</c:v>
                </c:pt>
                <c:pt idx="135">
                  <c:v>-7.335999995120801E-3</c:v>
                </c:pt>
                <c:pt idx="136">
                  <c:v>1.7829999997047707E-3</c:v>
                </c:pt>
                <c:pt idx="137">
                  <c:v>-9.0864999947370961E-3</c:v>
                </c:pt>
                <c:pt idx="139">
                  <c:v>1.3299999991431832E-3</c:v>
                </c:pt>
                <c:pt idx="140">
                  <c:v>5.3895000019110739E-3</c:v>
                </c:pt>
                <c:pt idx="141">
                  <c:v>-5.2534999995259568E-3</c:v>
                </c:pt>
                <c:pt idx="142">
                  <c:v>2.0465000052354299E-3</c:v>
                </c:pt>
                <c:pt idx="143">
                  <c:v>9.7464999998919666E-3</c:v>
                </c:pt>
                <c:pt idx="144">
                  <c:v>1.5639000004739501E-2</c:v>
                </c:pt>
                <c:pt idx="146">
                  <c:v>-1.6051999999035615E-2</c:v>
                </c:pt>
                <c:pt idx="147">
                  <c:v>9.1685000006691553E-3</c:v>
                </c:pt>
                <c:pt idx="148">
                  <c:v>-5.5899999279063195E-4</c:v>
                </c:pt>
                <c:pt idx="149">
                  <c:v>1.750000003085006E-3</c:v>
                </c:pt>
                <c:pt idx="150">
                  <c:v>-4.1484999965177849E-3</c:v>
                </c:pt>
                <c:pt idx="151">
                  <c:v>-1.379149999411311E-2</c:v>
                </c:pt>
                <c:pt idx="152">
                  <c:v>3.208500005712267E-3</c:v>
                </c:pt>
                <c:pt idx="153">
                  <c:v>1.6625000003841706E-2</c:v>
                </c:pt>
                <c:pt idx="154">
                  <c:v>1.6625000003841706E-2</c:v>
                </c:pt>
                <c:pt idx="155">
                  <c:v>-8.8989999931072816E-3</c:v>
                </c:pt>
                <c:pt idx="156">
                  <c:v>4.5769999996991828E-3</c:v>
                </c:pt>
                <c:pt idx="157">
                  <c:v>-1.8589999992400408E-2</c:v>
                </c:pt>
                <c:pt idx="158">
                  <c:v>-3.9719999986118637E-3</c:v>
                </c:pt>
                <c:pt idx="159">
                  <c:v>-1.5554999990854412E-3</c:v>
                </c:pt>
                <c:pt idx="160">
                  <c:v>-5.346499994629994E-3</c:v>
                </c:pt>
                <c:pt idx="161">
                  <c:v>-4.8705000008339994E-3</c:v>
                </c:pt>
                <c:pt idx="166">
                  <c:v>1.231950000510551E-2</c:v>
                </c:pt>
                <c:pt idx="168">
                  <c:v>-1.6561500000534579E-2</c:v>
                </c:pt>
                <c:pt idx="171">
                  <c:v>-1.2044999966747127E-3</c:v>
                </c:pt>
                <c:pt idx="172">
                  <c:v>-2.0450000010896474E-4</c:v>
                </c:pt>
                <c:pt idx="175">
                  <c:v>1.0506999999051914E-2</c:v>
                </c:pt>
                <c:pt idx="176">
                  <c:v>4.7565000058966689E-3</c:v>
                </c:pt>
                <c:pt idx="179">
                  <c:v>-3.7079999965499155E-3</c:v>
                </c:pt>
                <c:pt idx="180">
                  <c:v>-1.0291499995219056E-2</c:v>
                </c:pt>
                <c:pt idx="181">
                  <c:v>7.0770000093034469E-3</c:v>
                </c:pt>
                <c:pt idx="182">
                  <c:v>-6.5065000017057173E-3</c:v>
                </c:pt>
                <c:pt idx="183">
                  <c:v>5.791000003227964E-3</c:v>
                </c:pt>
                <c:pt idx="185">
                  <c:v>-3.6065000022063032E-3</c:v>
                </c:pt>
                <c:pt idx="187">
                  <c:v>2.0150000636931509E-4</c:v>
                </c:pt>
                <c:pt idx="188">
                  <c:v>-7.3000002885237336E-5</c:v>
                </c:pt>
                <c:pt idx="189">
                  <c:v>3.2840000058058649E-3</c:v>
                </c:pt>
                <c:pt idx="190">
                  <c:v>-3.6564999973052181E-3</c:v>
                </c:pt>
                <c:pt idx="191">
                  <c:v>-2.8234999990672804E-3</c:v>
                </c:pt>
                <c:pt idx="192">
                  <c:v>1.2176500007626601E-2</c:v>
                </c:pt>
                <c:pt idx="193">
                  <c:v>8.800000068731606E-5</c:v>
                </c:pt>
                <c:pt idx="194">
                  <c:v>1.0088000002724584E-2</c:v>
                </c:pt>
                <c:pt idx="195">
                  <c:v>1.417050000600284E-2</c:v>
                </c:pt>
                <c:pt idx="196">
                  <c:v>-1.4710499992361292E-2</c:v>
                </c:pt>
                <c:pt idx="198">
                  <c:v>-6.7104999980074354E-3</c:v>
                </c:pt>
                <c:pt idx="199">
                  <c:v>4.1820000042207539E-3</c:v>
                </c:pt>
                <c:pt idx="200">
                  <c:v>4.200000039418228E-4</c:v>
                </c:pt>
                <c:pt idx="201">
                  <c:v>3.4200000009150244E-3</c:v>
                </c:pt>
                <c:pt idx="203">
                  <c:v>5.5390000052284449E-3</c:v>
                </c:pt>
                <c:pt idx="204">
                  <c:v>-1.1401499992643949E-2</c:v>
                </c:pt>
                <c:pt idx="205">
                  <c:v>-6.4014999952632934E-3</c:v>
                </c:pt>
                <c:pt idx="206">
                  <c:v>-5.4014999914215878E-3</c:v>
                </c:pt>
                <c:pt idx="207">
                  <c:v>2.5985000029322691E-3</c:v>
                </c:pt>
                <c:pt idx="208">
                  <c:v>5.3720000069006346E-3</c:v>
                </c:pt>
                <c:pt idx="210">
                  <c:v>7.4315000019851141E-3</c:v>
                </c:pt>
                <c:pt idx="212">
                  <c:v>-3.2709999941289425E-3</c:v>
                </c:pt>
                <c:pt idx="214">
                  <c:v>-8.1519999948795885E-3</c:v>
                </c:pt>
                <c:pt idx="216">
                  <c:v>1.4550000196322799E-4</c:v>
                </c:pt>
                <c:pt idx="217">
                  <c:v>-3.779499999654945E-2</c:v>
                </c:pt>
                <c:pt idx="218">
                  <c:v>-1.2437999990652315E-2</c:v>
                </c:pt>
                <c:pt idx="219">
                  <c:v>-1.3318999990588054E-2</c:v>
                </c:pt>
                <c:pt idx="220">
                  <c:v>3.681000009237323E-3</c:v>
                </c:pt>
                <c:pt idx="223">
                  <c:v>-1.8429999981890433E-3</c:v>
                </c:pt>
                <c:pt idx="224">
                  <c:v>8.1570000038482249E-3</c:v>
                </c:pt>
                <c:pt idx="226">
                  <c:v>-4.2649999522836879E-4</c:v>
                </c:pt>
                <c:pt idx="228">
                  <c:v>-4.2174999980488792E-3</c:v>
                </c:pt>
                <c:pt idx="231">
                  <c:v>-8.7779999958002008E-3</c:v>
                </c:pt>
                <c:pt idx="233">
                  <c:v>1.7114500005845912E-2</c:v>
                </c:pt>
                <c:pt idx="234">
                  <c:v>1.9114500006253365E-2</c:v>
                </c:pt>
                <c:pt idx="236">
                  <c:v>7.3640000045998022E-3</c:v>
                </c:pt>
                <c:pt idx="237">
                  <c:v>1.6364000002795365E-2</c:v>
                </c:pt>
                <c:pt idx="238">
                  <c:v>-9.1600000014295802E-3</c:v>
                </c:pt>
                <c:pt idx="239">
                  <c:v>1.0840000002644956E-2</c:v>
                </c:pt>
                <c:pt idx="240">
                  <c:v>-4.041000000142958E-3</c:v>
                </c:pt>
                <c:pt idx="243">
                  <c:v>-2.4148500000592321E-2</c:v>
                </c:pt>
                <c:pt idx="244">
                  <c:v>-2.3148500004026573E-2</c:v>
                </c:pt>
                <c:pt idx="247">
                  <c:v>1.8644000003405381E-2</c:v>
                </c:pt>
                <c:pt idx="250">
                  <c:v>4.9165000018547289E-3</c:v>
                </c:pt>
                <c:pt idx="251">
                  <c:v>5.976000007649418E-3</c:v>
                </c:pt>
                <c:pt idx="252">
                  <c:v>-1.7745000004651956E-3</c:v>
                </c:pt>
                <c:pt idx="253">
                  <c:v>6.0585000028368086E-3</c:v>
                </c:pt>
                <c:pt idx="254">
                  <c:v>-5.8819999976549298E-3</c:v>
                </c:pt>
                <c:pt idx="255">
                  <c:v>6.9510000030277297E-3</c:v>
                </c:pt>
                <c:pt idx="256">
                  <c:v>-1.2982000000192784E-2</c:v>
                </c:pt>
                <c:pt idx="257">
                  <c:v>1.3020000042160973E-3</c:v>
                </c:pt>
                <c:pt idx="258">
                  <c:v>-6.3850000151433051E-4</c:v>
                </c:pt>
                <c:pt idx="260">
                  <c:v>-2.3774999935994856E-3</c:v>
                </c:pt>
                <c:pt idx="261">
                  <c:v>8.4555000066757202E-3</c:v>
                </c:pt>
                <c:pt idx="262">
                  <c:v>8.2290000063949265E-3</c:v>
                </c:pt>
                <c:pt idx="263">
                  <c:v>8.2290000063949265E-3</c:v>
                </c:pt>
                <c:pt idx="264">
                  <c:v>-5.3544999973382801E-3</c:v>
                </c:pt>
                <c:pt idx="265">
                  <c:v>-3.4620000005816109E-3</c:v>
                </c:pt>
                <c:pt idx="266">
                  <c:v>1.5800000037415884E-3</c:v>
                </c:pt>
                <c:pt idx="267">
                  <c:v>-4.003499991085846E-3</c:v>
                </c:pt>
                <c:pt idx="269">
                  <c:v>2.8890000030514784E-3</c:v>
                </c:pt>
                <c:pt idx="270">
                  <c:v>-9.690000006230548E-4</c:v>
                </c:pt>
                <c:pt idx="271">
                  <c:v>-3.6599999948521145E-3</c:v>
                </c:pt>
                <c:pt idx="272">
                  <c:v>5.1500000699888915E-4</c:v>
                </c:pt>
                <c:pt idx="273">
                  <c:v>-6.4165000003413297E-3</c:v>
                </c:pt>
                <c:pt idx="274">
                  <c:v>-3.1208249994961079E-2</c:v>
                </c:pt>
                <c:pt idx="275">
                  <c:v>0</c:v>
                </c:pt>
                <c:pt idx="276">
                  <c:v>4.0000000008149073E-3</c:v>
                </c:pt>
                <c:pt idx="277">
                  <c:v>9.9940000000060536E-3</c:v>
                </c:pt>
                <c:pt idx="278">
                  <c:v>4.0535000080126338E-3</c:v>
                </c:pt>
                <c:pt idx="281">
                  <c:v>1.0946000002149958E-2</c:v>
                </c:pt>
                <c:pt idx="282">
                  <c:v>9.6005000086734071E-3</c:v>
                </c:pt>
                <c:pt idx="284">
                  <c:v>1.8660000001545995E-2</c:v>
                </c:pt>
                <c:pt idx="285">
                  <c:v>-6.8044999934500083E-3</c:v>
                </c:pt>
                <c:pt idx="287">
                  <c:v>-1.4911999998730607E-2</c:v>
                </c:pt>
                <c:pt idx="288">
                  <c:v>1.4088000003539491E-2</c:v>
                </c:pt>
                <c:pt idx="293">
                  <c:v>6.8615000054705888E-3</c:v>
                </c:pt>
                <c:pt idx="301">
                  <c:v>-2.8645499995036516E-2</c:v>
                </c:pt>
                <c:pt idx="302">
                  <c:v>1.3354500006244052E-2</c:v>
                </c:pt>
                <c:pt idx="309">
                  <c:v>2.3972499999217689E-2</c:v>
                </c:pt>
                <c:pt idx="310">
                  <c:v>-6.5994999968097545E-3</c:v>
                </c:pt>
                <c:pt idx="314">
                  <c:v>-3.7014999979874119E-3</c:v>
                </c:pt>
                <c:pt idx="317">
                  <c:v>9.191000004648231E-3</c:v>
                </c:pt>
                <c:pt idx="319">
                  <c:v>9.4115000028978102E-3</c:v>
                </c:pt>
                <c:pt idx="320">
                  <c:v>-2.839999993739184E-3</c:v>
                </c:pt>
                <c:pt idx="322">
                  <c:v>1.3160000002244487E-2</c:v>
                </c:pt>
                <c:pt idx="323">
                  <c:v>1.9160000003466848E-2</c:v>
                </c:pt>
                <c:pt idx="324">
                  <c:v>1.3279000006150454E-2</c:v>
                </c:pt>
                <c:pt idx="325">
                  <c:v>1.0171500005526468E-2</c:v>
                </c:pt>
                <c:pt idx="327">
                  <c:v>3.4690000029513612E-3</c:v>
                </c:pt>
                <c:pt idx="328">
                  <c:v>2.7469000007840805E-2</c:v>
                </c:pt>
                <c:pt idx="329">
                  <c:v>8.5820000022067688E-3</c:v>
                </c:pt>
                <c:pt idx="331">
                  <c:v>9.9984999978914857E-3</c:v>
                </c:pt>
                <c:pt idx="334">
                  <c:v>2.2831500005850103E-2</c:v>
                </c:pt>
                <c:pt idx="335">
                  <c:v>1.6962000001512934E-2</c:v>
                </c:pt>
                <c:pt idx="336">
                  <c:v>2.6165000017499551E-3</c:v>
                </c:pt>
                <c:pt idx="337">
                  <c:v>1.4390000003913883E-2</c:v>
                </c:pt>
                <c:pt idx="340">
                  <c:v>8.3589999994728714E-3</c:v>
                </c:pt>
                <c:pt idx="342">
                  <c:v>1.5965500002494082E-2</c:v>
                </c:pt>
                <c:pt idx="343">
                  <c:v>1.7965500002901535E-2</c:v>
                </c:pt>
                <c:pt idx="344">
                  <c:v>8.9175000030081719E-3</c:v>
                </c:pt>
                <c:pt idx="345">
                  <c:v>-4.3089999962830916E-3</c:v>
                </c:pt>
                <c:pt idx="348">
                  <c:v>1.1625500002992339E-2</c:v>
                </c:pt>
                <c:pt idx="349">
                  <c:v>3.1042000009620097E-2</c:v>
                </c:pt>
                <c:pt idx="351">
                  <c:v>2.822050000395393E-2</c:v>
                </c:pt>
                <c:pt idx="352">
                  <c:v>3.5339499998372048E-2</c:v>
                </c:pt>
                <c:pt idx="354">
                  <c:v>3.7130000004253816E-2</c:v>
                </c:pt>
                <c:pt idx="356">
                  <c:v>9.606000006897375E-3</c:v>
                </c:pt>
                <c:pt idx="358">
                  <c:v>2.549850000650622E-2</c:v>
                </c:pt>
                <c:pt idx="360">
                  <c:v>1.5736500005004928E-2</c:v>
                </c:pt>
                <c:pt idx="361">
                  <c:v>2.7736500000173692E-2</c:v>
                </c:pt>
                <c:pt idx="362">
                  <c:v>3.4045500004140195E-2</c:v>
                </c:pt>
                <c:pt idx="363">
                  <c:v>1.4224000005924609E-2</c:v>
                </c:pt>
                <c:pt idx="368">
                  <c:v>4.7657500006607734E-2</c:v>
                </c:pt>
                <c:pt idx="369">
                  <c:v>5.0145000059274025E-3</c:v>
                </c:pt>
                <c:pt idx="370">
                  <c:v>2.2431000004871748E-2</c:v>
                </c:pt>
                <c:pt idx="371">
                  <c:v>1.8550000007962808E-2</c:v>
                </c:pt>
                <c:pt idx="374">
                  <c:v>2.882800000224961E-2</c:v>
                </c:pt>
                <c:pt idx="376">
                  <c:v>4.1814500007603783E-2</c:v>
                </c:pt>
                <c:pt idx="378">
                  <c:v>1.4785500003199559E-2</c:v>
                </c:pt>
                <c:pt idx="379">
                  <c:v>1.8785499996738508E-2</c:v>
                </c:pt>
                <c:pt idx="380">
                  <c:v>4.3630000000121072E-2</c:v>
                </c:pt>
                <c:pt idx="381">
                  <c:v>2.9939000000013039E-2</c:v>
                </c:pt>
                <c:pt idx="384">
                  <c:v>4.6754499999224208E-2</c:v>
                </c:pt>
                <c:pt idx="385">
                  <c:v>3.1599000001733657E-2</c:v>
                </c:pt>
                <c:pt idx="386">
                  <c:v>5.3598999998939689E-2</c:v>
                </c:pt>
                <c:pt idx="387">
                  <c:v>4.7865500004263595E-2</c:v>
                </c:pt>
                <c:pt idx="388">
                  <c:v>4.6401000006881077E-2</c:v>
                </c:pt>
                <c:pt idx="390">
                  <c:v>4.2817499997909181E-2</c:v>
                </c:pt>
                <c:pt idx="391">
                  <c:v>4.8817499999131542E-2</c:v>
                </c:pt>
                <c:pt idx="392">
                  <c:v>3.9709999997285195E-2</c:v>
                </c:pt>
                <c:pt idx="394">
                  <c:v>4.7948000006726943E-2</c:v>
                </c:pt>
                <c:pt idx="395">
                  <c:v>4.1199999999662396E-2</c:v>
                </c:pt>
                <c:pt idx="400">
                  <c:v>4.703950000111945E-2</c:v>
                </c:pt>
                <c:pt idx="401">
                  <c:v>3.8475000001199078E-2</c:v>
                </c:pt>
                <c:pt idx="402">
                  <c:v>3.2557500002440065E-2</c:v>
                </c:pt>
                <c:pt idx="403">
                  <c:v>3.8759000002755783E-2</c:v>
                </c:pt>
                <c:pt idx="404">
                  <c:v>6.8710999999893829E-2</c:v>
                </c:pt>
                <c:pt idx="407">
                  <c:v>5.6793499999912456E-2</c:v>
                </c:pt>
                <c:pt idx="408">
                  <c:v>4.8860500006412622E-2</c:v>
                </c:pt>
                <c:pt idx="411">
                  <c:v>5.8014000002003741E-2</c:v>
                </c:pt>
                <c:pt idx="412">
                  <c:v>3.9490000002842862E-2</c:v>
                </c:pt>
                <c:pt idx="413">
                  <c:v>4.5442000002367422E-2</c:v>
                </c:pt>
                <c:pt idx="415">
                  <c:v>5.9561000001849607E-2</c:v>
                </c:pt>
                <c:pt idx="416">
                  <c:v>7.3977500003820751E-2</c:v>
                </c:pt>
                <c:pt idx="418">
                  <c:v>4.133449999790173E-2</c:v>
                </c:pt>
                <c:pt idx="419">
                  <c:v>5.4572499997448176E-2</c:v>
                </c:pt>
                <c:pt idx="420">
                  <c:v>5.8286500003305264E-2</c:v>
                </c:pt>
                <c:pt idx="422">
                  <c:v>5.2465000000665896E-2</c:v>
                </c:pt>
                <c:pt idx="423">
                  <c:v>3.1179000005067792E-2</c:v>
                </c:pt>
                <c:pt idx="424">
                  <c:v>3.6488000005192589E-2</c:v>
                </c:pt>
                <c:pt idx="426">
                  <c:v>5.3136500006075948E-2</c:v>
                </c:pt>
                <c:pt idx="427">
                  <c:v>6.4255500001308974E-2</c:v>
                </c:pt>
                <c:pt idx="430">
                  <c:v>7.1088500000769272E-2</c:v>
                </c:pt>
                <c:pt idx="433">
                  <c:v>6.4564500004053116E-2</c:v>
                </c:pt>
                <c:pt idx="434">
                  <c:v>5.3457000001799315E-2</c:v>
                </c:pt>
                <c:pt idx="436">
                  <c:v>6.1289999997825362E-2</c:v>
                </c:pt>
                <c:pt idx="439">
                  <c:v>7.2082500002579764E-2</c:v>
                </c:pt>
                <c:pt idx="441">
                  <c:v>7.3915500004659407E-2</c:v>
                </c:pt>
                <c:pt idx="442">
                  <c:v>5.4641000002447981E-2</c:v>
                </c:pt>
                <c:pt idx="444">
                  <c:v>8.2890500001667533E-2</c:v>
                </c:pt>
                <c:pt idx="447">
                  <c:v>6.8950000000768341E-2</c:v>
                </c:pt>
                <c:pt idx="449">
                  <c:v>6.7545000005338807E-2</c:v>
                </c:pt>
                <c:pt idx="451">
                  <c:v>6.278300000121817E-2</c:v>
                </c:pt>
                <c:pt idx="452">
                  <c:v>5.0556500005768612E-2</c:v>
                </c:pt>
                <c:pt idx="453">
                  <c:v>7.6026499998988584E-2</c:v>
                </c:pt>
                <c:pt idx="456">
                  <c:v>4.5228000002680346E-2</c:v>
                </c:pt>
                <c:pt idx="458">
                  <c:v>7.1061000002373476E-2</c:v>
                </c:pt>
                <c:pt idx="459">
                  <c:v>6.3477500007138588E-2</c:v>
                </c:pt>
                <c:pt idx="461">
                  <c:v>4.7251000003598165E-2</c:v>
                </c:pt>
                <c:pt idx="462">
                  <c:v>6.0251000002608635E-2</c:v>
                </c:pt>
                <c:pt idx="463">
                  <c:v>5.626250000204891E-2</c:v>
                </c:pt>
                <c:pt idx="464">
                  <c:v>6.2769000003754627E-2</c:v>
                </c:pt>
                <c:pt idx="465">
                  <c:v>6.8137500005832408E-2</c:v>
                </c:pt>
                <c:pt idx="467">
                  <c:v>6.2613500005681999E-2</c:v>
                </c:pt>
                <c:pt idx="468">
                  <c:v>6.2327500003448222E-2</c:v>
                </c:pt>
                <c:pt idx="469">
                  <c:v>7.586299999820767E-2</c:v>
                </c:pt>
                <c:pt idx="470">
                  <c:v>6.3755499999388121E-2</c:v>
                </c:pt>
                <c:pt idx="471">
                  <c:v>9.0964499999245163E-2</c:v>
                </c:pt>
                <c:pt idx="472">
                  <c:v>7.1463500004028901E-2</c:v>
                </c:pt>
                <c:pt idx="473">
                  <c:v>5.5129500004113652E-2</c:v>
                </c:pt>
                <c:pt idx="474">
                  <c:v>8.1248499998764601E-2</c:v>
                </c:pt>
                <c:pt idx="475">
                  <c:v>7.4903000000631437E-2</c:v>
                </c:pt>
                <c:pt idx="476">
                  <c:v>6.0914499998034444E-2</c:v>
                </c:pt>
                <c:pt idx="478">
                  <c:v>7.3450000003504101E-2</c:v>
                </c:pt>
                <c:pt idx="479">
                  <c:v>8.1135000000358559E-2</c:v>
                </c:pt>
                <c:pt idx="480">
                  <c:v>8.7384500002372079E-2</c:v>
                </c:pt>
                <c:pt idx="481">
                  <c:v>9.1634000003978144E-2</c:v>
                </c:pt>
                <c:pt idx="482">
                  <c:v>6.6704999997455161E-2</c:v>
                </c:pt>
                <c:pt idx="484">
                  <c:v>8.5251999997126404E-2</c:v>
                </c:pt>
                <c:pt idx="485">
                  <c:v>7.2198000001662876E-2</c:v>
                </c:pt>
                <c:pt idx="486">
                  <c:v>6.7983000000822358E-2</c:v>
                </c:pt>
                <c:pt idx="487">
                  <c:v>6.2125000004016329E-2</c:v>
                </c:pt>
                <c:pt idx="488">
                  <c:v>6.2917500006733462E-2</c:v>
                </c:pt>
                <c:pt idx="489">
                  <c:v>8.3059500000672415E-2</c:v>
                </c:pt>
                <c:pt idx="490">
                  <c:v>8.0796500005817506E-2</c:v>
                </c:pt>
                <c:pt idx="491">
                  <c:v>7.6915500001632608E-2</c:v>
                </c:pt>
                <c:pt idx="492">
                  <c:v>5.6510499998694286E-2</c:v>
                </c:pt>
                <c:pt idx="495">
                  <c:v>9.0777000004891306E-2</c:v>
                </c:pt>
                <c:pt idx="496">
                  <c:v>8.090749999973923E-2</c:v>
                </c:pt>
                <c:pt idx="498">
                  <c:v>6.6164500007289462E-2</c:v>
                </c:pt>
                <c:pt idx="499">
                  <c:v>6.5997500001685694E-2</c:v>
                </c:pt>
                <c:pt idx="500">
                  <c:v>9.2473500008054543E-2</c:v>
                </c:pt>
                <c:pt idx="501">
                  <c:v>6.9306500001403037E-2</c:v>
                </c:pt>
                <c:pt idx="502">
                  <c:v>8.8723000008030795E-2</c:v>
                </c:pt>
                <c:pt idx="503">
                  <c:v>7.6615500001935288E-2</c:v>
                </c:pt>
                <c:pt idx="504">
                  <c:v>9.2692000005627051E-2</c:v>
                </c:pt>
                <c:pt idx="506">
                  <c:v>8.2000999995216262E-2</c:v>
                </c:pt>
                <c:pt idx="511">
                  <c:v>8.0559500005620066E-2</c:v>
                </c:pt>
                <c:pt idx="512">
                  <c:v>8.8976000006368849E-2</c:v>
                </c:pt>
                <c:pt idx="514">
                  <c:v>8.4077499996055849E-2</c:v>
                </c:pt>
                <c:pt idx="516">
                  <c:v>8.591050000541145E-2</c:v>
                </c:pt>
                <c:pt idx="517">
                  <c:v>9.3386499996995553E-2</c:v>
                </c:pt>
                <c:pt idx="518">
                  <c:v>7.4803000003157649E-2</c:v>
                </c:pt>
                <c:pt idx="519">
                  <c:v>8.7528500007465482E-2</c:v>
                </c:pt>
                <c:pt idx="522">
                  <c:v>8.4497500007273629E-2</c:v>
                </c:pt>
                <c:pt idx="525">
                  <c:v>9.0740999999979977E-2</c:v>
                </c:pt>
                <c:pt idx="526">
                  <c:v>0.10699049999675481</c:v>
                </c:pt>
                <c:pt idx="527">
                  <c:v>9.2050000006565824E-2</c:v>
                </c:pt>
                <c:pt idx="528">
                  <c:v>9.388300000136951E-2</c:v>
                </c:pt>
                <c:pt idx="529">
                  <c:v>9.4858000004023779E-2</c:v>
                </c:pt>
                <c:pt idx="530">
                  <c:v>9.6577500000421423E-2</c:v>
                </c:pt>
                <c:pt idx="532">
                  <c:v>0.10130300000309944</c:v>
                </c:pt>
                <c:pt idx="533">
                  <c:v>0.10171950000949437</c:v>
                </c:pt>
                <c:pt idx="536">
                  <c:v>0.10013600000092993</c:v>
                </c:pt>
                <c:pt idx="538">
                  <c:v>0.10373550000076648</c:v>
                </c:pt>
                <c:pt idx="543">
                  <c:v>0.1150740000011865</c:v>
                </c:pt>
                <c:pt idx="545">
                  <c:v>0.10949050000635907</c:v>
                </c:pt>
                <c:pt idx="546">
                  <c:v>0.11573399999906542</c:v>
                </c:pt>
                <c:pt idx="547">
                  <c:v>0.11562650000269059</c:v>
                </c:pt>
                <c:pt idx="548">
                  <c:v>0.10735200014460133</c:v>
                </c:pt>
                <c:pt idx="549">
                  <c:v>0.11918500017782208</c:v>
                </c:pt>
                <c:pt idx="550">
                  <c:v>0.12160150009003701</c:v>
                </c:pt>
                <c:pt idx="551">
                  <c:v>0.1211194998541032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571-44DD-854E-CCDCB4B82CBF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1'!$F$21:$F$974</c:f>
              <c:numCache>
                <c:formatCode>General</c:formatCode>
                <c:ptCount val="954"/>
                <c:pt idx="0">
                  <c:v>-29861</c:v>
                </c:pt>
                <c:pt idx="1">
                  <c:v>-29860</c:v>
                </c:pt>
                <c:pt idx="2">
                  <c:v>-29691</c:v>
                </c:pt>
                <c:pt idx="3">
                  <c:v>-29632</c:v>
                </c:pt>
                <c:pt idx="4">
                  <c:v>-29601</c:v>
                </c:pt>
                <c:pt idx="5">
                  <c:v>-28931</c:v>
                </c:pt>
                <c:pt idx="6">
                  <c:v>-28927</c:v>
                </c:pt>
                <c:pt idx="7">
                  <c:v>-28441</c:v>
                </c:pt>
                <c:pt idx="8">
                  <c:v>-28431</c:v>
                </c:pt>
                <c:pt idx="9">
                  <c:v>-28106</c:v>
                </c:pt>
                <c:pt idx="10">
                  <c:v>-27961</c:v>
                </c:pt>
                <c:pt idx="11">
                  <c:v>-27331</c:v>
                </c:pt>
                <c:pt idx="12">
                  <c:v>-27328</c:v>
                </c:pt>
                <c:pt idx="13">
                  <c:v>-26371</c:v>
                </c:pt>
                <c:pt idx="14">
                  <c:v>-26350</c:v>
                </c:pt>
                <c:pt idx="15">
                  <c:v>-26271</c:v>
                </c:pt>
                <c:pt idx="16">
                  <c:v>-26055</c:v>
                </c:pt>
                <c:pt idx="17">
                  <c:v>-25891</c:v>
                </c:pt>
                <c:pt idx="18">
                  <c:v>-25578</c:v>
                </c:pt>
                <c:pt idx="19">
                  <c:v>-25127</c:v>
                </c:pt>
                <c:pt idx="20">
                  <c:v>-25071</c:v>
                </c:pt>
                <c:pt idx="21">
                  <c:v>-24448</c:v>
                </c:pt>
                <c:pt idx="22">
                  <c:v>-23200</c:v>
                </c:pt>
                <c:pt idx="23">
                  <c:v>-23193</c:v>
                </c:pt>
                <c:pt idx="24">
                  <c:v>-22877</c:v>
                </c:pt>
                <c:pt idx="25">
                  <c:v>-22827</c:v>
                </c:pt>
                <c:pt idx="26">
                  <c:v>-22516</c:v>
                </c:pt>
                <c:pt idx="27">
                  <c:v>-22496</c:v>
                </c:pt>
                <c:pt idx="28">
                  <c:v>-22495</c:v>
                </c:pt>
                <c:pt idx="29">
                  <c:v>-22251</c:v>
                </c:pt>
                <c:pt idx="30">
                  <c:v>-21884</c:v>
                </c:pt>
                <c:pt idx="31">
                  <c:v>-21539</c:v>
                </c:pt>
                <c:pt idx="32">
                  <c:v>-21515</c:v>
                </c:pt>
                <c:pt idx="33">
                  <c:v>-21324</c:v>
                </c:pt>
                <c:pt idx="34">
                  <c:v>-21287</c:v>
                </c:pt>
                <c:pt idx="35">
                  <c:v>-21201</c:v>
                </c:pt>
                <c:pt idx="36">
                  <c:v>-21194</c:v>
                </c:pt>
                <c:pt idx="37">
                  <c:v>-21186</c:v>
                </c:pt>
                <c:pt idx="38">
                  <c:v>-20979</c:v>
                </c:pt>
                <c:pt idx="39">
                  <c:v>-20950</c:v>
                </c:pt>
                <c:pt idx="40">
                  <c:v>-20928</c:v>
                </c:pt>
                <c:pt idx="41">
                  <c:v>-20913</c:v>
                </c:pt>
                <c:pt idx="42">
                  <c:v>-20281</c:v>
                </c:pt>
                <c:pt idx="43">
                  <c:v>-20257</c:v>
                </c:pt>
                <c:pt idx="44">
                  <c:v>-19936</c:v>
                </c:pt>
                <c:pt idx="45">
                  <c:v>-19921</c:v>
                </c:pt>
                <c:pt idx="46">
                  <c:v>-19899</c:v>
                </c:pt>
                <c:pt idx="47">
                  <c:v>-19596</c:v>
                </c:pt>
                <c:pt idx="48">
                  <c:v>-19595</c:v>
                </c:pt>
                <c:pt idx="49">
                  <c:v>-19295</c:v>
                </c:pt>
                <c:pt idx="50">
                  <c:v>-19288</c:v>
                </c:pt>
                <c:pt idx="51">
                  <c:v>-18972</c:v>
                </c:pt>
                <c:pt idx="52">
                  <c:v>-18964</c:v>
                </c:pt>
                <c:pt idx="53">
                  <c:v>-18948</c:v>
                </c:pt>
                <c:pt idx="54">
                  <c:v>-18655</c:v>
                </c:pt>
                <c:pt idx="55">
                  <c:v>-18641</c:v>
                </c:pt>
                <c:pt idx="56">
                  <c:v>-18626</c:v>
                </c:pt>
                <c:pt idx="57">
                  <c:v>-18352</c:v>
                </c:pt>
                <c:pt idx="58">
                  <c:v>-18324</c:v>
                </c:pt>
                <c:pt idx="59">
                  <c:v>-18309</c:v>
                </c:pt>
                <c:pt idx="60">
                  <c:v>-18022</c:v>
                </c:pt>
                <c:pt idx="61">
                  <c:v>-17979</c:v>
                </c:pt>
                <c:pt idx="62">
                  <c:v>-17706</c:v>
                </c:pt>
                <c:pt idx="63">
                  <c:v>-17397</c:v>
                </c:pt>
                <c:pt idx="64">
                  <c:v>-16935</c:v>
                </c:pt>
                <c:pt idx="65">
                  <c:v>-16720</c:v>
                </c:pt>
                <c:pt idx="66">
                  <c:v>-16108</c:v>
                </c:pt>
                <c:pt idx="67">
                  <c:v>-16087.5</c:v>
                </c:pt>
                <c:pt idx="68">
                  <c:v>-15440</c:v>
                </c:pt>
                <c:pt idx="69">
                  <c:v>-15433</c:v>
                </c:pt>
                <c:pt idx="70">
                  <c:v>-13830</c:v>
                </c:pt>
                <c:pt idx="71">
                  <c:v>-13815</c:v>
                </c:pt>
                <c:pt idx="72">
                  <c:v>-13778</c:v>
                </c:pt>
                <c:pt idx="73">
                  <c:v>-13564</c:v>
                </c:pt>
                <c:pt idx="74">
                  <c:v>-13563</c:v>
                </c:pt>
                <c:pt idx="75">
                  <c:v>-13528</c:v>
                </c:pt>
                <c:pt idx="76">
                  <c:v>-13499</c:v>
                </c:pt>
                <c:pt idx="77">
                  <c:v>-13498</c:v>
                </c:pt>
                <c:pt idx="78">
                  <c:v>-13492</c:v>
                </c:pt>
                <c:pt idx="79">
                  <c:v>-13484</c:v>
                </c:pt>
                <c:pt idx="80">
                  <c:v>-13476</c:v>
                </c:pt>
                <c:pt idx="81">
                  <c:v>-13194</c:v>
                </c:pt>
                <c:pt idx="82">
                  <c:v>-13188</c:v>
                </c:pt>
                <c:pt idx="83">
                  <c:v>-13187</c:v>
                </c:pt>
                <c:pt idx="84">
                  <c:v>-12878</c:v>
                </c:pt>
                <c:pt idx="85">
                  <c:v>-12584</c:v>
                </c:pt>
                <c:pt idx="86">
                  <c:v>-12548</c:v>
                </c:pt>
                <c:pt idx="87">
                  <c:v>-10629</c:v>
                </c:pt>
                <c:pt idx="88">
                  <c:v>-9939</c:v>
                </c:pt>
                <c:pt idx="89">
                  <c:v>-9615</c:v>
                </c:pt>
                <c:pt idx="90">
                  <c:v>-9615</c:v>
                </c:pt>
                <c:pt idx="91">
                  <c:v>-9330</c:v>
                </c:pt>
                <c:pt idx="92">
                  <c:v>-8659</c:v>
                </c:pt>
                <c:pt idx="93">
                  <c:v>-8658</c:v>
                </c:pt>
                <c:pt idx="94">
                  <c:v>-8658</c:v>
                </c:pt>
                <c:pt idx="95">
                  <c:v>-8634</c:v>
                </c:pt>
                <c:pt idx="96">
                  <c:v>-7724</c:v>
                </c:pt>
                <c:pt idx="97">
                  <c:v>-7717.5</c:v>
                </c:pt>
                <c:pt idx="98">
                  <c:v>-7707</c:v>
                </c:pt>
                <c:pt idx="99">
                  <c:v>-7705</c:v>
                </c:pt>
                <c:pt idx="100">
                  <c:v>-6454</c:v>
                </c:pt>
                <c:pt idx="101">
                  <c:v>-6453</c:v>
                </c:pt>
                <c:pt idx="102">
                  <c:v>-6432</c:v>
                </c:pt>
                <c:pt idx="103">
                  <c:v>-6084</c:v>
                </c:pt>
                <c:pt idx="104">
                  <c:v>-5804</c:v>
                </c:pt>
                <c:pt idx="105">
                  <c:v>-5760</c:v>
                </c:pt>
                <c:pt idx="106">
                  <c:v>-5458</c:v>
                </c:pt>
                <c:pt idx="107">
                  <c:v>-5458</c:v>
                </c:pt>
                <c:pt idx="108">
                  <c:v>-5444</c:v>
                </c:pt>
                <c:pt idx="109">
                  <c:v>-5436</c:v>
                </c:pt>
                <c:pt idx="110">
                  <c:v>-5198</c:v>
                </c:pt>
                <c:pt idx="111">
                  <c:v>-5185</c:v>
                </c:pt>
                <c:pt idx="112">
                  <c:v>-5185</c:v>
                </c:pt>
                <c:pt idx="113">
                  <c:v>-5185</c:v>
                </c:pt>
                <c:pt idx="114">
                  <c:v>-5185</c:v>
                </c:pt>
                <c:pt idx="115">
                  <c:v>-5184</c:v>
                </c:pt>
                <c:pt idx="116">
                  <c:v>-5179</c:v>
                </c:pt>
                <c:pt idx="117">
                  <c:v>-5179</c:v>
                </c:pt>
                <c:pt idx="118">
                  <c:v>-5179</c:v>
                </c:pt>
                <c:pt idx="119">
                  <c:v>-5149</c:v>
                </c:pt>
                <c:pt idx="120">
                  <c:v>-4817</c:v>
                </c:pt>
                <c:pt idx="121">
                  <c:v>-4816</c:v>
                </c:pt>
                <c:pt idx="122">
                  <c:v>-4804</c:v>
                </c:pt>
                <c:pt idx="123">
                  <c:v>-4533</c:v>
                </c:pt>
                <c:pt idx="124">
                  <c:v>-4512</c:v>
                </c:pt>
                <c:pt idx="125">
                  <c:v>-4507</c:v>
                </c:pt>
                <c:pt idx="126">
                  <c:v>-4507</c:v>
                </c:pt>
                <c:pt idx="127">
                  <c:v>-4191</c:v>
                </c:pt>
                <c:pt idx="128">
                  <c:v>-4191</c:v>
                </c:pt>
                <c:pt idx="129">
                  <c:v>-4187</c:v>
                </c:pt>
                <c:pt idx="130">
                  <c:v>-4185</c:v>
                </c:pt>
                <c:pt idx="131">
                  <c:v>-3950</c:v>
                </c:pt>
                <c:pt idx="132">
                  <c:v>-3932</c:v>
                </c:pt>
                <c:pt idx="133">
                  <c:v>-3896</c:v>
                </c:pt>
                <c:pt idx="134">
                  <c:v>-3890</c:v>
                </c:pt>
                <c:pt idx="135">
                  <c:v>-3888</c:v>
                </c:pt>
                <c:pt idx="136">
                  <c:v>-3886</c:v>
                </c:pt>
                <c:pt idx="137">
                  <c:v>-3867</c:v>
                </c:pt>
                <c:pt idx="138">
                  <c:v>-3867</c:v>
                </c:pt>
                <c:pt idx="139">
                  <c:v>-3860</c:v>
                </c:pt>
                <c:pt idx="140">
                  <c:v>-3859</c:v>
                </c:pt>
                <c:pt idx="141">
                  <c:v>-3853</c:v>
                </c:pt>
                <c:pt idx="142">
                  <c:v>-3853</c:v>
                </c:pt>
                <c:pt idx="143">
                  <c:v>-3853</c:v>
                </c:pt>
                <c:pt idx="144">
                  <c:v>-3838</c:v>
                </c:pt>
                <c:pt idx="145">
                  <c:v>-3833</c:v>
                </c:pt>
                <c:pt idx="146">
                  <c:v>-3816</c:v>
                </c:pt>
                <c:pt idx="147">
                  <c:v>-3577</c:v>
                </c:pt>
                <c:pt idx="148">
                  <c:v>-3522</c:v>
                </c:pt>
                <c:pt idx="149">
                  <c:v>-3500</c:v>
                </c:pt>
                <c:pt idx="150">
                  <c:v>-3263</c:v>
                </c:pt>
                <c:pt idx="151">
                  <c:v>-3257</c:v>
                </c:pt>
                <c:pt idx="152">
                  <c:v>-3257</c:v>
                </c:pt>
                <c:pt idx="153">
                  <c:v>-3250</c:v>
                </c:pt>
                <c:pt idx="154">
                  <c:v>-3250</c:v>
                </c:pt>
                <c:pt idx="155">
                  <c:v>-3242</c:v>
                </c:pt>
                <c:pt idx="156">
                  <c:v>-3234</c:v>
                </c:pt>
                <c:pt idx="157">
                  <c:v>-3220</c:v>
                </c:pt>
                <c:pt idx="158">
                  <c:v>-3176</c:v>
                </c:pt>
                <c:pt idx="159">
                  <c:v>-3169</c:v>
                </c:pt>
                <c:pt idx="160">
                  <c:v>-2947</c:v>
                </c:pt>
                <c:pt idx="161">
                  <c:v>-2939</c:v>
                </c:pt>
                <c:pt idx="162">
                  <c:v>-2927</c:v>
                </c:pt>
                <c:pt idx="163">
                  <c:v>-2921</c:v>
                </c:pt>
                <c:pt idx="164">
                  <c:v>-2921</c:v>
                </c:pt>
                <c:pt idx="165">
                  <c:v>-2919</c:v>
                </c:pt>
                <c:pt idx="166">
                  <c:v>-2919</c:v>
                </c:pt>
                <c:pt idx="167">
                  <c:v>-2917</c:v>
                </c:pt>
                <c:pt idx="168">
                  <c:v>-2917</c:v>
                </c:pt>
                <c:pt idx="169">
                  <c:v>-2914</c:v>
                </c:pt>
                <c:pt idx="170">
                  <c:v>-2914</c:v>
                </c:pt>
                <c:pt idx="171">
                  <c:v>-2911</c:v>
                </c:pt>
                <c:pt idx="172">
                  <c:v>-2911</c:v>
                </c:pt>
                <c:pt idx="173">
                  <c:v>-2900</c:v>
                </c:pt>
                <c:pt idx="174">
                  <c:v>-2899</c:v>
                </c:pt>
                <c:pt idx="175">
                  <c:v>-2294</c:v>
                </c:pt>
                <c:pt idx="176">
                  <c:v>-2273</c:v>
                </c:pt>
                <c:pt idx="177">
                  <c:v>-2273</c:v>
                </c:pt>
                <c:pt idx="178">
                  <c:v>-2264</c:v>
                </c:pt>
                <c:pt idx="179">
                  <c:v>-2264</c:v>
                </c:pt>
                <c:pt idx="180">
                  <c:v>-2257</c:v>
                </c:pt>
                <c:pt idx="181">
                  <c:v>-2234</c:v>
                </c:pt>
                <c:pt idx="182">
                  <c:v>-2227</c:v>
                </c:pt>
                <c:pt idx="183">
                  <c:v>-2222</c:v>
                </c:pt>
                <c:pt idx="184">
                  <c:v>-2046.5</c:v>
                </c:pt>
                <c:pt idx="185">
                  <c:v>-2027</c:v>
                </c:pt>
                <c:pt idx="186">
                  <c:v>-1983.5</c:v>
                </c:pt>
                <c:pt idx="187">
                  <c:v>-1963</c:v>
                </c:pt>
                <c:pt idx="188">
                  <c:v>-1934</c:v>
                </c:pt>
                <c:pt idx="189">
                  <c:v>-1928</c:v>
                </c:pt>
                <c:pt idx="190">
                  <c:v>-1927</c:v>
                </c:pt>
                <c:pt idx="191">
                  <c:v>-1913</c:v>
                </c:pt>
                <c:pt idx="192">
                  <c:v>-1913</c:v>
                </c:pt>
                <c:pt idx="193">
                  <c:v>-1696</c:v>
                </c:pt>
                <c:pt idx="194">
                  <c:v>-1696</c:v>
                </c:pt>
                <c:pt idx="195">
                  <c:v>-1661</c:v>
                </c:pt>
                <c:pt idx="196">
                  <c:v>-1659</c:v>
                </c:pt>
                <c:pt idx="197">
                  <c:v>-1659</c:v>
                </c:pt>
                <c:pt idx="198">
                  <c:v>-1659</c:v>
                </c:pt>
                <c:pt idx="199">
                  <c:v>-1644</c:v>
                </c:pt>
                <c:pt idx="200">
                  <c:v>-1640</c:v>
                </c:pt>
                <c:pt idx="201">
                  <c:v>-1640</c:v>
                </c:pt>
                <c:pt idx="202">
                  <c:v>-1638</c:v>
                </c:pt>
                <c:pt idx="203">
                  <c:v>-1638</c:v>
                </c:pt>
                <c:pt idx="204">
                  <c:v>-1637</c:v>
                </c:pt>
                <c:pt idx="205">
                  <c:v>-1637</c:v>
                </c:pt>
                <c:pt idx="206">
                  <c:v>-1637</c:v>
                </c:pt>
                <c:pt idx="207">
                  <c:v>-1637</c:v>
                </c:pt>
                <c:pt idx="208">
                  <c:v>-1624</c:v>
                </c:pt>
                <c:pt idx="209">
                  <c:v>-1624</c:v>
                </c:pt>
                <c:pt idx="210">
                  <c:v>-1623</c:v>
                </c:pt>
                <c:pt idx="211">
                  <c:v>-1623</c:v>
                </c:pt>
                <c:pt idx="212">
                  <c:v>-1618</c:v>
                </c:pt>
                <c:pt idx="213">
                  <c:v>-1616</c:v>
                </c:pt>
                <c:pt idx="214">
                  <c:v>-1616</c:v>
                </c:pt>
                <c:pt idx="215">
                  <c:v>-1615.5</c:v>
                </c:pt>
                <c:pt idx="216">
                  <c:v>-1611</c:v>
                </c:pt>
                <c:pt idx="217">
                  <c:v>-1610</c:v>
                </c:pt>
                <c:pt idx="218">
                  <c:v>-1604</c:v>
                </c:pt>
                <c:pt idx="219">
                  <c:v>-1602</c:v>
                </c:pt>
                <c:pt idx="220">
                  <c:v>-1602</c:v>
                </c:pt>
                <c:pt idx="221">
                  <c:v>-1602</c:v>
                </c:pt>
                <c:pt idx="222">
                  <c:v>-1601</c:v>
                </c:pt>
                <c:pt idx="223">
                  <c:v>-1594</c:v>
                </c:pt>
                <c:pt idx="224">
                  <c:v>-1594</c:v>
                </c:pt>
                <c:pt idx="225">
                  <c:v>-1587</c:v>
                </c:pt>
                <c:pt idx="226">
                  <c:v>-1587</c:v>
                </c:pt>
                <c:pt idx="227">
                  <c:v>-1586</c:v>
                </c:pt>
                <c:pt idx="228">
                  <c:v>-1365</c:v>
                </c:pt>
                <c:pt idx="229">
                  <c:v>-1365</c:v>
                </c:pt>
                <c:pt idx="230">
                  <c:v>-1347.5</c:v>
                </c:pt>
                <c:pt idx="231">
                  <c:v>-1324</c:v>
                </c:pt>
                <c:pt idx="232">
                  <c:v>-1324</c:v>
                </c:pt>
                <c:pt idx="233">
                  <c:v>-1309</c:v>
                </c:pt>
                <c:pt idx="234">
                  <c:v>-1309</c:v>
                </c:pt>
                <c:pt idx="235">
                  <c:v>-1293</c:v>
                </c:pt>
                <c:pt idx="236">
                  <c:v>-1288</c:v>
                </c:pt>
                <c:pt idx="237">
                  <c:v>-1288</c:v>
                </c:pt>
                <c:pt idx="238">
                  <c:v>-1280</c:v>
                </c:pt>
                <c:pt idx="239">
                  <c:v>-1280</c:v>
                </c:pt>
                <c:pt idx="240">
                  <c:v>-1278</c:v>
                </c:pt>
                <c:pt idx="241">
                  <c:v>-1278</c:v>
                </c:pt>
                <c:pt idx="242">
                  <c:v>-1274.5</c:v>
                </c:pt>
                <c:pt idx="243">
                  <c:v>-1263</c:v>
                </c:pt>
                <c:pt idx="244">
                  <c:v>-1263</c:v>
                </c:pt>
                <c:pt idx="245">
                  <c:v>-1234</c:v>
                </c:pt>
                <c:pt idx="246">
                  <c:v>-1234</c:v>
                </c:pt>
                <c:pt idx="247">
                  <c:v>-1048</c:v>
                </c:pt>
                <c:pt idx="248">
                  <c:v>-1048</c:v>
                </c:pt>
                <c:pt idx="249">
                  <c:v>-1026</c:v>
                </c:pt>
                <c:pt idx="250">
                  <c:v>-993</c:v>
                </c:pt>
                <c:pt idx="251">
                  <c:v>-992</c:v>
                </c:pt>
                <c:pt idx="252">
                  <c:v>-971</c:v>
                </c:pt>
                <c:pt idx="253">
                  <c:v>-957</c:v>
                </c:pt>
                <c:pt idx="254">
                  <c:v>-956</c:v>
                </c:pt>
                <c:pt idx="255">
                  <c:v>-942</c:v>
                </c:pt>
                <c:pt idx="256">
                  <c:v>-756</c:v>
                </c:pt>
                <c:pt idx="257">
                  <c:v>-684</c:v>
                </c:pt>
                <c:pt idx="258">
                  <c:v>-683</c:v>
                </c:pt>
                <c:pt idx="259">
                  <c:v>-645</c:v>
                </c:pt>
                <c:pt idx="260">
                  <c:v>-645</c:v>
                </c:pt>
                <c:pt idx="261">
                  <c:v>-631</c:v>
                </c:pt>
                <c:pt idx="262">
                  <c:v>-618</c:v>
                </c:pt>
                <c:pt idx="263">
                  <c:v>-618</c:v>
                </c:pt>
                <c:pt idx="264">
                  <c:v>-611</c:v>
                </c:pt>
                <c:pt idx="265">
                  <c:v>-596</c:v>
                </c:pt>
                <c:pt idx="266">
                  <c:v>-360</c:v>
                </c:pt>
                <c:pt idx="267">
                  <c:v>-353</c:v>
                </c:pt>
                <c:pt idx="268">
                  <c:v>-351</c:v>
                </c:pt>
                <c:pt idx="269">
                  <c:v>-338</c:v>
                </c:pt>
                <c:pt idx="270">
                  <c:v>-302</c:v>
                </c:pt>
                <c:pt idx="271">
                  <c:v>-280</c:v>
                </c:pt>
                <c:pt idx="272">
                  <c:v>-30</c:v>
                </c:pt>
                <c:pt idx="273">
                  <c:v>-7</c:v>
                </c:pt>
                <c:pt idx="274">
                  <c:v>-3.5</c:v>
                </c:pt>
                <c:pt idx="275">
                  <c:v>0</c:v>
                </c:pt>
                <c:pt idx="276">
                  <c:v>0</c:v>
                </c:pt>
                <c:pt idx="277">
                  <c:v>252</c:v>
                </c:pt>
                <c:pt idx="278">
                  <c:v>253</c:v>
                </c:pt>
                <c:pt idx="279">
                  <c:v>253</c:v>
                </c:pt>
                <c:pt idx="280">
                  <c:v>268</c:v>
                </c:pt>
                <c:pt idx="281">
                  <c:v>268</c:v>
                </c:pt>
                <c:pt idx="282">
                  <c:v>279</c:v>
                </c:pt>
                <c:pt idx="283">
                  <c:v>280</c:v>
                </c:pt>
                <c:pt idx="284">
                  <c:v>280</c:v>
                </c:pt>
                <c:pt idx="285">
                  <c:v>289</c:v>
                </c:pt>
                <c:pt idx="286">
                  <c:v>289</c:v>
                </c:pt>
                <c:pt idx="287">
                  <c:v>304</c:v>
                </c:pt>
                <c:pt idx="288">
                  <c:v>304</c:v>
                </c:pt>
                <c:pt idx="289">
                  <c:v>304</c:v>
                </c:pt>
                <c:pt idx="290">
                  <c:v>308</c:v>
                </c:pt>
                <c:pt idx="291">
                  <c:v>315</c:v>
                </c:pt>
                <c:pt idx="292">
                  <c:v>316</c:v>
                </c:pt>
                <c:pt idx="293">
                  <c:v>317</c:v>
                </c:pt>
                <c:pt idx="294">
                  <c:v>330</c:v>
                </c:pt>
                <c:pt idx="295">
                  <c:v>337</c:v>
                </c:pt>
                <c:pt idx="296">
                  <c:v>525</c:v>
                </c:pt>
                <c:pt idx="297">
                  <c:v>560</c:v>
                </c:pt>
                <c:pt idx="298">
                  <c:v>560</c:v>
                </c:pt>
                <c:pt idx="299">
                  <c:v>563.5</c:v>
                </c:pt>
                <c:pt idx="300">
                  <c:v>565.5</c:v>
                </c:pt>
                <c:pt idx="301">
                  <c:v>611</c:v>
                </c:pt>
                <c:pt idx="302">
                  <c:v>611</c:v>
                </c:pt>
                <c:pt idx="303">
                  <c:v>624</c:v>
                </c:pt>
                <c:pt idx="304">
                  <c:v>625</c:v>
                </c:pt>
                <c:pt idx="305">
                  <c:v>627</c:v>
                </c:pt>
                <c:pt idx="306">
                  <c:v>639</c:v>
                </c:pt>
                <c:pt idx="307">
                  <c:v>642</c:v>
                </c:pt>
                <c:pt idx="308">
                  <c:v>650.5</c:v>
                </c:pt>
                <c:pt idx="309">
                  <c:v>655</c:v>
                </c:pt>
                <c:pt idx="310">
                  <c:v>679</c:v>
                </c:pt>
                <c:pt idx="311">
                  <c:v>679</c:v>
                </c:pt>
                <c:pt idx="312">
                  <c:v>936</c:v>
                </c:pt>
                <c:pt idx="313">
                  <c:v>939.5</c:v>
                </c:pt>
                <c:pt idx="314">
                  <c:v>963</c:v>
                </c:pt>
                <c:pt idx="315">
                  <c:v>965.5</c:v>
                </c:pt>
                <c:pt idx="316">
                  <c:v>970</c:v>
                </c:pt>
                <c:pt idx="317">
                  <c:v>978</c:v>
                </c:pt>
                <c:pt idx="318">
                  <c:v>1217</c:v>
                </c:pt>
                <c:pt idx="319">
                  <c:v>1217</c:v>
                </c:pt>
                <c:pt idx="320">
                  <c:v>1280</c:v>
                </c:pt>
                <c:pt idx="321">
                  <c:v>1280</c:v>
                </c:pt>
                <c:pt idx="322">
                  <c:v>1280</c:v>
                </c:pt>
                <c:pt idx="323">
                  <c:v>1280</c:v>
                </c:pt>
                <c:pt idx="324">
                  <c:v>1282</c:v>
                </c:pt>
                <c:pt idx="325">
                  <c:v>1297</c:v>
                </c:pt>
                <c:pt idx="326">
                  <c:v>1297</c:v>
                </c:pt>
                <c:pt idx="327">
                  <c:v>1302</c:v>
                </c:pt>
                <c:pt idx="328">
                  <c:v>1302</c:v>
                </c:pt>
                <c:pt idx="329">
                  <c:v>1556</c:v>
                </c:pt>
                <c:pt idx="330">
                  <c:v>1556</c:v>
                </c:pt>
                <c:pt idx="331">
                  <c:v>1563</c:v>
                </c:pt>
                <c:pt idx="332">
                  <c:v>1563</c:v>
                </c:pt>
                <c:pt idx="333">
                  <c:v>1577</c:v>
                </c:pt>
                <c:pt idx="334">
                  <c:v>1577</c:v>
                </c:pt>
                <c:pt idx="335">
                  <c:v>1596</c:v>
                </c:pt>
                <c:pt idx="336">
                  <c:v>1607</c:v>
                </c:pt>
                <c:pt idx="337">
                  <c:v>1620</c:v>
                </c:pt>
                <c:pt idx="338">
                  <c:v>1620</c:v>
                </c:pt>
                <c:pt idx="339">
                  <c:v>1887.5</c:v>
                </c:pt>
                <c:pt idx="340">
                  <c:v>1922</c:v>
                </c:pt>
                <c:pt idx="341">
                  <c:v>1922</c:v>
                </c:pt>
                <c:pt idx="342">
                  <c:v>1949</c:v>
                </c:pt>
                <c:pt idx="343">
                  <c:v>1949</c:v>
                </c:pt>
                <c:pt idx="344">
                  <c:v>1965</c:v>
                </c:pt>
                <c:pt idx="345">
                  <c:v>1978</c:v>
                </c:pt>
                <c:pt idx="346">
                  <c:v>2178</c:v>
                </c:pt>
                <c:pt idx="347">
                  <c:v>2184.5</c:v>
                </c:pt>
                <c:pt idx="348">
                  <c:v>2229</c:v>
                </c:pt>
                <c:pt idx="349">
                  <c:v>2236</c:v>
                </c:pt>
                <c:pt idx="350">
                  <c:v>2239</c:v>
                </c:pt>
                <c:pt idx="351">
                  <c:v>2239</c:v>
                </c:pt>
                <c:pt idx="352">
                  <c:v>2241</c:v>
                </c:pt>
                <c:pt idx="353">
                  <c:v>2526.5</c:v>
                </c:pt>
                <c:pt idx="354">
                  <c:v>2540</c:v>
                </c:pt>
                <c:pt idx="355">
                  <c:v>2540</c:v>
                </c:pt>
                <c:pt idx="356">
                  <c:v>2548</c:v>
                </c:pt>
                <c:pt idx="357">
                  <c:v>2548</c:v>
                </c:pt>
                <c:pt idx="358">
                  <c:v>2563</c:v>
                </c:pt>
                <c:pt idx="359">
                  <c:v>2567</c:v>
                </c:pt>
                <c:pt idx="360">
                  <c:v>2567</c:v>
                </c:pt>
                <c:pt idx="361">
                  <c:v>2567</c:v>
                </c:pt>
                <c:pt idx="362">
                  <c:v>2589</c:v>
                </c:pt>
                <c:pt idx="363">
                  <c:v>2592</c:v>
                </c:pt>
                <c:pt idx="364">
                  <c:v>2592</c:v>
                </c:pt>
                <c:pt idx="365">
                  <c:v>2767</c:v>
                </c:pt>
                <c:pt idx="366">
                  <c:v>2863.5</c:v>
                </c:pt>
                <c:pt idx="367">
                  <c:v>2885</c:v>
                </c:pt>
                <c:pt idx="368">
                  <c:v>2885</c:v>
                </c:pt>
                <c:pt idx="369">
                  <c:v>2891</c:v>
                </c:pt>
                <c:pt idx="370">
                  <c:v>2898</c:v>
                </c:pt>
                <c:pt idx="371">
                  <c:v>2900</c:v>
                </c:pt>
                <c:pt idx="372">
                  <c:v>3128</c:v>
                </c:pt>
                <c:pt idx="373">
                  <c:v>3195</c:v>
                </c:pt>
                <c:pt idx="374">
                  <c:v>3224</c:v>
                </c:pt>
                <c:pt idx="375">
                  <c:v>3233.5</c:v>
                </c:pt>
                <c:pt idx="376">
                  <c:v>3291</c:v>
                </c:pt>
                <c:pt idx="377">
                  <c:v>3410</c:v>
                </c:pt>
                <c:pt idx="378">
                  <c:v>3509</c:v>
                </c:pt>
                <c:pt idx="379">
                  <c:v>3509</c:v>
                </c:pt>
                <c:pt idx="380">
                  <c:v>3540</c:v>
                </c:pt>
                <c:pt idx="381">
                  <c:v>3562</c:v>
                </c:pt>
                <c:pt idx="382">
                  <c:v>3562</c:v>
                </c:pt>
                <c:pt idx="383">
                  <c:v>3784</c:v>
                </c:pt>
                <c:pt idx="384">
                  <c:v>3811</c:v>
                </c:pt>
                <c:pt idx="385">
                  <c:v>3842</c:v>
                </c:pt>
                <c:pt idx="386">
                  <c:v>3842</c:v>
                </c:pt>
                <c:pt idx="387">
                  <c:v>4149</c:v>
                </c:pt>
                <c:pt idx="388">
                  <c:v>4158</c:v>
                </c:pt>
                <c:pt idx="389">
                  <c:v>4158</c:v>
                </c:pt>
                <c:pt idx="390">
                  <c:v>4165</c:v>
                </c:pt>
                <c:pt idx="391">
                  <c:v>4165</c:v>
                </c:pt>
                <c:pt idx="392">
                  <c:v>4180</c:v>
                </c:pt>
                <c:pt idx="393">
                  <c:v>4180</c:v>
                </c:pt>
                <c:pt idx="394">
                  <c:v>4184</c:v>
                </c:pt>
                <c:pt idx="395">
                  <c:v>4200</c:v>
                </c:pt>
                <c:pt idx="396">
                  <c:v>4446.5</c:v>
                </c:pt>
                <c:pt idx="397">
                  <c:v>4502</c:v>
                </c:pt>
                <c:pt idx="398">
                  <c:v>4502</c:v>
                </c:pt>
                <c:pt idx="399">
                  <c:v>4840</c:v>
                </c:pt>
                <c:pt idx="400">
                  <c:v>5041</c:v>
                </c:pt>
                <c:pt idx="401">
                  <c:v>5050</c:v>
                </c:pt>
                <c:pt idx="402">
                  <c:v>5085</c:v>
                </c:pt>
                <c:pt idx="403">
                  <c:v>5122</c:v>
                </c:pt>
                <c:pt idx="404">
                  <c:v>5138</c:v>
                </c:pt>
                <c:pt idx="405">
                  <c:v>5138</c:v>
                </c:pt>
                <c:pt idx="406">
                  <c:v>5173</c:v>
                </c:pt>
                <c:pt idx="407">
                  <c:v>5173</c:v>
                </c:pt>
                <c:pt idx="408">
                  <c:v>5359</c:v>
                </c:pt>
                <c:pt idx="409">
                  <c:v>5359</c:v>
                </c:pt>
                <c:pt idx="410">
                  <c:v>5408</c:v>
                </c:pt>
                <c:pt idx="411">
                  <c:v>5412</c:v>
                </c:pt>
                <c:pt idx="412">
                  <c:v>5420</c:v>
                </c:pt>
                <c:pt idx="413">
                  <c:v>5436</c:v>
                </c:pt>
                <c:pt idx="414">
                  <c:v>5438</c:v>
                </c:pt>
                <c:pt idx="415">
                  <c:v>5438</c:v>
                </c:pt>
                <c:pt idx="416">
                  <c:v>5445</c:v>
                </c:pt>
                <c:pt idx="417">
                  <c:v>5445</c:v>
                </c:pt>
                <c:pt idx="418">
                  <c:v>5451</c:v>
                </c:pt>
                <c:pt idx="419">
                  <c:v>5455</c:v>
                </c:pt>
                <c:pt idx="420">
                  <c:v>5467</c:v>
                </c:pt>
                <c:pt idx="421">
                  <c:v>5467</c:v>
                </c:pt>
                <c:pt idx="422">
                  <c:v>5470</c:v>
                </c:pt>
                <c:pt idx="423">
                  <c:v>5482</c:v>
                </c:pt>
                <c:pt idx="424">
                  <c:v>5504</c:v>
                </c:pt>
                <c:pt idx="425">
                  <c:v>5504</c:v>
                </c:pt>
                <c:pt idx="426">
                  <c:v>5767</c:v>
                </c:pt>
                <c:pt idx="427">
                  <c:v>5769</c:v>
                </c:pt>
                <c:pt idx="428">
                  <c:v>5769</c:v>
                </c:pt>
                <c:pt idx="429">
                  <c:v>5783</c:v>
                </c:pt>
                <c:pt idx="430">
                  <c:v>5783</c:v>
                </c:pt>
                <c:pt idx="431">
                  <c:v>5789</c:v>
                </c:pt>
                <c:pt idx="432">
                  <c:v>5791</c:v>
                </c:pt>
                <c:pt idx="433">
                  <c:v>5791</c:v>
                </c:pt>
                <c:pt idx="434">
                  <c:v>5806</c:v>
                </c:pt>
                <c:pt idx="435">
                  <c:v>5806</c:v>
                </c:pt>
                <c:pt idx="436">
                  <c:v>5820</c:v>
                </c:pt>
                <c:pt idx="437">
                  <c:v>5820</c:v>
                </c:pt>
                <c:pt idx="438">
                  <c:v>6035</c:v>
                </c:pt>
                <c:pt idx="439">
                  <c:v>6035</c:v>
                </c:pt>
                <c:pt idx="440">
                  <c:v>6049</c:v>
                </c:pt>
                <c:pt idx="441">
                  <c:v>6049</c:v>
                </c:pt>
                <c:pt idx="442">
                  <c:v>6078</c:v>
                </c:pt>
                <c:pt idx="443">
                  <c:v>6078</c:v>
                </c:pt>
                <c:pt idx="444">
                  <c:v>6099</c:v>
                </c:pt>
                <c:pt idx="445">
                  <c:v>6099</c:v>
                </c:pt>
                <c:pt idx="446">
                  <c:v>6100</c:v>
                </c:pt>
                <c:pt idx="447">
                  <c:v>6100</c:v>
                </c:pt>
                <c:pt idx="448">
                  <c:v>6110</c:v>
                </c:pt>
                <c:pt idx="449">
                  <c:v>6110</c:v>
                </c:pt>
                <c:pt idx="450">
                  <c:v>6114</c:v>
                </c:pt>
                <c:pt idx="451">
                  <c:v>6114</c:v>
                </c:pt>
                <c:pt idx="452">
                  <c:v>6127</c:v>
                </c:pt>
                <c:pt idx="453">
                  <c:v>6387</c:v>
                </c:pt>
                <c:pt idx="454">
                  <c:v>6387</c:v>
                </c:pt>
                <c:pt idx="455">
                  <c:v>6424</c:v>
                </c:pt>
                <c:pt idx="456">
                  <c:v>6424</c:v>
                </c:pt>
                <c:pt idx="457">
                  <c:v>6438</c:v>
                </c:pt>
                <c:pt idx="458">
                  <c:v>6438</c:v>
                </c:pt>
                <c:pt idx="459">
                  <c:v>6445</c:v>
                </c:pt>
                <c:pt idx="460">
                  <c:v>6445</c:v>
                </c:pt>
                <c:pt idx="461">
                  <c:v>6458</c:v>
                </c:pt>
                <c:pt idx="462">
                  <c:v>6458</c:v>
                </c:pt>
                <c:pt idx="463">
                  <c:v>6475</c:v>
                </c:pt>
                <c:pt idx="464">
                  <c:v>6702</c:v>
                </c:pt>
                <c:pt idx="465">
                  <c:v>6725</c:v>
                </c:pt>
                <c:pt idx="466">
                  <c:v>6725</c:v>
                </c:pt>
                <c:pt idx="467">
                  <c:v>6733</c:v>
                </c:pt>
                <c:pt idx="468">
                  <c:v>6745</c:v>
                </c:pt>
                <c:pt idx="469">
                  <c:v>6754</c:v>
                </c:pt>
                <c:pt idx="470">
                  <c:v>6769</c:v>
                </c:pt>
                <c:pt idx="471">
                  <c:v>6991</c:v>
                </c:pt>
                <c:pt idx="472">
                  <c:v>7033</c:v>
                </c:pt>
                <c:pt idx="473">
                  <c:v>7061</c:v>
                </c:pt>
                <c:pt idx="474">
                  <c:v>7063</c:v>
                </c:pt>
                <c:pt idx="475">
                  <c:v>7074</c:v>
                </c:pt>
                <c:pt idx="476">
                  <c:v>7091</c:v>
                </c:pt>
                <c:pt idx="477">
                  <c:v>7100</c:v>
                </c:pt>
                <c:pt idx="478">
                  <c:v>7100</c:v>
                </c:pt>
                <c:pt idx="479">
                  <c:v>7330</c:v>
                </c:pt>
                <c:pt idx="480">
                  <c:v>7351</c:v>
                </c:pt>
                <c:pt idx="481">
                  <c:v>7372</c:v>
                </c:pt>
                <c:pt idx="482">
                  <c:v>7390</c:v>
                </c:pt>
                <c:pt idx="483">
                  <c:v>7400</c:v>
                </c:pt>
                <c:pt idx="484">
                  <c:v>7416</c:v>
                </c:pt>
                <c:pt idx="485">
                  <c:v>7684</c:v>
                </c:pt>
                <c:pt idx="486">
                  <c:v>7714</c:v>
                </c:pt>
                <c:pt idx="487">
                  <c:v>7750</c:v>
                </c:pt>
                <c:pt idx="488">
                  <c:v>7965</c:v>
                </c:pt>
                <c:pt idx="489">
                  <c:v>8001</c:v>
                </c:pt>
                <c:pt idx="490">
                  <c:v>8047</c:v>
                </c:pt>
                <c:pt idx="491">
                  <c:v>8049</c:v>
                </c:pt>
                <c:pt idx="492">
                  <c:v>8059</c:v>
                </c:pt>
                <c:pt idx="493">
                  <c:v>8282</c:v>
                </c:pt>
                <c:pt idx="494">
                  <c:v>8318</c:v>
                </c:pt>
                <c:pt idx="495">
                  <c:v>8366</c:v>
                </c:pt>
                <c:pt idx="496">
                  <c:v>8385</c:v>
                </c:pt>
                <c:pt idx="497">
                  <c:v>8385</c:v>
                </c:pt>
                <c:pt idx="498">
                  <c:v>8591</c:v>
                </c:pt>
                <c:pt idx="499">
                  <c:v>8605</c:v>
                </c:pt>
                <c:pt idx="500">
                  <c:v>8613</c:v>
                </c:pt>
                <c:pt idx="501">
                  <c:v>8627</c:v>
                </c:pt>
                <c:pt idx="502">
                  <c:v>8634</c:v>
                </c:pt>
                <c:pt idx="503">
                  <c:v>8649</c:v>
                </c:pt>
                <c:pt idx="504">
                  <c:v>8936</c:v>
                </c:pt>
                <c:pt idx="505">
                  <c:v>8955</c:v>
                </c:pt>
                <c:pt idx="506">
                  <c:v>8958</c:v>
                </c:pt>
                <c:pt idx="507">
                  <c:v>8989</c:v>
                </c:pt>
                <c:pt idx="508">
                  <c:v>8989</c:v>
                </c:pt>
                <c:pt idx="509">
                  <c:v>8991</c:v>
                </c:pt>
                <c:pt idx="510">
                  <c:v>8992.5</c:v>
                </c:pt>
                <c:pt idx="511">
                  <c:v>9001</c:v>
                </c:pt>
                <c:pt idx="512">
                  <c:v>9008</c:v>
                </c:pt>
                <c:pt idx="513">
                  <c:v>9020</c:v>
                </c:pt>
                <c:pt idx="514">
                  <c:v>9245</c:v>
                </c:pt>
                <c:pt idx="515">
                  <c:v>9245</c:v>
                </c:pt>
                <c:pt idx="516">
                  <c:v>9259</c:v>
                </c:pt>
                <c:pt idx="517">
                  <c:v>9267</c:v>
                </c:pt>
                <c:pt idx="518">
                  <c:v>9274</c:v>
                </c:pt>
                <c:pt idx="519">
                  <c:v>9303</c:v>
                </c:pt>
                <c:pt idx="520">
                  <c:v>9307</c:v>
                </c:pt>
                <c:pt idx="521">
                  <c:v>9314</c:v>
                </c:pt>
                <c:pt idx="522">
                  <c:v>9605</c:v>
                </c:pt>
                <c:pt idx="523">
                  <c:v>9626</c:v>
                </c:pt>
                <c:pt idx="524">
                  <c:v>9660</c:v>
                </c:pt>
                <c:pt idx="525">
                  <c:v>9878</c:v>
                </c:pt>
                <c:pt idx="526">
                  <c:v>9899</c:v>
                </c:pt>
                <c:pt idx="527">
                  <c:v>9900</c:v>
                </c:pt>
                <c:pt idx="528">
                  <c:v>9914</c:v>
                </c:pt>
                <c:pt idx="529">
                  <c:v>9964</c:v>
                </c:pt>
                <c:pt idx="530">
                  <c:v>10245</c:v>
                </c:pt>
                <c:pt idx="531">
                  <c:v>10263</c:v>
                </c:pt>
                <c:pt idx="532">
                  <c:v>10274</c:v>
                </c:pt>
                <c:pt idx="533">
                  <c:v>10281</c:v>
                </c:pt>
                <c:pt idx="534">
                  <c:v>10283</c:v>
                </c:pt>
                <c:pt idx="535">
                  <c:v>10288</c:v>
                </c:pt>
                <c:pt idx="536">
                  <c:v>10288</c:v>
                </c:pt>
                <c:pt idx="537">
                  <c:v>10288</c:v>
                </c:pt>
                <c:pt idx="538">
                  <c:v>10609</c:v>
                </c:pt>
                <c:pt idx="539">
                  <c:v>10609</c:v>
                </c:pt>
                <c:pt idx="540">
                  <c:v>10612</c:v>
                </c:pt>
                <c:pt idx="541">
                  <c:v>10880.5</c:v>
                </c:pt>
                <c:pt idx="542">
                  <c:v>10888.5</c:v>
                </c:pt>
                <c:pt idx="543">
                  <c:v>10892</c:v>
                </c:pt>
                <c:pt idx="544">
                  <c:v>10899</c:v>
                </c:pt>
                <c:pt idx="545">
                  <c:v>10899</c:v>
                </c:pt>
                <c:pt idx="546">
                  <c:v>11172</c:v>
                </c:pt>
                <c:pt idx="547">
                  <c:v>11187</c:v>
                </c:pt>
                <c:pt idx="548">
                  <c:v>11216</c:v>
                </c:pt>
                <c:pt idx="549">
                  <c:v>11230</c:v>
                </c:pt>
                <c:pt idx="550">
                  <c:v>11237</c:v>
                </c:pt>
                <c:pt idx="551">
                  <c:v>11481</c:v>
                </c:pt>
                <c:pt idx="552">
                  <c:v>11602</c:v>
                </c:pt>
                <c:pt idx="553">
                  <c:v>11609</c:v>
                </c:pt>
                <c:pt idx="554">
                  <c:v>11609</c:v>
                </c:pt>
                <c:pt idx="555">
                  <c:v>11817</c:v>
                </c:pt>
                <c:pt idx="556">
                  <c:v>11817</c:v>
                </c:pt>
                <c:pt idx="557">
                  <c:v>11841</c:v>
                </c:pt>
                <c:pt idx="558">
                  <c:v>11882</c:v>
                </c:pt>
                <c:pt idx="559">
                  <c:v>11882</c:v>
                </c:pt>
                <c:pt idx="560">
                  <c:v>11884</c:v>
                </c:pt>
                <c:pt idx="561">
                  <c:v>11892</c:v>
                </c:pt>
                <c:pt idx="562">
                  <c:v>12220</c:v>
                </c:pt>
                <c:pt idx="563">
                  <c:v>12220</c:v>
                </c:pt>
                <c:pt idx="564">
                  <c:v>12500</c:v>
                </c:pt>
                <c:pt idx="565">
                  <c:v>12500</c:v>
                </c:pt>
                <c:pt idx="566">
                  <c:v>12524</c:v>
                </c:pt>
                <c:pt idx="567">
                  <c:v>12558</c:v>
                </c:pt>
                <c:pt idx="568">
                  <c:v>12889</c:v>
                </c:pt>
                <c:pt idx="569">
                  <c:v>12889</c:v>
                </c:pt>
                <c:pt idx="570">
                  <c:v>13154</c:v>
                </c:pt>
                <c:pt idx="571">
                  <c:v>13169</c:v>
                </c:pt>
                <c:pt idx="572">
                  <c:v>13773</c:v>
                </c:pt>
                <c:pt idx="573">
                  <c:v>14147</c:v>
                </c:pt>
              </c:numCache>
            </c:numRef>
          </c:xVal>
          <c:yVal>
            <c:numRef>
              <c:f>'Active 1'!$J$21:$J$974</c:f>
              <c:numCache>
                <c:formatCode>General</c:formatCode>
                <c:ptCount val="954"/>
                <c:pt idx="98">
                  <c:v>7.9335000045830384E-3</c:v>
                </c:pt>
                <c:pt idx="100">
                  <c:v>2.7869999976246618E-3</c:v>
                </c:pt>
                <c:pt idx="101">
                  <c:v>5.6465000016032718E-3</c:v>
                </c:pt>
                <c:pt idx="102">
                  <c:v>3.5960000022896565E-3</c:v>
                </c:pt>
                <c:pt idx="123">
                  <c:v>1.4865000048303045E-3</c:v>
                </c:pt>
                <c:pt idx="124">
                  <c:v>2.3359999977401458E-3</c:v>
                </c:pt>
                <c:pt idx="129">
                  <c:v>8.7350000103469938E-4</c:v>
                </c:pt>
                <c:pt idx="131">
                  <c:v>6.9750000038766302E-3</c:v>
                </c:pt>
                <c:pt idx="145">
                  <c:v>5.936500005191192E-3</c:v>
                </c:pt>
                <c:pt idx="162">
                  <c:v>2.8435000058379956E-3</c:v>
                </c:pt>
                <c:pt idx="173">
                  <c:v>5.4500000042025931E-3</c:v>
                </c:pt>
                <c:pt idx="174">
                  <c:v>1.5095000053406693E-3</c:v>
                </c:pt>
                <c:pt idx="235">
                  <c:v>3.6665000006905757E-3</c:v>
                </c:pt>
                <c:pt idx="283">
                  <c:v>7.7600000004167669E-3</c:v>
                </c:pt>
                <c:pt idx="290">
                  <c:v>8.5259999978006817E-3</c:v>
                </c:pt>
                <c:pt idx="291">
                  <c:v>1.0942500004603062E-2</c:v>
                </c:pt>
                <c:pt idx="292">
                  <c:v>1.0102000007464085E-2</c:v>
                </c:pt>
                <c:pt idx="294">
                  <c:v>8.435000003373716E-3</c:v>
                </c:pt>
                <c:pt idx="295">
                  <c:v>1.1251500007347204E-2</c:v>
                </c:pt>
                <c:pt idx="303">
                  <c:v>1.0328000003937632E-2</c:v>
                </c:pt>
                <c:pt idx="304">
                  <c:v>5.0875000015366822E-3</c:v>
                </c:pt>
                <c:pt idx="306">
                  <c:v>1.132050000160234E-2</c:v>
                </c:pt>
                <c:pt idx="307">
                  <c:v>1.0299000001396053E-2</c:v>
                </c:pt>
                <c:pt idx="316">
                  <c:v>1.3115000001562294E-2</c:v>
                </c:pt>
                <c:pt idx="321">
                  <c:v>1.0660000007192139E-2</c:v>
                </c:pt>
                <c:pt idx="359">
                  <c:v>9.7365000037825666E-3</c:v>
                </c:pt>
                <c:pt idx="373">
                  <c:v>3.0102500000793952E-2</c:v>
                </c:pt>
                <c:pt idx="399">
                  <c:v>8.2800000091083348E-3</c:v>
                </c:pt>
                <c:pt idx="410">
                  <c:v>6.0676000000967178E-2</c:v>
                </c:pt>
                <c:pt idx="507">
                  <c:v>8.3045500003208872E-2</c:v>
                </c:pt>
                <c:pt idx="510">
                  <c:v>8.3553750002465677E-2</c:v>
                </c:pt>
                <c:pt idx="534">
                  <c:v>0.1015384999991511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571-44DD-854E-CCDCB4B82CBF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1'!$F$21:$F$974</c:f>
              <c:numCache>
                <c:formatCode>General</c:formatCode>
                <c:ptCount val="954"/>
                <c:pt idx="0">
                  <c:v>-29861</c:v>
                </c:pt>
                <c:pt idx="1">
                  <c:v>-29860</c:v>
                </c:pt>
                <c:pt idx="2">
                  <c:v>-29691</c:v>
                </c:pt>
                <c:pt idx="3">
                  <c:v>-29632</c:v>
                </c:pt>
                <c:pt idx="4">
                  <c:v>-29601</c:v>
                </c:pt>
                <c:pt idx="5">
                  <c:v>-28931</c:v>
                </c:pt>
                <c:pt idx="6">
                  <c:v>-28927</c:v>
                </c:pt>
                <c:pt idx="7">
                  <c:v>-28441</c:v>
                </c:pt>
                <c:pt idx="8">
                  <c:v>-28431</c:v>
                </c:pt>
                <c:pt idx="9">
                  <c:v>-28106</c:v>
                </c:pt>
                <c:pt idx="10">
                  <c:v>-27961</c:v>
                </c:pt>
                <c:pt idx="11">
                  <c:v>-27331</c:v>
                </c:pt>
                <c:pt idx="12">
                  <c:v>-27328</c:v>
                </c:pt>
                <c:pt idx="13">
                  <c:v>-26371</c:v>
                </c:pt>
                <c:pt idx="14">
                  <c:v>-26350</c:v>
                </c:pt>
                <c:pt idx="15">
                  <c:v>-26271</c:v>
                </c:pt>
                <c:pt idx="16">
                  <c:v>-26055</c:v>
                </c:pt>
                <c:pt idx="17">
                  <c:v>-25891</c:v>
                </c:pt>
                <c:pt idx="18">
                  <c:v>-25578</c:v>
                </c:pt>
                <c:pt idx="19">
                  <c:v>-25127</c:v>
                </c:pt>
                <c:pt idx="20">
                  <c:v>-25071</c:v>
                </c:pt>
                <c:pt idx="21">
                  <c:v>-24448</c:v>
                </c:pt>
                <c:pt idx="22">
                  <c:v>-23200</c:v>
                </c:pt>
                <c:pt idx="23">
                  <c:v>-23193</c:v>
                </c:pt>
                <c:pt idx="24">
                  <c:v>-22877</c:v>
                </c:pt>
                <c:pt idx="25">
                  <c:v>-22827</c:v>
                </c:pt>
                <c:pt idx="26">
                  <c:v>-22516</c:v>
                </c:pt>
                <c:pt idx="27">
                  <c:v>-22496</c:v>
                </c:pt>
                <c:pt idx="28">
                  <c:v>-22495</c:v>
                </c:pt>
                <c:pt idx="29">
                  <c:v>-22251</c:v>
                </c:pt>
                <c:pt idx="30">
                  <c:v>-21884</c:v>
                </c:pt>
                <c:pt idx="31">
                  <c:v>-21539</c:v>
                </c:pt>
                <c:pt idx="32">
                  <c:v>-21515</c:v>
                </c:pt>
                <c:pt idx="33">
                  <c:v>-21324</c:v>
                </c:pt>
                <c:pt idx="34">
                  <c:v>-21287</c:v>
                </c:pt>
                <c:pt idx="35">
                  <c:v>-21201</c:v>
                </c:pt>
                <c:pt idx="36">
                  <c:v>-21194</c:v>
                </c:pt>
                <c:pt idx="37">
                  <c:v>-21186</c:v>
                </c:pt>
                <c:pt idx="38">
                  <c:v>-20979</c:v>
                </c:pt>
                <c:pt idx="39">
                  <c:v>-20950</c:v>
                </c:pt>
                <c:pt idx="40">
                  <c:v>-20928</c:v>
                </c:pt>
                <c:pt idx="41">
                  <c:v>-20913</c:v>
                </c:pt>
                <c:pt idx="42">
                  <c:v>-20281</c:v>
                </c:pt>
                <c:pt idx="43">
                  <c:v>-20257</c:v>
                </c:pt>
                <c:pt idx="44">
                  <c:v>-19936</c:v>
                </c:pt>
                <c:pt idx="45">
                  <c:v>-19921</c:v>
                </c:pt>
                <c:pt idx="46">
                  <c:v>-19899</c:v>
                </c:pt>
                <c:pt idx="47">
                  <c:v>-19596</c:v>
                </c:pt>
                <c:pt idx="48">
                  <c:v>-19595</c:v>
                </c:pt>
                <c:pt idx="49">
                  <c:v>-19295</c:v>
                </c:pt>
                <c:pt idx="50">
                  <c:v>-19288</c:v>
                </c:pt>
                <c:pt idx="51">
                  <c:v>-18972</c:v>
                </c:pt>
                <c:pt idx="52">
                  <c:v>-18964</c:v>
                </c:pt>
                <c:pt idx="53">
                  <c:v>-18948</c:v>
                </c:pt>
                <c:pt idx="54">
                  <c:v>-18655</c:v>
                </c:pt>
                <c:pt idx="55">
                  <c:v>-18641</c:v>
                </c:pt>
                <c:pt idx="56">
                  <c:v>-18626</c:v>
                </c:pt>
                <c:pt idx="57">
                  <c:v>-18352</c:v>
                </c:pt>
                <c:pt idx="58">
                  <c:v>-18324</c:v>
                </c:pt>
                <c:pt idx="59">
                  <c:v>-18309</c:v>
                </c:pt>
                <c:pt idx="60">
                  <c:v>-18022</c:v>
                </c:pt>
                <c:pt idx="61">
                  <c:v>-17979</c:v>
                </c:pt>
                <c:pt idx="62">
                  <c:v>-17706</c:v>
                </c:pt>
                <c:pt idx="63">
                  <c:v>-17397</c:v>
                </c:pt>
                <c:pt idx="64">
                  <c:v>-16935</c:v>
                </c:pt>
                <c:pt idx="65">
                  <c:v>-16720</c:v>
                </c:pt>
                <c:pt idx="66">
                  <c:v>-16108</c:v>
                </c:pt>
                <c:pt idx="67">
                  <c:v>-16087.5</c:v>
                </c:pt>
                <c:pt idx="68">
                  <c:v>-15440</c:v>
                </c:pt>
                <c:pt idx="69">
                  <c:v>-15433</c:v>
                </c:pt>
                <c:pt idx="70">
                  <c:v>-13830</c:v>
                </c:pt>
                <c:pt idx="71">
                  <c:v>-13815</c:v>
                </c:pt>
                <c:pt idx="72">
                  <c:v>-13778</c:v>
                </c:pt>
                <c:pt idx="73">
                  <c:v>-13564</c:v>
                </c:pt>
                <c:pt idx="74">
                  <c:v>-13563</c:v>
                </c:pt>
                <c:pt idx="75">
                  <c:v>-13528</c:v>
                </c:pt>
                <c:pt idx="76">
                  <c:v>-13499</c:v>
                </c:pt>
                <c:pt idx="77">
                  <c:v>-13498</c:v>
                </c:pt>
                <c:pt idx="78">
                  <c:v>-13492</c:v>
                </c:pt>
                <c:pt idx="79">
                  <c:v>-13484</c:v>
                </c:pt>
                <c:pt idx="80">
                  <c:v>-13476</c:v>
                </c:pt>
                <c:pt idx="81">
                  <c:v>-13194</c:v>
                </c:pt>
                <c:pt idx="82">
                  <c:v>-13188</c:v>
                </c:pt>
                <c:pt idx="83">
                  <c:v>-13187</c:v>
                </c:pt>
                <c:pt idx="84">
                  <c:v>-12878</c:v>
                </c:pt>
                <c:pt idx="85">
                  <c:v>-12584</c:v>
                </c:pt>
                <c:pt idx="86">
                  <c:v>-12548</c:v>
                </c:pt>
                <c:pt idx="87">
                  <c:v>-10629</c:v>
                </c:pt>
                <c:pt idx="88">
                  <c:v>-9939</c:v>
                </c:pt>
                <c:pt idx="89">
                  <c:v>-9615</c:v>
                </c:pt>
                <c:pt idx="90">
                  <c:v>-9615</c:v>
                </c:pt>
                <c:pt idx="91">
                  <c:v>-9330</c:v>
                </c:pt>
                <c:pt idx="92">
                  <c:v>-8659</c:v>
                </c:pt>
                <c:pt idx="93">
                  <c:v>-8658</c:v>
                </c:pt>
                <c:pt idx="94">
                  <c:v>-8658</c:v>
                </c:pt>
                <c:pt idx="95">
                  <c:v>-8634</c:v>
                </c:pt>
                <c:pt idx="96">
                  <c:v>-7724</c:v>
                </c:pt>
                <c:pt idx="97">
                  <c:v>-7717.5</c:v>
                </c:pt>
                <c:pt idx="98">
                  <c:v>-7707</c:v>
                </c:pt>
                <c:pt idx="99">
                  <c:v>-7705</c:v>
                </c:pt>
                <c:pt idx="100">
                  <c:v>-6454</c:v>
                </c:pt>
                <c:pt idx="101">
                  <c:v>-6453</c:v>
                </c:pt>
                <c:pt idx="102">
                  <c:v>-6432</c:v>
                </c:pt>
                <c:pt idx="103">
                  <c:v>-6084</c:v>
                </c:pt>
                <c:pt idx="104">
                  <c:v>-5804</c:v>
                </c:pt>
                <c:pt idx="105">
                  <c:v>-5760</c:v>
                </c:pt>
                <c:pt idx="106">
                  <c:v>-5458</c:v>
                </c:pt>
                <c:pt idx="107">
                  <c:v>-5458</c:v>
                </c:pt>
                <c:pt idx="108">
                  <c:v>-5444</c:v>
                </c:pt>
                <c:pt idx="109">
                  <c:v>-5436</c:v>
                </c:pt>
                <c:pt idx="110">
                  <c:v>-5198</c:v>
                </c:pt>
                <c:pt idx="111">
                  <c:v>-5185</c:v>
                </c:pt>
                <c:pt idx="112">
                  <c:v>-5185</c:v>
                </c:pt>
                <c:pt idx="113">
                  <c:v>-5185</c:v>
                </c:pt>
                <c:pt idx="114">
                  <c:v>-5185</c:v>
                </c:pt>
                <c:pt idx="115">
                  <c:v>-5184</c:v>
                </c:pt>
                <c:pt idx="116">
                  <c:v>-5179</c:v>
                </c:pt>
                <c:pt idx="117">
                  <c:v>-5179</c:v>
                </c:pt>
                <c:pt idx="118">
                  <c:v>-5179</c:v>
                </c:pt>
                <c:pt idx="119">
                  <c:v>-5149</c:v>
                </c:pt>
                <c:pt idx="120">
                  <c:v>-4817</c:v>
                </c:pt>
                <c:pt idx="121">
                  <c:v>-4816</c:v>
                </c:pt>
                <c:pt idx="122">
                  <c:v>-4804</c:v>
                </c:pt>
                <c:pt idx="123">
                  <c:v>-4533</c:v>
                </c:pt>
                <c:pt idx="124">
                  <c:v>-4512</c:v>
                </c:pt>
                <c:pt idx="125">
                  <c:v>-4507</c:v>
                </c:pt>
                <c:pt idx="126">
                  <c:v>-4507</c:v>
                </c:pt>
                <c:pt idx="127">
                  <c:v>-4191</c:v>
                </c:pt>
                <c:pt idx="128">
                  <c:v>-4191</c:v>
                </c:pt>
                <c:pt idx="129">
                  <c:v>-4187</c:v>
                </c:pt>
                <c:pt idx="130">
                  <c:v>-4185</c:v>
                </c:pt>
                <c:pt idx="131">
                  <c:v>-3950</c:v>
                </c:pt>
                <c:pt idx="132">
                  <c:v>-3932</c:v>
                </c:pt>
                <c:pt idx="133">
                  <c:v>-3896</c:v>
                </c:pt>
                <c:pt idx="134">
                  <c:v>-3890</c:v>
                </c:pt>
                <c:pt idx="135">
                  <c:v>-3888</c:v>
                </c:pt>
                <c:pt idx="136">
                  <c:v>-3886</c:v>
                </c:pt>
                <c:pt idx="137">
                  <c:v>-3867</c:v>
                </c:pt>
                <c:pt idx="138">
                  <c:v>-3867</c:v>
                </c:pt>
                <c:pt idx="139">
                  <c:v>-3860</c:v>
                </c:pt>
                <c:pt idx="140">
                  <c:v>-3859</c:v>
                </c:pt>
                <c:pt idx="141">
                  <c:v>-3853</c:v>
                </c:pt>
                <c:pt idx="142">
                  <c:v>-3853</c:v>
                </c:pt>
                <c:pt idx="143">
                  <c:v>-3853</c:v>
                </c:pt>
                <c:pt idx="144">
                  <c:v>-3838</c:v>
                </c:pt>
                <c:pt idx="145">
                  <c:v>-3833</c:v>
                </c:pt>
                <c:pt idx="146">
                  <c:v>-3816</c:v>
                </c:pt>
                <c:pt idx="147">
                  <c:v>-3577</c:v>
                </c:pt>
                <c:pt idx="148">
                  <c:v>-3522</c:v>
                </c:pt>
                <c:pt idx="149">
                  <c:v>-3500</c:v>
                </c:pt>
                <c:pt idx="150">
                  <c:v>-3263</c:v>
                </c:pt>
                <c:pt idx="151">
                  <c:v>-3257</c:v>
                </c:pt>
                <c:pt idx="152">
                  <c:v>-3257</c:v>
                </c:pt>
                <c:pt idx="153">
                  <c:v>-3250</c:v>
                </c:pt>
                <c:pt idx="154">
                  <c:v>-3250</c:v>
                </c:pt>
                <c:pt idx="155">
                  <c:v>-3242</c:v>
                </c:pt>
                <c:pt idx="156">
                  <c:v>-3234</c:v>
                </c:pt>
                <c:pt idx="157">
                  <c:v>-3220</c:v>
                </c:pt>
                <c:pt idx="158">
                  <c:v>-3176</c:v>
                </c:pt>
                <c:pt idx="159">
                  <c:v>-3169</c:v>
                </c:pt>
                <c:pt idx="160">
                  <c:v>-2947</c:v>
                </c:pt>
                <c:pt idx="161">
                  <c:v>-2939</c:v>
                </c:pt>
                <c:pt idx="162">
                  <c:v>-2927</c:v>
                </c:pt>
                <c:pt idx="163">
                  <c:v>-2921</c:v>
                </c:pt>
                <c:pt idx="164">
                  <c:v>-2921</c:v>
                </c:pt>
                <c:pt idx="165">
                  <c:v>-2919</c:v>
                </c:pt>
                <c:pt idx="166">
                  <c:v>-2919</c:v>
                </c:pt>
                <c:pt idx="167">
                  <c:v>-2917</c:v>
                </c:pt>
                <c:pt idx="168">
                  <c:v>-2917</c:v>
                </c:pt>
                <c:pt idx="169">
                  <c:v>-2914</c:v>
                </c:pt>
                <c:pt idx="170">
                  <c:v>-2914</c:v>
                </c:pt>
                <c:pt idx="171">
                  <c:v>-2911</c:v>
                </c:pt>
                <c:pt idx="172">
                  <c:v>-2911</c:v>
                </c:pt>
                <c:pt idx="173">
                  <c:v>-2900</c:v>
                </c:pt>
                <c:pt idx="174">
                  <c:v>-2899</c:v>
                </c:pt>
                <c:pt idx="175">
                  <c:v>-2294</c:v>
                </c:pt>
                <c:pt idx="176">
                  <c:v>-2273</c:v>
                </c:pt>
                <c:pt idx="177">
                  <c:v>-2273</c:v>
                </c:pt>
                <c:pt idx="178">
                  <c:v>-2264</c:v>
                </c:pt>
                <c:pt idx="179">
                  <c:v>-2264</c:v>
                </c:pt>
                <c:pt idx="180">
                  <c:v>-2257</c:v>
                </c:pt>
                <c:pt idx="181">
                  <c:v>-2234</c:v>
                </c:pt>
                <c:pt idx="182">
                  <c:v>-2227</c:v>
                </c:pt>
                <c:pt idx="183">
                  <c:v>-2222</c:v>
                </c:pt>
                <c:pt idx="184">
                  <c:v>-2046.5</c:v>
                </c:pt>
                <c:pt idx="185">
                  <c:v>-2027</c:v>
                </c:pt>
                <c:pt idx="186">
                  <c:v>-1983.5</c:v>
                </c:pt>
                <c:pt idx="187">
                  <c:v>-1963</c:v>
                </c:pt>
                <c:pt idx="188">
                  <c:v>-1934</c:v>
                </c:pt>
                <c:pt idx="189">
                  <c:v>-1928</c:v>
                </c:pt>
                <c:pt idx="190">
                  <c:v>-1927</c:v>
                </c:pt>
                <c:pt idx="191">
                  <c:v>-1913</c:v>
                </c:pt>
                <c:pt idx="192">
                  <c:v>-1913</c:v>
                </c:pt>
                <c:pt idx="193">
                  <c:v>-1696</c:v>
                </c:pt>
                <c:pt idx="194">
                  <c:v>-1696</c:v>
                </c:pt>
                <c:pt idx="195">
                  <c:v>-1661</c:v>
                </c:pt>
                <c:pt idx="196">
                  <c:v>-1659</c:v>
                </c:pt>
                <c:pt idx="197">
                  <c:v>-1659</c:v>
                </c:pt>
                <c:pt idx="198">
                  <c:v>-1659</c:v>
                </c:pt>
                <c:pt idx="199">
                  <c:v>-1644</c:v>
                </c:pt>
                <c:pt idx="200">
                  <c:v>-1640</c:v>
                </c:pt>
                <c:pt idx="201">
                  <c:v>-1640</c:v>
                </c:pt>
                <c:pt idx="202">
                  <c:v>-1638</c:v>
                </c:pt>
                <c:pt idx="203">
                  <c:v>-1638</c:v>
                </c:pt>
                <c:pt idx="204">
                  <c:v>-1637</c:v>
                </c:pt>
                <c:pt idx="205">
                  <c:v>-1637</c:v>
                </c:pt>
                <c:pt idx="206">
                  <c:v>-1637</c:v>
                </c:pt>
                <c:pt idx="207">
                  <c:v>-1637</c:v>
                </c:pt>
                <c:pt idx="208">
                  <c:v>-1624</c:v>
                </c:pt>
                <c:pt idx="209">
                  <c:v>-1624</c:v>
                </c:pt>
                <c:pt idx="210">
                  <c:v>-1623</c:v>
                </c:pt>
                <c:pt idx="211">
                  <c:v>-1623</c:v>
                </c:pt>
                <c:pt idx="212">
                  <c:v>-1618</c:v>
                </c:pt>
                <c:pt idx="213">
                  <c:v>-1616</c:v>
                </c:pt>
                <c:pt idx="214">
                  <c:v>-1616</c:v>
                </c:pt>
                <c:pt idx="215">
                  <c:v>-1615.5</c:v>
                </c:pt>
                <c:pt idx="216">
                  <c:v>-1611</c:v>
                </c:pt>
                <c:pt idx="217">
                  <c:v>-1610</c:v>
                </c:pt>
                <c:pt idx="218">
                  <c:v>-1604</c:v>
                </c:pt>
                <c:pt idx="219">
                  <c:v>-1602</c:v>
                </c:pt>
                <c:pt idx="220">
                  <c:v>-1602</c:v>
                </c:pt>
                <c:pt idx="221">
                  <c:v>-1602</c:v>
                </c:pt>
                <c:pt idx="222">
                  <c:v>-1601</c:v>
                </c:pt>
                <c:pt idx="223">
                  <c:v>-1594</c:v>
                </c:pt>
                <c:pt idx="224">
                  <c:v>-1594</c:v>
                </c:pt>
                <c:pt idx="225">
                  <c:v>-1587</c:v>
                </c:pt>
                <c:pt idx="226">
                  <c:v>-1587</c:v>
                </c:pt>
                <c:pt idx="227">
                  <c:v>-1586</c:v>
                </c:pt>
                <c:pt idx="228">
                  <c:v>-1365</c:v>
                </c:pt>
                <c:pt idx="229">
                  <c:v>-1365</c:v>
                </c:pt>
                <c:pt idx="230">
                  <c:v>-1347.5</c:v>
                </c:pt>
                <c:pt idx="231">
                  <c:v>-1324</c:v>
                </c:pt>
                <c:pt idx="232">
                  <c:v>-1324</c:v>
                </c:pt>
                <c:pt idx="233">
                  <c:v>-1309</c:v>
                </c:pt>
                <c:pt idx="234">
                  <c:v>-1309</c:v>
                </c:pt>
                <c:pt idx="235">
                  <c:v>-1293</c:v>
                </c:pt>
                <c:pt idx="236">
                  <c:v>-1288</c:v>
                </c:pt>
                <c:pt idx="237">
                  <c:v>-1288</c:v>
                </c:pt>
                <c:pt idx="238">
                  <c:v>-1280</c:v>
                </c:pt>
                <c:pt idx="239">
                  <c:v>-1280</c:v>
                </c:pt>
                <c:pt idx="240">
                  <c:v>-1278</c:v>
                </c:pt>
                <c:pt idx="241">
                  <c:v>-1278</c:v>
                </c:pt>
                <c:pt idx="242">
                  <c:v>-1274.5</c:v>
                </c:pt>
                <c:pt idx="243">
                  <c:v>-1263</c:v>
                </c:pt>
                <c:pt idx="244">
                  <c:v>-1263</c:v>
                </c:pt>
                <c:pt idx="245">
                  <c:v>-1234</c:v>
                </c:pt>
                <c:pt idx="246">
                  <c:v>-1234</c:v>
                </c:pt>
                <c:pt idx="247">
                  <c:v>-1048</c:v>
                </c:pt>
                <c:pt idx="248">
                  <c:v>-1048</c:v>
                </c:pt>
                <c:pt idx="249">
                  <c:v>-1026</c:v>
                </c:pt>
                <c:pt idx="250">
                  <c:v>-993</c:v>
                </c:pt>
                <c:pt idx="251">
                  <c:v>-992</c:v>
                </c:pt>
                <c:pt idx="252">
                  <c:v>-971</c:v>
                </c:pt>
                <c:pt idx="253">
                  <c:v>-957</c:v>
                </c:pt>
                <c:pt idx="254">
                  <c:v>-956</c:v>
                </c:pt>
                <c:pt idx="255">
                  <c:v>-942</c:v>
                </c:pt>
                <c:pt idx="256">
                  <c:v>-756</c:v>
                </c:pt>
                <c:pt idx="257">
                  <c:v>-684</c:v>
                </c:pt>
                <c:pt idx="258">
                  <c:v>-683</c:v>
                </c:pt>
                <c:pt idx="259">
                  <c:v>-645</c:v>
                </c:pt>
                <c:pt idx="260">
                  <c:v>-645</c:v>
                </c:pt>
                <c:pt idx="261">
                  <c:v>-631</c:v>
                </c:pt>
                <c:pt idx="262">
                  <c:v>-618</c:v>
                </c:pt>
                <c:pt idx="263">
                  <c:v>-618</c:v>
                </c:pt>
                <c:pt idx="264">
                  <c:v>-611</c:v>
                </c:pt>
                <c:pt idx="265">
                  <c:v>-596</c:v>
                </c:pt>
                <c:pt idx="266">
                  <c:v>-360</c:v>
                </c:pt>
                <c:pt idx="267">
                  <c:v>-353</c:v>
                </c:pt>
                <c:pt idx="268">
                  <c:v>-351</c:v>
                </c:pt>
                <c:pt idx="269">
                  <c:v>-338</c:v>
                </c:pt>
                <c:pt idx="270">
                  <c:v>-302</c:v>
                </c:pt>
                <c:pt idx="271">
                  <c:v>-280</c:v>
                </c:pt>
                <c:pt idx="272">
                  <c:v>-30</c:v>
                </c:pt>
                <c:pt idx="273">
                  <c:v>-7</c:v>
                </c:pt>
                <c:pt idx="274">
                  <c:v>-3.5</c:v>
                </c:pt>
                <c:pt idx="275">
                  <c:v>0</c:v>
                </c:pt>
                <c:pt idx="276">
                  <c:v>0</c:v>
                </c:pt>
                <c:pt idx="277">
                  <c:v>252</c:v>
                </c:pt>
                <c:pt idx="278">
                  <c:v>253</c:v>
                </c:pt>
                <c:pt idx="279">
                  <c:v>253</c:v>
                </c:pt>
                <c:pt idx="280">
                  <c:v>268</c:v>
                </c:pt>
                <c:pt idx="281">
                  <c:v>268</c:v>
                </c:pt>
                <c:pt idx="282">
                  <c:v>279</c:v>
                </c:pt>
                <c:pt idx="283">
                  <c:v>280</c:v>
                </c:pt>
                <c:pt idx="284">
                  <c:v>280</c:v>
                </c:pt>
                <c:pt idx="285">
                  <c:v>289</c:v>
                </c:pt>
                <c:pt idx="286">
                  <c:v>289</c:v>
                </c:pt>
                <c:pt idx="287">
                  <c:v>304</c:v>
                </c:pt>
                <c:pt idx="288">
                  <c:v>304</c:v>
                </c:pt>
                <c:pt idx="289">
                  <c:v>304</c:v>
                </c:pt>
                <c:pt idx="290">
                  <c:v>308</c:v>
                </c:pt>
                <c:pt idx="291">
                  <c:v>315</c:v>
                </c:pt>
                <c:pt idx="292">
                  <c:v>316</c:v>
                </c:pt>
                <c:pt idx="293">
                  <c:v>317</c:v>
                </c:pt>
                <c:pt idx="294">
                  <c:v>330</c:v>
                </c:pt>
                <c:pt idx="295">
                  <c:v>337</c:v>
                </c:pt>
                <c:pt idx="296">
                  <c:v>525</c:v>
                </c:pt>
                <c:pt idx="297">
                  <c:v>560</c:v>
                </c:pt>
                <c:pt idx="298">
                  <c:v>560</c:v>
                </c:pt>
                <c:pt idx="299">
                  <c:v>563.5</c:v>
                </c:pt>
                <c:pt idx="300">
                  <c:v>565.5</c:v>
                </c:pt>
                <c:pt idx="301">
                  <c:v>611</c:v>
                </c:pt>
                <c:pt idx="302">
                  <c:v>611</c:v>
                </c:pt>
                <c:pt idx="303">
                  <c:v>624</c:v>
                </c:pt>
                <c:pt idx="304">
                  <c:v>625</c:v>
                </c:pt>
                <c:pt idx="305">
                  <c:v>627</c:v>
                </c:pt>
                <c:pt idx="306">
                  <c:v>639</c:v>
                </c:pt>
                <c:pt idx="307">
                  <c:v>642</c:v>
                </c:pt>
                <c:pt idx="308">
                  <c:v>650.5</c:v>
                </c:pt>
                <c:pt idx="309">
                  <c:v>655</c:v>
                </c:pt>
                <c:pt idx="310">
                  <c:v>679</c:v>
                </c:pt>
                <c:pt idx="311">
                  <c:v>679</c:v>
                </c:pt>
                <c:pt idx="312">
                  <c:v>936</c:v>
                </c:pt>
                <c:pt idx="313">
                  <c:v>939.5</c:v>
                </c:pt>
                <c:pt idx="314">
                  <c:v>963</c:v>
                </c:pt>
                <c:pt idx="315">
                  <c:v>965.5</c:v>
                </c:pt>
                <c:pt idx="316">
                  <c:v>970</c:v>
                </c:pt>
                <c:pt idx="317">
                  <c:v>978</c:v>
                </c:pt>
                <c:pt idx="318">
                  <c:v>1217</c:v>
                </c:pt>
                <c:pt idx="319">
                  <c:v>1217</c:v>
                </c:pt>
                <c:pt idx="320">
                  <c:v>1280</c:v>
                </c:pt>
                <c:pt idx="321">
                  <c:v>1280</c:v>
                </c:pt>
                <c:pt idx="322">
                  <c:v>1280</c:v>
                </c:pt>
                <c:pt idx="323">
                  <c:v>1280</c:v>
                </c:pt>
                <c:pt idx="324">
                  <c:v>1282</c:v>
                </c:pt>
                <c:pt idx="325">
                  <c:v>1297</c:v>
                </c:pt>
                <c:pt idx="326">
                  <c:v>1297</c:v>
                </c:pt>
                <c:pt idx="327">
                  <c:v>1302</c:v>
                </c:pt>
                <c:pt idx="328">
                  <c:v>1302</c:v>
                </c:pt>
                <c:pt idx="329">
                  <c:v>1556</c:v>
                </c:pt>
                <c:pt idx="330">
                  <c:v>1556</c:v>
                </c:pt>
                <c:pt idx="331">
                  <c:v>1563</c:v>
                </c:pt>
                <c:pt idx="332">
                  <c:v>1563</c:v>
                </c:pt>
                <c:pt idx="333">
                  <c:v>1577</c:v>
                </c:pt>
                <c:pt idx="334">
                  <c:v>1577</c:v>
                </c:pt>
                <c:pt idx="335">
                  <c:v>1596</c:v>
                </c:pt>
                <c:pt idx="336">
                  <c:v>1607</c:v>
                </c:pt>
                <c:pt idx="337">
                  <c:v>1620</c:v>
                </c:pt>
                <c:pt idx="338">
                  <c:v>1620</c:v>
                </c:pt>
                <c:pt idx="339">
                  <c:v>1887.5</c:v>
                </c:pt>
                <c:pt idx="340">
                  <c:v>1922</c:v>
                </c:pt>
                <c:pt idx="341">
                  <c:v>1922</c:v>
                </c:pt>
                <c:pt idx="342">
                  <c:v>1949</c:v>
                </c:pt>
                <c:pt idx="343">
                  <c:v>1949</c:v>
                </c:pt>
                <c:pt idx="344">
                  <c:v>1965</c:v>
                </c:pt>
                <c:pt idx="345">
                  <c:v>1978</c:v>
                </c:pt>
                <c:pt idx="346">
                  <c:v>2178</c:v>
                </c:pt>
                <c:pt idx="347">
                  <c:v>2184.5</c:v>
                </c:pt>
                <c:pt idx="348">
                  <c:v>2229</c:v>
                </c:pt>
                <c:pt idx="349">
                  <c:v>2236</c:v>
                </c:pt>
                <c:pt idx="350">
                  <c:v>2239</c:v>
                </c:pt>
                <c:pt idx="351">
                  <c:v>2239</c:v>
                </c:pt>
                <c:pt idx="352">
                  <c:v>2241</c:v>
                </c:pt>
                <c:pt idx="353">
                  <c:v>2526.5</c:v>
                </c:pt>
                <c:pt idx="354">
                  <c:v>2540</c:v>
                </c:pt>
                <c:pt idx="355">
                  <c:v>2540</c:v>
                </c:pt>
                <c:pt idx="356">
                  <c:v>2548</c:v>
                </c:pt>
                <c:pt idx="357">
                  <c:v>2548</c:v>
                </c:pt>
                <c:pt idx="358">
                  <c:v>2563</c:v>
                </c:pt>
                <c:pt idx="359">
                  <c:v>2567</c:v>
                </c:pt>
                <c:pt idx="360">
                  <c:v>2567</c:v>
                </c:pt>
                <c:pt idx="361">
                  <c:v>2567</c:v>
                </c:pt>
                <c:pt idx="362">
                  <c:v>2589</c:v>
                </c:pt>
                <c:pt idx="363">
                  <c:v>2592</c:v>
                </c:pt>
                <c:pt idx="364">
                  <c:v>2592</c:v>
                </c:pt>
                <c:pt idx="365">
                  <c:v>2767</c:v>
                </c:pt>
                <c:pt idx="366">
                  <c:v>2863.5</c:v>
                </c:pt>
                <c:pt idx="367">
                  <c:v>2885</c:v>
                </c:pt>
                <c:pt idx="368">
                  <c:v>2885</c:v>
                </c:pt>
                <c:pt idx="369">
                  <c:v>2891</c:v>
                </c:pt>
                <c:pt idx="370">
                  <c:v>2898</c:v>
                </c:pt>
                <c:pt idx="371">
                  <c:v>2900</c:v>
                </c:pt>
                <c:pt idx="372">
                  <c:v>3128</c:v>
                </c:pt>
                <c:pt idx="373">
                  <c:v>3195</c:v>
                </c:pt>
                <c:pt idx="374">
                  <c:v>3224</c:v>
                </c:pt>
                <c:pt idx="375">
                  <c:v>3233.5</c:v>
                </c:pt>
                <c:pt idx="376">
                  <c:v>3291</c:v>
                </c:pt>
                <c:pt idx="377">
                  <c:v>3410</c:v>
                </c:pt>
                <c:pt idx="378">
                  <c:v>3509</c:v>
                </c:pt>
                <c:pt idx="379">
                  <c:v>3509</c:v>
                </c:pt>
                <c:pt idx="380">
                  <c:v>3540</c:v>
                </c:pt>
                <c:pt idx="381">
                  <c:v>3562</c:v>
                </c:pt>
                <c:pt idx="382">
                  <c:v>3562</c:v>
                </c:pt>
                <c:pt idx="383">
                  <c:v>3784</c:v>
                </c:pt>
                <c:pt idx="384">
                  <c:v>3811</c:v>
                </c:pt>
                <c:pt idx="385">
                  <c:v>3842</c:v>
                </c:pt>
                <c:pt idx="386">
                  <c:v>3842</c:v>
                </c:pt>
                <c:pt idx="387">
                  <c:v>4149</c:v>
                </c:pt>
                <c:pt idx="388">
                  <c:v>4158</c:v>
                </c:pt>
                <c:pt idx="389">
                  <c:v>4158</c:v>
                </c:pt>
                <c:pt idx="390">
                  <c:v>4165</c:v>
                </c:pt>
                <c:pt idx="391">
                  <c:v>4165</c:v>
                </c:pt>
                <c:pt idx="392">
                  <c:v>4180</c:v>
                </c:pt>
                <c:pt idx="393">
                  <c:v>4180</c:v>
                </c:pt>
                <c:pt idx="394">
                  <c:v>4184</c:v>
                </c:pt>
                <c:pt idx="395">
                  <c:v>4200</c:v>
                </c:pt>
                <c:pt idx="396">
                  <c:v>4446.5</c:v>
                </c:pt>
                <c:pt idx="397">
                  <c:v>4502</c:v>
                </c:pt>
                <c:pt idx="398">
                  <c:v>4502</c:v>
                </c:pt>
                <c:pt idx="399">
                  <c:v>4840</c:v>
                </c:pt>
                <c:pt idx="400">
                  <c:v>5041</c:v>
                </c:pt>
                <c:pt idx="401">
                  <c:v>5050</c:v>
                </c:pt>
                <c:pt idx="402">
                  <c:v>5085</c:v>
                </c:pt>
                <c:pt idx="403">
                  <c:v>5122</c:v>
                </c:pt>
                <c:pt idx="404">
                  <c:v>5138</c:v>
                </c:pt>
                <c:pt idx="405">
                  <c:v>5138</c:v>
                </c:pt>
                <c:pt idx="406">
                  <c:v>5173</c:v>
                </c:pt>
                <c:pt idx="407">
                  <c:v>5173</c:v>
                </c:pt>
                <c:pt idx="408">
                  <c:v>5359</c:v>
                </c:pt>
                <c:pt idx="409">
                  <c:v>5359</c:v>
                </c:pt>
                <c:pt idx="410">
                  <c:v>5408</c:v>
                </c:pt>
                <c:pt idx="411">
                  <c:v>5412</c:v>
                </c:pt>
                <c:pt idx="412">
                  <c:v>5420</c:v>
                </c:pt>
                <c:pt idx="413">
                  <c:v>5436</c:v>
                </c:pt>
                <c:pt idx="414">
                  <c:v>5438</c:v>
                </c:pt>
                <c:pt idx="415">
                  <c:v>5438</c:v>
                </c:pt>
                <c:pt idx="416">
                  <c:v>5445</c:v>
                </c:pt>
                <c:pt idx="417">
                  <c:v>5445</c:v>
                </c:pt>
                <c:pt idx="418">
                  <c:v>5451</c:v>
                </c:pt>
                <c:pt idx="419">
                  <c:v>5455</c:v>
                </c:pt>
                <c:pt idx="420">
                  <c:v>5467</c:v>
                </c:pt>
                <c:pt idx="421">
                  <c:v>5467</c:v>
                </c:pt>
                <c:pt idx="422">
                  <c:v>5470</c:v>
                </c:pt>
                <c:pt idx="423">
                  <c:v>5482</c:v>
                </c:pt>
                <c:pt idx="424">
                  <c:v>5504</c:v>
                </c:pt>
                <c:pt idx="425">
                  <c:v>5504</c:v>
                </c:pt>
                <c:pt idx="426">
                  <c:v>5767</c:v>
                </c:pt>
                <c:pt idx="427">
                  <c:v>5769</c:v>
                </c:pt>
                <c:pt idx="428">
                  <c:v>5769</c:v>
                </c:pt>
                <c:pt idx="429">
                  <c:v>5783</c:v>
                </c:pt>
                <c:pt idx="430">
                  <c:v>5783</c:v>
                </c:pt>
                <c:pt idx="431">
                  <c:v>5789</c:v>
                </c:pt>
                <c:pt idx="432">
                  <c:v>5791</c:v>
                </c:pt>
                <c:pt idx="433">
                  <c:v>5791</c:v>
                </c:pt>
                <c:pt idx="434">
                  <c:v>5806</c:v>
                </c:pt>
                <c:pt idx="435">
                  <c:v>5806</c:v>
                </c:pt>
                <c:pt idx="436">
                  <c:v>5820</c:v>
                </c:pt>
                <c:pt idx="437">
                  <c:v>5820</c:v>
                </c:pt>
                <c:pt idx="438">
                  <c:v>6035</c:v>
                </c:pt>
                <c:pt idx="439">
                  <c:v>6035</c:v>
                </c:pt>
                <c:pt idx="440">
                  <c:v>6049</c:v>
                </c:pt>
                <c:pt idx="441">
                  <c:v>6049</c:v>
                </c:pt>
                <c:pt idx="442">
                  <c:v>6078</c:v>
                </c:pt>
                <c:pt idx="443">
                  <c:v>6078</c:v>
                </c:pt>
                <c:pt idx="444">
                  <c:v>6099</c:v>
                </c:pt>
                <c:pt idx="445">
                  <c:v>6099</c:v>
                </c:pt>
                <c:pt idx="446">
                  <c:v>6100</c:v>
                </c:pt>
                <c:pt idx="447">
                  <c:v>6100</c:v>
                </c:pt>
                <c:pt idx="448">
                  <c:v>6110</c:v>
                </c:pt>
                <c:pt idx="449">
                  <c:v>6110</c:v>
                </c:pt>
                <c:pt idx="450">
                  <c:v>6114</c:v>
                </c:pt>
                <c:pt idx="451">
                  <c:v>6114</c:v>
                </c:pt>
                <c:pt idx="452">
                  <c:v>6127</c:v>
                </c:pt>
                <c:pt idx="453">
                  <c:v>6387</c:v>
                </c:pt>
                <c:pt idx="454">
                  <c:v>6387</c:v>
                </c:pt>
                <c:pt idx="455">
                  <c:v>6424</c:v>
                </c:pt>
                <c:pt idx="456">
                  <c:v>6424</c:v>
                </c:pt>
                <c:pt idx="457">
                  <c:v>6438</c:v>
                </c:pt>
                <c:pt idx="458">
                  <c:v>6438</c:v>
                </c:pt>
                <c:pt idx="459">
                  <c:v>6445</c:v>
                </c:pt>
                <c:pt idx="460">
                  <c:v>6445</c:v>
                </c:pt>
                <c:pt idx="461">
                  <c:v>6458</c:v>
                </c:pt>
                <c:pt idx="462">
                  <c:v>6458</c:v>
                </c:pt>
                <c:pt idx="463">
                  <c:v>6475</c:v>
                </c:pt>
                <c:pt idx="464">
                  <c:v>6702</c:v>
                </c:pt>
                <c:pt idx="465">
                  <c:v>6725</c:v>
                </c:pt>
                <c:pt idx="466">
                  <c:v>6725</c:v>
                </c:pt>
                <c:pt idx="467">
                  <c:v>6733</c:v>
                </c:pt>
                <c:pt idx="468">
                  <c:v>6745</c:v>
                </c:pt>
                <c:pt idx="469">
                  <c:v>6754</c:v>
                </c:pt>
                <c:pt idx="470">
                  <c:v>6769</c:v>
                </c:pt>
                <c:pt idx="471">
                  <c:v>6991</c:v>
                </c:pt>
                <c:pt idx="472">
                  <c:v>7033</c:v>
                </c:pt>
                <c:pt idx="473">
                  <c:v>7061</c:v>
                </c:pt>
                <c:pt idx="474">
                  <c:v>7063</c:v>
                </c:pt>
                <c:pt idx="475">
                  <c:v>7074</c:v>
                </c:pt>
                <c:pt idx="476">
                  <c:v>7091</c:v>
                </c:pt>
                <c:pt idx="477">
                  <c:v>7100</c:v>
                </c:pt>
                <c:pt idx="478">
                  <c:v>7100</c:v>
                </c:pt>
                <c:pt idx="479">
                  <c:v>7330</c:v>
                </c:pt>
                <c:pt idx="480">
                  <c:v>7351</c:v>
                </c:pt>
                <c:pt idx="481">
                  <c:v>7372</c:v>
                </c:pt>
                <c:pt idx="482">
                  <c:v>7390</c:v>
                </c:pt>
                <c:pt idx="483">
                  <c:v>7400</c:v>
                </c:pt>
                <c:pt idx="484">
                  <c:v>7416</c:v>
                </c:pt>
                <c:pt idx="485">
                  <c:v>7684</c:v>
                </c:pt>
                <c:pt idx="486">
                  <c:v>7714</c:v>
                </c:pt>
                <c:pt idx="487">
                  <c:v>7750</c:v>
                </c:pt>
                <c:pt idx="488">
                  <c:v>7965</c:v>
                </c:pt>
                <c:pt idx="489">
                  <c:v>8001</c:v>
                </c:pt>
                <c:pt idx="490">
                  <c:v>8047</c:v>
                </c:pt>
                <c:pt idx="491">
                  <c:v>8049</c:v>
                </c:pt>
                <c:pt idx="492">
                  <c:v>8059</c:v>
                </c:pt>
                <c:pt idx="493">
                  <c:v>8282</c:v>
                </c:pt>
                <c:pt idx="494">
                  <c:v>8318</c:v>
                </c:pt>
                <c:pt idx="495">
                  <c:v>8366</c:v>
                </c:pt>
                <c:pt idx="496">
                  <c:v>8385</c:v>
                </c:pt>
                <c:pt idx="497">
                  <c:v>8385</c:v>
                </c:pt>
                <c:pt idx="498">
                  <c:v>8591</c:v>
                </c:pt>
                <c:pt idx="499">
                  <c:v>8605</c:v>
                </c:pt>
                <c:pt idx="500">
                  <c:v>8613</c:v>
                </c:pt>
                <c:pt idx="501">
                  <c:v>8627</c:v>
                </c:pt>
                <c:pt idx="502">
                  <c:v>8634</c:v>
                </c:pt>
                <c:pt idx="503">
                  <c:v>8649</c:v>
                </c:pt>
                <c:pt idx="504">
                  <c:v>8936</c:v>
                </c:pt>
                <c:pt idx="505">
                  <c:v>8955</c:v>
                </c:pt>
                <c:pt idx="506">
                  <c:v>8958</c:v>
                </c:pt>
                <c:pt idx="507">
                  <c:v>8989</c:v>
                </c:pt>
                <c:pt idx="508">
                  <c:v>8989</c:v>
                </c:pt>
                <c:pt idx="509">
                  <c:v>8991</c:v>
                </c:pt>
                <c:pt idx="510">
                  <c:v>8992.5</c:v>
                </c:pt>
                <c:pt idx="511">
                  <c:v>9001</c:v>
                </c:pt>
                <c:pt idx="512">
                  <c:v>9008</c:v>
                </c:pt>
                <c:pt idx="513">
                  <c:v>9020</c:v>
                </c:pt>
                <c:pt idx="514">
                  <c:v>9245</c:v>
                </c:pt>
                <c:pt idx="515">
                  <c:v>9245</c:v>
                </c:pt>
                <c:pt idx="516">
                  <c:v>9259</c:v>
                </c:pt>
                <c:pt idx="517">
                  <c:v>9267</c:v>
                </c:pt>
                <c:pt idx="518">
                  <c:v>9274</c:v>
                </c:pt>
                <c:pt idx="519">
                  <c:v>9303</c:v>
                </c:pt>
                <c:pt idx="520">
                  <c:v>9307</c:v>
                </c:pt>
                <c:pt idx="521">
                  <c:v>9314</c:v>
                </c:pt>
                <c:pt idx="522">
                  <c:v>9605</c:v>
                </c:pt>
                <c:pt idx="523">
                  <c:v>9626</c:v>
                </c:pt>
                <c:pt idx="524">
                  <c:v>9660</c:v>
                </c:pt>
                <c:pt idx="525">
                  <c:v>9878</c:v>
                </c:pt>
                <c:pt idx="526">
                  <c:v>9899</c:v>
                </c:pt>
                <c:pt idx="527">
                  <c:v>9900</c:v>
                </c:pt>
                <c:pt idx="528">
                  <c:v>9914</c:v>
                </c:pt>
                <c:pt idx="529">
                  <c:v>9964</c:v>
                </c:pt>
                <c:pt idx="530">
                  <c:v>10245</c:v>
                </c:pt>
                <c:pt idx="531">
                  <c:v>10263</c:v>
                </c:pt>
                <c:pt idx="532">
                  <c:v>10274</c:v>
                </c:pt>
                <c:pt idx="533">
                  <c:v>10281</c:v>
                </c:pt>
                <c:pt idx="534">
                  <c:v>10283</c:v>
                </c:pt>
                <c:pt idx="535">
                  <c:v>10288</c:v>
                </c:pt>
                <c:pt idx="536">
                  <c:v>10288</c:v>
                </c:pt>
                <c:pt idx="537">
                  <c:v>10288</c:v>
                </c:pt>
                <c:pt idx="538">
                  <c:v>10609</c:v>
                </c:pt>
                <c:pt idx="539">
                  <c:v>10609</c:v>
                </c:pt>
                <c:pt idx="540">
                  <c:v>10612</c:v>
                </c:pt>
                <c:pt idx="541">
                  <c:v>10880.5</c:v>
                </c:pt>
                <c:pt idx="542">
                  <c:v>10888.5</c:v>
                </c:pt>
                <c:pt idx="543">
                  <c:v>10892</c:v>
                </c:pt>
                <c:pt idx="544">
                  <c:v>10899</c:v>
                </c:pt>
                <c:pt idx="545">
                  <c:v>10899</c:v>
                </c:pt>
                <c:pt idx="546">
                  <c:v>11172</c:v>
                </c:pt>
                <c:pt idx="547">
                  <c:v>11187</c:v>
                </c:pt>
                <c:pt idx="548">
                  <c:v>11216</c:v>
                </c:pt>
                <c:pt idx="549">
                  <c:v>11230</c:v>
                </c:pt>
                <c:pt idx="550">
                  <c:v>11237</c:v>
                </c:pt>
                <c:pt idx="551">
                  <c:v>11481</c:v>
                </c:pt>
                <c:pt idx="552">
                  <c:v>11602</c:v>
                </c:pt>
                <c:pt idx="553">
                  <c:v>11609</c:v>
                </c:pt>
                <c:pt idx="554">
                  <c:v>11609</c:v>
                </c:pt>
                <c:pt idx="555">
                  <c:v>11817</c:v>
                </c:pt>
                <c:pt idx="556">
                  <c:v>11817</c:v>
                </c:pt>
                <c:pt idx="557">
                  <c:v>11841</c:v>
                </c:pt>
                <c:pt idx="558">
                  <c:v>11882</c:v>
                </c:pt>
                <c:pt idx="559">
                  <c:v>11882</c:v>
                </c:pt>
                <c:pt idx="560">
                  <c:v>11884</c:v>
                </c:pt>
                <c:pt idx="561">
                  <c:v>11892</c:v>
                </c:pt>
                <c:pt idx="562">
                  <c:v>12220</c:v>
                </c:pt>
                <c:pt idx="563">
                  <c:v>12220</c:v>
                </c:pt>
                <c:pt idx="564">
                  <c:v>12500</c:v>
                </c:pt>
                <c:pt idx="565">
                  <c:v>12500</c:v>
                </c:pt>
                <c:pt idx="566">
                  <c:v>12524</c:v>
                </c:pt>
                <c:pt idx="567">
                  <c:v>12558</c:v>
                </c:pt>
                <c:pt idx="568">
                  <c:v>12889</c:v>
                </c:pt>
                <c:pt idx="569">
                  <c:v>12889</c:v>
                </c:pt>
                <c:pt idx="570">
                  <c:v>13154</c:v>
                </c:pt>
                <c:pt idx="571">
                  <c:v>13169</c:v>
                </c:pt>
                <c:pt idx="572">
                  <c:v>13773</c:v>
                </c:pt>
                <c:pt idx="573">
                  <c:v>14147</c:v>
                </c:pt>
              </c:numCache>
            </c:numRef>
          </c:xVal>
          <c:yVal>
            <c:numRef>
              <c:f>'Active 1'!$K$21:$K$974</c:f>
              <c:numCache>
                <c:formatCode>General</c:formatCode>
                <c:ptCount val="954"/>
                <c:pt idx="125">
                  <c:v>-2.1664999949280173E-3</c:v>
                </c:pt>
                <c:pt idx="128">
                  <c:v>2.8355000031297095E-3</c:v>
                </c:pt>
                <c:pt idx="138">
                  <c:v>-4.3864999897778034E-3</c:v>
                </c:pt>
                <c:pt idx="165">
                  <c:v>1.201950000540819E-2</c:v>
                </c:pt>
                <c:pt idx="167">
                  <c:v>-1.7561499997100327E-2</c:v>
                </c:pt>
                <c:pt idx="178">
                  <c:v>-5.8480000006966293E-3</c:v>
                </c:pt>
                <c:pt idx="197">
                  <c:v>-1.3110499996400904E-2</c:v>
                </c:pt>
                <c:pt idx="202">
                  <c:v>5.3390000030049123E-3</c:v>
                </c:pt>
                <c:pt idx="209">
                  <c:v>6.1720000085188076E-3</c:v>
                </c:pt>
                <c:pt idx="211">
                  <c:v>8.5315000033006072E-3</c:v>
                </c:pt>
                <c:pt idx="213">
                  <c:v>-1.3861999999789987E-2</c:v>
                </c:pt>
                <c:pt idx="221">
                  <c:v>4.3310000037308782E-3</c:v>
                </c:pt>
                <c:pt idx="225">
                  <c:v>-1.1264999920967966E-3</c:v>
                </c:pt>
                <c:pt idx="229">
                  <c:v>-3.1575000029988587E-3</c:v>
                </c:pt>
                <c:pt idx="241">
                  <c:v>-2.6409999991301447E-3</c:v>
                </c:pt>
                <c:pt idx="246">
                  <c:v>-2.3592999998072628E-2</c:v>
                </c:pt>
                <c:pt idx="248">
                  <c:v>1.8744000008155126E-2</c:v>
                </c:pt>
                <c:pt idx="249">
                  <c:v>-3.6047000001417473E-2</c:v>
                </c:pt>
                <c:pt idx="259">
                  <c:v>-2.6774999932968058E-3</c:v>
                </c:pt>
                <c:pt idx="279">
                  <c:v>4.8535000096308067E-3</c:v>
                </c:pt>
                <c:pt idx="280">
                  <c:v>6.9460000086110085E-3</c:v>
                </c:pt>
                <c:pt idx="286">
                  <c:v>-3.404499999305699E-3</c:v>
                </c:pt>
                <c:pt idx="289">
                  <c:v>1.4888000005157664E-2</c:v>
                </c:pt>
                <c:pt idx="311">
                  <c:v>-4.8995000033755787E-3</c:v>
                </c:pt>
                <c:pt idx="318">
                  <c:v>7.9115000044112094E-3</c:v>
                </c:pt>
                <c:pt idx="326">
                  <c:v>1.0971500007144641E-2</c:v>
                </c:pt>
                <c:pt idx="330">
                  <c:v>9.8820000057457946E-3</c:v>
                </c:pt>
                <c:pt idx="332">
                  <c:v>1.1598500001127832E-2</c:v>
                </c:pt>
                <c:pt idx="333">
                  <c:v>2.233150000392925E-2</c:v>
                </c:pt>
                <c:pt idx="338">
                  <c:v>1.5190000005532056E-2</c:v>
                </c:pt>
                <c:pt idx="341">
                  <c:v>9.5590000055381097E-3</c:v>
                </c:pt>
                <c:pt idx="350">
                  <c:v>2.6460500004759524E-2</c:v>
                </c:pt>
                <c:pt idx="355">
                  <c:v>3.7830000008398201E-2</c:v>
                </c:pt>
                <c:pt idx="357">
                  <c:v>1.0206000006292015E-2</c:v>
                </c:pt>
                <c:pt idx="364">
                  <c:v>1.5084000006027054E-2</c:v>
                </c:pt>
                <c:pt idx="367">
                  <c:v>4.6457500007818453E-2</c:v>
                </c:pt>
                <c:pt idx="382">
                  <c:v>3.1239000003552064E-2</c:v>
                </c:pt>
                <c:pt idx="389">
                  <c:v>4.9501000008604024E-2</c:v>
                </c:pt>
                <c:pt idx="393">
                  <c:v>4.1810000002442393E-2</c:v>
                </c:pt>
                <c:pt idx="405">
                  <c:v>7.381100000202423E-2</c:v>
                </c:pt>
                <c:pt idx="406">
                  <c:v>4.7333499998785555E-2</c:v>
                </c:pt>
                <c:pt idx="409">
                  <c:v>4.9560500003281049E-2</c:v>
                </c:pt>
                <c:pt idx="414">
                  <c:v>5.9201000003668014E-2</c:v>
                </c:pt>
                <c:pt idx="417">
                  <c:v>7.4857500003417954E-2</c:v>
                </c:pt>
                <c:pt idx="421">
                  <c:v>5.8636500005377457E-2</c:v>
                </c:pt>
                <c:pt idx="425">
                  <c:v>3.8178000002517365E-2</c:v>
                </c:pt>
                <c:pt idx="428">
                  <c:v>6.6635500006668735E-2</c:v>
                </c:pt>
                <c:pt idx="429">
                  <c:v>6.9168499998340849E-2</c:v>
                </c:pt>
                <c:pt idx="432">
                  <c:v>6.3864500007184688E-2</c:v>
                </c:pt>
                <c:pt idx="435">
                  <c:v>5.3597000005538575E-2</c:v>
                </c:pt>
                <c:pt idx="437">
                  <c:v>6.3589999997930136E-2</c:v>
                </c:pt>
                <c:pt idx="438">
                  <c:v>7.1882500000356231E-2</c:v>
                </c:pt>
                <c:pt idx="440">
                  <c:v>7.3515500000212342E-2</c:v>
                </c:pt>
                <c:pt idx="443">
                  <c:v>5.5641000006289687E-2</c:v>
                </c:pt>
                <c:pt idx="445">
                  <c:v>8.5830500000156462E-2</c:v>
                </c:pt>
                <c:pt idx="446">
                  <c:v>6.4630000000761356E-2</c:v>
                </c:pt>
                <c:pt idx="450">
                  <c:v>6.1993000002985355E-2</c:v>
                </c:pt>
                <c:pt idx="454">
                  <c:v>7.9326500002935063E-2</c:v>
                </c:pt>
                <c:pt idx="455">
                  <c:v>3.002800000103889E-2</c:v>
                </c:pt>
                <c:pt idx="457">
                  <c:v>7.071100000757724E-2</c:v>
                </c:pt>
                <c:pt idx="460">
                  <c:v>6.3877500004309695E-2</c:v>
                </c:pt>
                <c:pt idx="466">
                  <c:v>7.9837500008579809E-2</c:v>
                </c:pt>
                <c:pt idx="477">
                  <c:v>7.2250000004714821E-2</c:v>
                </c:pt>
                <c:pt idx="483">
                  <c:v>6.9600000002537854E-2</c:v>
                </c:pt>
                <c:pt idx="493">
                  <c:v>7.8379000005952548E-2</c:v>
                </c:pt>
                <c:pt idx="494">
                  <c:v>7.8420999998343177E-2</c:v>
                </c:pt>
                <c:pt idx="497">
                  <c:v>8.165749999898253E-2</c:v>
                </c:pt>
                <c:pt idx="505">
                  <c:v>8.292250000522472E-2</c:v>
                </c:pt>
                <c:pt idx="508">
                  <c:v>8.8645499999984168E-2</c:v>
                </c:pt>
                <c:pt idx="509">
                  <c:v>8.4364500005904119E-2</c:v>
                </c:pt>
                <c:pt idx="513">
                  <c:v>8.4590000005846377E-2</c:v>
                </c:pt>
                <c:pt idx="515">
                  <c:v>8.6977500002831221E-2</c:v>
                </c:pt>
                <c:pt idx="520">
                  <c:v>8.7266500006080605E-2</c:v>
                </c:pt>
                <c:pt idx="521">
                  <c:v>8.441300000413321E-2</c:v>
                </c:pt>
                <c:pt idx="523">
                  <c:v>8.9147000006050803E-2</c:v>
                </c:pt>
                <c:pt idx="524">
                  <c:v>9.1169999999692664E-2</c:v>
                </c:pt>
                <c:pt idx="531">
                  <c:v>0.10682850000739563</c:v>
                </c:pt>
                <c:pt idx="535">
                  <c:v>9.9836000001232605E-2</c:v>
                </c:pt>
                <c:pt idx="537">
                  <c:v>0.10183600000164006</c:v>
                </c:pt>
                <c:pt idx="539">
                  <c:v>0.10378550000314135</c:v>
                </c:pt>
                <c:pt idx="540">
                  <c:v>0.11321400000451831</c:v>
                </c:pt>
                <c:pt idx="541">
                  <c:v>0.11498974999994971</c:v>
                </c:pt>
                <c:pt idx="542">
                  <c:v>0.12016575000598095</c:v>
                </c:pt>
                <c:pt idx="544">
                  <c:v>0.10629049999988638</c:v>
                </c:pt>
                <c:pt idx="552">
                  <c:v>0.12131899999803863</c:v>
                </c:pt>
                <c:pt idx="553">
                  <c:v>0.11674550000316231</c:v>
                </c:pt>
                <c:pt idx="554">
                  <c:v>0.11753550000139512</c:v>
                </c:pt>
                <c:pt idx="555">
                  <c:v>0.12093150000146125</c:v>
                </c:pt>
                <c:pt idx="556">
                  <c:v>0.12101149999944028</c:v>
                </c:pt>
                <c:pt idx="557">
                  <c:v>0.12273950000235345</c:v>
                </c:pt>
                <c:pt idx="558">
                  <c:v>0.121858999998949</c:v>
                </c:pt>
                <c:pt idx="559">
                  <c:v>0.12237900000036461</c:v>
                </c:pt>
                <c:pt idx="560">
                  <c:v>0.12179800000740215</c:v>
                </c:pt>
                <c:pt idx="561">
                  <c:v>0.12147400000685593</c:v>
                </c:pt>
                <c:pt idx="562">
                  <c:v>0.12639000000490341</c:v>
                </c:pt>
                <c:pt idx="563">
                  <c:v>0.12655000000813743</c:v>
                </c:pt>
                <c:pt idx="564">
                  <c:v>0.13032000000384869</c:v>
                </c:pt>
                <c:pt idx="565">
                  <c:v>0.13065000000642613</c:v>
                </c:pt>
                <c:pt idx="566">
                  <c:v>0.1262780000033672</c:v>
                </c:pt>
                <c:pt idx="567">
                  <c:v>0.12900100000115344</c:v>
                </c:pt>
                <c:pt idx="568">
                  <c:v>0.13399550000758609</c:v>
                </c:pt>
                <c:pt idx="569">
                  <c:v>0.13399550000758609</c:v>
                </c:pt>
                <c:pt idx="570">
                  <c:v>0.13746300000639167</c:v>
                </c:pt>
                <c:pt idx="571">
                  <c:v>0.13815550000435906</c:v>
                </c:pt>
                <c:pt idx="572">
                  <c:v>0.14759350000531413</c:v>
                </c:pt>
                <c:pt idx="573">
                  <c:v>0.15134650000982219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571-44DD-854E-CCDCB4B82CBF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1'!$F$21:$F$974</c:f>
              <c:numCache>
                <c:formatCode>General</c:formatCode>
                <c:ptCount val="954"/>
                <c:pt idx="0">
                  <c:v>-29861</c:v>
                </c:pt>
                <c:pt idx="1">
                  <c:v>-29860</c:v>
                </c:pt>
                <c:pt idx="2">
                  <c:v>-29691</c:v>
                </c:pt>
                <c:pt idx="3">
                  <c:v>-29632</c:v>
                </c:pt>
                <c:pt idx="4">
                  <c:v>-29601</c:v>
                </c:pt>
                <c:pt idx="5">
                  <c:v>-28931</c:v>
                </c:pt>
                <c:pt idx="6">
                  <c:v>-28927</c:v>
                </c:pt>
                <c:pt idx="7">
                  <c:v>-28441</c:v>
                </c:pt>
                <c:pt idx="8">
                  <c:v>-28431</c:v>
                </c:pt>
                <c:pt idx="9">
                  <c:v>-28106</c:v>
                </c:pt>
                <c:pt idx="10">
                  <c:v>-27961</c:v>
                </c:pt>
                <c:pt idx="11">
                  <c:v>-27331</c:v>
                </c:pt>
                <c:pt idx="12">
                  <c:v>-27328</c:v>
                </c:pt>
                <c:pt idx="13">
                  <c:v>-26371</c:v>
                </c:pt>
                <c:pt idx="14">
                  <c:v>-26350</c:v>
                </c:pt>
                <c:pt idx="15">
                  <c:v>-26271</c:v>
                </c:pt>
                <c:pt idx="16">
                  <c:v>-26055</c:v>
                </c:pt>
                <c:pt idx="17">
                  <c:v>-25891</c:v>
                </c:pt>
                <c:pt idx="18">
                  <c:v>-25578</c:v>
                </c:pt>
                <c:pt idx="19">
                  <c:v>-25127</c:v>
                </c:pt>
                <c:pt idx="20">
                  <c:v>-25071</c:v>
                </c:pt>
                <c:pt idx="21">
                  <c:v>-24448</c:v>
                </c:pt>
                <c:pt idx="22">
                  <c:v>-23200</c:v>
                </c:pt>
                <c:pt idx="23">
                  <c:v>-23193</c:v>
                </c:pt>
                <c:pt idx="24">
                  <c:v>-22877</c:v>
                </c:pt>
                <c:pt idx="25">
                  <c:v>-22827</c:v>
                </c:pt>
                <c:pt idx="26">
                  <c:v>-22516</c:v>
                </c:pt>
                <c:pt idx="27">
                  <c:v>-22496</c:v>
                </c:pt>
                <c:pt idx="28">
                  <c:v>-22495</c:v>
                </c:pt>
                <c:pt idx="29">
                  <c:v>-22251</c:v>
                </c:pt>
                <c:pt idx="30">
                  <c:v>-21884</c:v>
                </c:pt>
                <c:pt idx="31">
                  <c:v>-21539</c:v>
                </c:pt>
                <c:pt idx="32">
                  <c:v>-21515</c:v>
                </c:pt>
                <c:pt idx="33">
                  <c:v>-21324</c:v>
                </c:pt>
                <c:pt idx="34">
                  <c:v>-21287</c:v>
                </c:pt>
                <c:pt idx="35">
                  <c:v>-21201</c:v>
                </c:pt>
                <c:pt idx="36">
                  <c:v>-21194</c:v>
                </c:pt>
                <c:pt idx="37">
                  <c:v>-21186</c:v>
                </c:pt>
                <c:pt idx="38">
                  <c:v>-20979</c:v>
                </c:pt>
                <c:pt idx="39">
                  <c:v>-20950</c:v>
                </c:pt>
                <c:pt idx="40">
                  <c:v>-20928</c:v>
                </c:pt>
                <c:pt idx="41">
                  <c:v>-20913</c:v>
                </c:pt>
                <c:pt idx="42">
                  <c:v>-20281</c:v>
                </c:pt>
                <c:pt idx="43">
                  <c:v>-20257</c:v>
                </c:pt>
                <c:pt idx="44">
                  <c:v>-19936</c:v>
                </c:pt>
                <c:pt idx="45">
                  <c:v>-19921</c:v>
                </c:pt>
                <c:pt idx="46">
                  <c:v>-19899</c:v>
                </c:pt>
                <c:pt idx="47">
                  <c:v>-19596</c:v>
                </c:pt>
                <c:pt idx="48">
                  <c:v>-19595</c:v>
                </c:pt>
                <c:pt idx="49">
                  <c:v>-19295</c:v>
                </c:pt>
                <c:pt idx="50">
                  <c:v>-19288</c:v>
                </c:pt>
                <c:pt idx="51">
                  <c:v>-18972</c:v>
                </c:pt>
                <c:pt idx="52">
                  <c:v>-18964</c:v>
                </c:pt>
                <c:pt idx="53">
                  <c:v>-18948</c:v>
                </c:pt>
                <c:pt idx="54">
                  <c:v>-18655</c:v>
                </c:pt>
                <c:pt idx="55">
                  <c:v>-18641</c:v>
                </c:pt>
                <c:pt idx="56">
                  <c:v>-18626</c:v>
                </c:pt>
                <c:pt idx="57">
                  <c:v>-18352</c:v>
                </c:pt>
                <c:pt idx="58">
                  <c:v>-18324</c:v>
                </c:pt>
                <c:pt idx="59">
                  <c:v>-18309</c:v>
                </c:pt>
                <c:pt idx="60">
                  <c:v>-18022</c:v>
                </c:pt>
                <c:pt idx="61">
                  <c:v>-17979</c:v>
                </c:pt>
                <c:pt idx="62">
                  <c:v>-17706</c:v>
                </c:pt>
                <c:pt idx="63">
                  <c:v>-17397</c:v>
                </c:pt>
                <c:pt idx="64">
                  <c:v>-16935</c:v>
                </c:pt>
                <c:pt idx="65">
                  <c:v>-16720</c:v>
                </c:pt>
                <c:pt idx="66">
                  <c:v>-16108</c:v>
                </c:pt>
                <c:pt idx="67">
                  <c:v>-16087.5</c:v>
                </c:pt>
                <c:pt idx="68">
                  <c:v>-15440</c:v>
                </c:pt>
                <c:pt idx="69">
                  <c:v>-15433</c:v>
                </c:pt>
                <c:pt idx="70">
                  <c:v>-13830</c:v>
                </c:pt>
                <c:pt idx="71">
                  <c:v>-13815</c:v>
                </c:pt>
                <c:pt idx="72">
                  <c:v>-13778</c:v>
                </c:pt>
                <c:pt idx="73">
                  <c:v>-13564</c:v>
                </c:pt>
                <c:pt idx="74">
                  <c:v>-13563</c:v>
                </c:pt>
                <c:pt idx="75">
                  <c:v>-13528</c:v>
                </c:pt>
                <c:pt idx="76">
                  <c:v>-13499</c:v>
                </c:pt>
                <c:pt idx="77">
                  <c:v>-13498</c:v>
                </c:pt>
                <c:pt idx="78">
                  <c:v>-13492</c:v>
                </c:pt>
                <c:pt idx="79">
                  <c:v>-13484</c:v>
                </c:pt>
                <c:pt idx="80">
                  <c:v>-13476</c:v>
                </c:pt>
                <c:pt idx="81">
                  <c:v>-13194</c:v>
                </c:pt>
                <c:pt idx="82">
                  <c:v>-13188</c:v>
                </c:pt>
                <c:pt idx="83">
                  <c:v>-13187</c:v>
                </c:pt>
                <c:pt idx="84">
                  <c:v>-12878</c:v>
                </c:pt>
                <c:pt idx="85">
                  <c:v>-12584</c:v>
                </c:pt>
                <c:pt idx="86">
                  <c:v>-12548</c:v>
                </c:pt>
                <c:pt idx="87">
                  <c:v>-10629</c:v>
                </c:pt>
                <c:pt idx="88">
                  <c:v>-9939</c:v>
                </c:pt>
                <c:pt idx="89">
                  <c:v>-9615</c:v>
                </c:pt>
                <c:pt idx="90">
                  <c:v>-9615</c:v>
                </c:pt>
                <c:pt idx="91">
                  <c:v>-9330</c:v>
                </c:pt>
                <c:pt idx="92">
                  <c:v>-8659</c:v>
                </c:pt>
                <c:pt idx="93">
                  <c:v>-8658</c:v>
                </c:pt>
                <c:pt idx="94">
                  <c:v>-8658</c:v>
                </c:pt>
                <c:pt idx="95">
                  <c:v>-8634</c:v>
                </c:pt>
                <c:pt idx="96">
                  <c:v>-7724</c:v>
                </c:pt>
                <c:pt idx="97">
                  <c:v>-7717.5</c:v>
                </c:pt>
                <c:pt idx="98">
                  <c:v>-7707</c:v>
                </c:pt>
                <c:pt idx="99">
                  <c:v>-7705</c:v>
                </c:pt>
                <c:pt idx="100">
                  <c:v>-6454</c:v>
                </c:pt>
                <c:pt idx="101">
                  <c:v>-6453</c:v>
                </c:pt>
                <c:pt idx="102">
                  <c:v>-6432</c:v>
                </c:pt>
                <c:pt idx="103">
                  <c:v>-6084</c:v>
                </c:pt>
                <c:pt idx="104">
                  <c:v>-5804</c:v>
                </c:pt>
                <c:pt idx="105">
                  <c:v>-5760</c:v>
                </c:pt>
                <c:pt idx="106">
                  <c:v>-5458</c:v>
                </c:pt>
                <c:pt idx="107">
                  <c:v>-5458</c:v>
                </c:pt>
                <c:pt idx="108">
                  <c:v>-5444</c:v>
                </c:pt>
                <c:pt idx="109">
                  <c:v>-5436</c:v>
                </c:pt>
                <c:pt idx="110">
                  <c:v>-5198</c:v>
                </c:pt>
                <c:pt idx="111">
                  <c:v>-5185</c:v>
                </c:pt>
                <c:pt idx="112">
                  <c:v>-5185</c:v>
                </c:pt>
                <c:pt idx="113">
                  <c:v>-5185</c:v>
                </c:pt>
                <c:pt idx="114">
                  <c:v>-5185</c:v>
                </c:pt>
                <c:pt idx="115">
                  <c:v>-5184</c:v>
                </c:pt>
                <c:pt idx="116">
                  <c:v>-5179</c:v>
                </c:pt>
                <c:pt idx="117">
                  <c:v>-5179</c:v>
                </c:pt>
                <c:pt idx="118">
                  <c:v>-5179</c:v>
                </c:pt>
                <c:pt idx="119">
                  <c:v>-5149</c:v>
                </c:pt>
                <c:pt idx="120">
                  <c:v>-4817</c:v>
                </c:pt>
                <c:pt idx="121">
                  <c:v>-4816</c:v>
                </c:pt>
                <c:pt idx="122">
                  <c:v>-4804</c:v>
                </c:pt>
                <c:pt idx="123">
                  <c:v>-4533</c:v>
                </c:pt>
                <c:pt idx="124">
                  <c:v>-4512</c:v>
                </c:pt>
                <c:pt idx="125">
                  <c:v>-4507</c:v>
                </c:pt>
                <c:pt idx="126">
                  <c:v>-4507</c:v>
                </c:pt>
                <c:pt idx="127">
                  <c:v>-4191</c:v>
                </c:pt>
                <c:pt idx="128">
                  <c:v>-4191</c:v>
                </c:pt>
                <c:pt idx="129">
                  <c:v>-4187</c:v>
                </c:pt>
                <c:pt idx="130">
                  <c:v>-4185</c:v>
                </c:pt>
                <c:pt idx="131">
                  <c:v>-3950</c:v>
                </c:pt>
                <c:pt idx="132">
                  <c:v>-3932</c:v>
                </c:pt>
                <c:pt idx="133">
                  <c:v>-3896</c:v>
                </c:pt>
                <c:pt idx="134">
                  <c:v>-3890</c:v>
                </c:pt>
                <c:pt idx="135">
                  <c:v>-3888</c:v>
                </c:pt>
                <c:pt idx="136">
                  <c:v>-3886</c:v>
                </c:pt>
                <c:pt idx="137">
                  <c:v>-3867</c:v>
                </c:pt>
                <c:pt idx="138">
                  <c:v>-3867</c:v>
                </c:pt>
                <c:pt idx="139">
                  <c:v>-3860</c:v>
                </c:pt>
                <c:pt idx="140">
                  <c:v>-3859</c:v>
                </c:pt>
                <c:pt idx="141">
                  <c:v>-3853</c:v>
                </c:pt>
                <c:pt idx="142">
                  <c:v>-3853</c:v>
                </c:pt>
                <c:pt idx="143">
                  <c:v>-3853</c:v>
                </c:pt>
                <c:pt idx="144">
                  <c:v>-3838</c:v>
                </c:pt>
                <c:pt idx="145">
                  <c:v>-3833</c:v>
                </c:pt>
                <c:pt idx="146">
                  <c:v>-3816</c:v>
                </c:pt>
                <c:pt idx="147">
                  <c:v>-3577</c:v>
                </c:pt>
                <c:pt idx="148">
                  <c:v>-3522</c:v>
                </c:pt>
                <c:pt idx="149">
                  <c:v>-3500</c:v>
                </c:pt>
                <c:pt idx="150">
                  <c:v>-3263</c:v>
                </c:pt>
                <c:pt idx="151">
                  <c:v>-3257</c:v>
                </c:pt>
                <c:pt idx="152">
                  <c:v>-3257</c:v>
                </c:pt>
                <c:pt idx="153">
                  <c:v>-3250</c:v>
                </c:pt>
                <c:pt idx="154">
                  <c:v>-3250</c:v>
                </c:pt>
                <c:pt idx="155">
                  <c:v>-3242</c:v>
                </c:pt>
                <c:pt idx="156">
                  <c:v>-3234</c:v>
                </c:pt>
                <c:pt idx="157">
                  <c:v>-3220</c:v>
                </c:pt>
                <c:pt idx="158">
                  <c:v>-3176</c:v>
                </c:pt>
                <c:pt idx="159">
                  <c:v>-3169</c:v>
                </c:pt>
                <c:pt idx="160">
                  <c:v>-2947</c:v>
                </c:pt>
                <c:pt idx="161">
                  <c:v>-2939</c:v>
                </c:pt>
                <c:pt idx="162">
                  <c:v>-2927</c:v>
                </c:pt>
                <c:pt idx="163">
                  <c:v>-2921</c:v>
                </c:pt>
                <c:pt idx="164">
                  <c:v>-2921</c:v>
                </c:pt>
                <c:pt idx="165">
                  <c:v>-2919</c:v>
                </c:pt>
                <c:pt idx="166">
                  <c:v>-2919</c:v>
                </c:pt>
                <c:pt idx="167">
                  <c:v>-2917</c:v>
                </c:pt>
                <c:pt idx="168">
                  <c:v>-2917</c:v>
                </c:pt>
                <c:pt idx="169">
                  <c:v>-2914</c:v>
                </c:pt>
                <c:pt idx="170">
                  <c:v>-2914</c:v>
                </c:pt>
                <c:pt idx="171">
                  <c:v>-2911</c:v>
                </c:pt>
                <c:pt idx="172">
                  <c:v>-2911</c:v>
                </c:pt>
                <c:pt idx="173">
                  <c:v>-2900</c:v>
                </c:pt>
                <c:pt idx="174">
                  <c:v>-2899</c:v>
                </c:pt>
                <c:pt idx="175">
                  <c:v>-2294</c:v>
                </c:pt>
                <c:pt idx="176">
                  <c:v>-2273</c:v>
                </c:pt>
                <c:pt idx="177">
                  <c:v>-2273</c:v>
                </c:pt>
                <c:pt idx="178">
                  <c:v>-2264</c:v>
                </c:pt>
                <c:pt idx="179">
                  <c:v>-2264</c:v>
                </c:pt>
                <c:pt idx="180">
                  <c:v>-2257</c:v>
                </c:pt>
                <c:pt idx="181">
                  <c:v>-2234</c:v>
                </c:pt>
                <c:pt idx="182">
                  <c:v>-2227</c:v>
                </c:pt>
                <c:pt idx="183">
                  <c:v>-2222</c:v>
                </c:pt>
                <c:pt idx="184">
                  <c:v>-2046.5</c:v>
                </c:pt>
                <c:pt idx="185">
                  <c:v>-2027</c:v>
                </c:pt>
                <c:pt idx="186">
                  <c:v>-1983.5</c:v>
                </c:pt>
                <c:pt idx="187">
                  <c:v>-1963</c:v>
                </c:pt>
                <c:pt idx="188">
                  <c:v>-1934</c:v>
                </c:pt>
                <c:pt idx="189">
                  <c:v>-1928</c:v>
                </c:pt>
                <c:pt idx="190">
                  <c:v>-1927</c:v>
                </c:pt>
                <c:pt idx="191">
                  <c:v>-1913</c:v>
                </c:pt>
                <c:pt idx="192">
                  <c:v>-1913</c:v>
                </c:pt>
                <c:pt idx="193">
                  <c:v>-1696</c:v>
                </c:pt>
                <c:pt idx="194">
                  <c:v>-1696</c:v>
                </c:pt>
                <c:pt idx="195">
                  <c:v>-1661</c:v>
                </c:pt>
                <c:pt idx="196">
                  <c:v>-1659</c:v>
                </c:pt>
                <c:pt idx="197">
                  <c:v>-1659</c:v>
                </c:pt>
                <c:pt idx="198">
                  <c:v>-1659</c:v>
                </c:pt>
                <c:pt idx="199">
                  <c:v>-1644</c:v>
                </c:pt>
                <c:pt idx="200">
                  <c:v>-1640</c:v>
                </c:pt>
                <c:pt idx="201">
                  <c:v>-1640</c:v>
                </c:pt>
                <c:pt idx="202">
                  <c:v>-1638</c:v>
                </c:pt>
                <c:pt idx="203">
                  <c:v>-1638</c:v>
                </c:pt>
                <c:pt idx="204">
                  <c:v>-1637</c:v>
                </c:pt>
                <c:pt idx="205">
                  <c:v>-1637</c:v>
                </c:pt>
                <c:pt idx="206">
                  <c:v>-1637</c:v>
                </c:pt>
                <c:pt idx="207">
                  <c:v>-1637</c:v>
                </c:pt>
                <c:pt idx="208">
                  <c:v>-1624</c:v>
                </c:pt>
                <c:pt idx="209">
                  <c:v>-1624</c:v>
                </c:pt>
                <c:pt idx="210">
                  <c:v>-1623</c:v>
                </c:pt>
                <c:pt idx="211">
                  <c:v>-1623</c:v>
                </c:pt>
                <c:pt idx="212">
                  <c:v>-1618</c:v>
                </c:pt>
                <c:pt idx="213">
                  <c:v>-1616</c:v>
                </c:pt>
                <c:pt idx="214">
                  <c:v>-1616</c:v>
                </c:pt>
                <c:pt idx="215">
                  <c:v>-1615.5</c:v>
                </c:pt>
                <c:pt idx="216">
                  <c:v>-1611</c:v>
                </c:pt>
                <c:pt idx="217">
                  <c:v>-1610</c:v>
                </c:pt>
                <c:pt idx="218">
                  <c:v>-1604</c:v>
                </c:pt>
                <c:pt idx="219">
                  <c:v>-1602</c:v>
                </c:pt>
                <c:pt idx="220">
                  <c:v>-1602</c:v>
                </c:pt>
                <c:pt idx="221">
                  <c:v>-1602</c:v>
                </c:pt>
                <c:pt idx="222">
                  <c:v>-1601</c:v>
                </c:pt>
                <c:pt idx="223">
                  <c:v>-1594</c:v>
                </c:pt>
                <c:pt idx="224">
                  <c:v>-1594</c:v>
                </c:pt>
                <c:pt idx="225">
                  <c:v>-1587</c:v>
                </c:pt>
                <c:pt idx="226">
                  <c:v>-1587</c:v>
                </c:pt>
                <c:pt idx="227">
                  <c:v>-1586</c:v>
                </c:pt>
                <c:pt idx="228">
                  <c:v>-1365</c:v>
                </c:pt>
                <c:pt idx="229">
                  <c:v>-1365</c:v>
                </c:pt>
                <c:pt idx="230">
                  <c:v>-1347.5</c:v>
                </c:pt>
                <c:pt idx="231">
                  <c:v>-1324</c:v>
                </c:pt>
                <c:pt idx="232">
                  <c:v>-1324</c:v>
                </c:pt>
                <c:pt idx="233">
                  <c:v>-1309</c:v>
                </c:pt>
                <c:pt idx="234">
                  <c:v>-1309</c:v>
                </c:pt>
                <c:pt idx="235">
                  <c:v>-1293</c:v>
                </c:pt>
                <c:pt idx="236">
                  <c:v>-1288</c:v>
                </c:pt>
                <c:pt idx="237">
                  <c:v>-1288</c:v>
                </c:pt>
                <c:pt idx="238">
                  <c:v>-1280</c:v>
                </c:pt>
                <c:pt idx="239">
                  <c:v>-1280</c:v>
                </c:pt>
                <c:pt idx="240">
                  <c:v>-1278</c:v>
                </c:pt>
                <c:pt idx="241">
                  <c:v>-1278</c:v>
                </c:pt>
                <c:pt idx="242">
                  <c:v>-1274.5</c:v>
                </c:pt>
                <c:pt idx="243">
                  <c:v>-1263</c:v>
                </c:pt>
                <c:pt idx="244">
                  <c:v>-1263</c:v>
                </c:pt>
                <c:pt idx="245">
                  <c:v>-1234</c:v>
                </c:pt>
                <c:pt idx="246">
                  <c:v>-1234</c:v>
                </c:pt>
                <c:pt idx="247">
                  <c:v>-1048</c:v>
                </c:pt>
                <c:pt idx="248">
                  <c:v>-1048</c:v>
                </c:pt>
                <c:pt idx="249">
                  <c:v>-1026</c:v>
                </c:pt>
                <c:pt idx="250">
                  <c:v>-993</c:v>
                </c:pt>
                <c:pt idx="251">
                  <c:v>-992</c:v>
                </c:pt>
                <c:pt idx="252">
                  <c:v>-971</c:v>
                </c:pt>
                <c:pt idx="253">
                  <c:v>-957</c:v>
                </c:pt>
                <c:pt idx="254">
                  <c:v>-956</c:v>
                </c:pt>
                <c:pt idx="255">
                  <c:v>-942</c:v>
                </c:pt>
                <c:pt idx="256">
                  <c:v>-756</c:v>
                </c:pt>
                <c:pt idx="257">
                  <c:v>-684</c:v>
                </c:pt>
                <c:pt idx="258">
                  <c:v>-683</c:v>
                </c:pt>
                <c:pt idx="259">
                  <c:v>-645</c:v>
                </c:pt>
                <c:pt idx="260">
                  <c:v>-645</c:v>
                </c:pt>
                <c:pt idx="261">
                  <c:v>-631</c:v>
                </c:pt>
                <c:pt idx="262">
                  <c:v>-618</c:v>
                </c:pt>
                <c:pt idx="263">
                  <c:v>-618</c:v>
                </c:pt>
                <c:pt idx="264">
                  <c:v>-611</c:v>
                </c:pt>
                <c:pt idx="265">
                  <c:v>-596</c:v>
                </c:pt>
                <c:pt idx="266">
                  <c:v>-360</c:v>
                </c:pt>
                <c:pt idx="267">
                  <c:v>-353</c:v>
                </c:pt>
                <c:pt idx="268">
                  <c:v>-351</c:v>
                </c:pt>
                <c:pt idx="269">
                  <c:v>-338</c:v>
                </c:pt>
                <c:pt idx="270">
                  <c:v>-302</c:v>
                </c:pt>
                <c:pt idx="271">
                  <c:v>-280</c:v>
                </c:pt>
                <c:pt idx="272">
                  <c:v>-30</c:v>
                </c:pt>
                <c:pt idx="273">
                  <c:v>-7</c:v>
                </c:pt>
                <c:pt idx="274">
                  <c:v>-3.5</c:v>
                </c:pt>
                <c:pt idx="275">
                  <c:v>0</c:v>
                </c:pt>
                <c:pt idx="276">
                  <c:v>0</c:v>
                </c:pt>
                <c:pt idx="277">
                  <c:v>252</c:v>
                </c:pt>
                <c:pt idx="278">
                  <c:v>253</c:v>
                </c:pt>
                <c:pt idx="279">
                  <c:v>253</c:v>
                </c:pt>
                <c:pt idx="280">
                  <c:v>268</c:v>
                </c:pt>
                <c:pt idx="281">
                  <c:v>268</c:v>
                </c:pt>
                <c:pt idx="282">
                  <c:v>279</c:v>
                </c:pt>
                <c:pt idx="283">
                  <c:v>280</c:v>
                </c:pt>
                <c:pt idx="284">
                  <c:v>280</c:v>
                </c:pt>
                <c:pt idx="285">
                  <c:v>289</c:v>
                </c:pt>
                <c:pt idx="286">
                  <c:v>289</c:v>
                </c:pt>
                <c:pt idx="287">
                  <c:v>304</c:v>
                </c:pt>
                <c:pt idx="288">
                  <c:v>304</c:v>
                </c:pt>
                <c:pt idx="289">
                  <c:v>304</c:v>
                </c:pt>
                <c:pt idx="290">
                  <c:v>308</c:v>
                </c:pt>
                <c:pt idx="291">
                  <c:v>315</c:v>
                </c:pt>
                <c:pt idx="292">
                  <c:v>316</c:v>
                </c:pt>
                <c:pt idx="293">
                  <c:v>317</c:v>
                </c:pt>
                <c:pt idx="294">
                  <c:v>330</c:v>
                </c:pt>
                <c:pt idx="295">
                  <c:v>337</c:v>
                </c:pt>
                <c:pt idx="296">
                  <c:v>525</c:v>
                </c:pt>
                <c:pt idx="297">
                  <c:v>560</c:v>
                </c:pt>
                <c:pt idx="298">
                  <c:v>560</c:v>
                </c:pt>
                <c:pt idx="299">
                  <c:v>563.5</c:v>
                </c:pt>
                <c:pt idx="300">
                  <c:v>565.5</c:v>
                </c:pt>
                <c:pt idx="301">
                  <c:v>611</c:v>
                </c:pt>
                <c:pt idx="302">
                  <c:v>611</c:v>
                </c:pt>
                <c:pt idx="303">
                  <c:v>624</c:v>
                </c:pt>
                <c:pt idx="304">
                  <c:v>625</c:v>
                </c:pt>
                <c:pt idx="305">
                  <c:v>627</c:v>
                </c:pt>
                <c:pt idx="306">
                  <c:v>639</c:v>
                </c:pt>
                <c:pt idx="307">
                  <c:v>642</c:v>
                </c:pt>
                <c:pt idx="308">
                  <c:v>650.5</c:v>
                </c:pt>
                <c:pt idx="309">
                  <c:v>655</c:v>
                </c:pt>
                <c:pt idx="310">
                  <c:v>679</c:v>
                </c:pt>
                <c:pt idx="311">
                  <c:v>679</c:v>
                </c:pt>
                <c:pt idx="312">
                  <c:v>936</c:v>
                </c:pt>
                <c:pt idx="313">
                  <c:v>939.5</c:v>
                </c:pt>
                <c:pt idx="314">
                  <c:v>963</c:v>
                </c:pt>
                <c:pt idx="315">
                  <c:v>965.5</c:v>
                </c:pt>
                <c:pt idx="316">
                  <c:v>970</c:v>
                </c:pt>
                <c:pt idx="317">
                  <c:v>978</c:v>
                </c:pt>
                <c:pt idx="318">
                  <c:v>1217</c:v>
                </c:pt>
                <c:pt idx="319">
                  <c:v>1217</c:v>
                </c:pt>
                <c:pt idx="320">
                  <c:v>1280</c:v>
                </c:pt>
                <c:pt idx="321">
                  <c:v>1280</c:v>
                </c:pt>
                <c:pt idx="322">
                  <c:v>1280</c:v>
                </c:pt>
                <c:pt idx="323">
                  <c:v>1280</c:v>
                </c:pt>
                <c:pt idx="324">
                  <c:v>1282</c:v>
                </c:pt>
                <c:pt idx="325">
                  <c:v>1297</c:v>
                </c:pt>
                <c:pt idx="326">
                  <c:v>1297</c:v>
                </c:pt>
                <c:pt idx="327">
                  <c:v>1302</c:v>
                </c:pt>
                <c:pt idx="328">
                  <c:v>1302</c:v>
                </c:pt>
                <c:pt idx="329">
                  <c:v>1556</c:v>
                </c:pt>
                <c:pt idx="330">
                  <c:v>1556</c:v>
                </c:pt>
                <c:pt idx="331">
                  <c:v>1563</c:v>
                </c:pt>
                <c:pt idx="332">
                  <c:v>1563</c:v>
                </c:pt>
                <c:pt idx="333">
                  <c:v>1577</c:v>
                </c:pt>
                <c:pt idx="334">
                  <c:v>1577</c:v>
                </c:pt>
                <c:pt idx="335">
                  <c:v>1596</c:v>
                </c:pt>
                <c:pt idx="336">
                  <c:v>1607</c:v>
                </c:pt>
                <c:pt idx="337">
                  <c:v>1620</c:v>
                </c:pt>
                <c:pt idx="338">
                  <c:v>1620</c:v>
                </c:pt>
                <c:pt idx="339">
                  <c:v>1887.5</c:v>
                </c:pt>
                <c:pt idx="340">
                  <c:v>1922</c:v>
                </c:pt>
                <c:pt idx="341">
                  <c:v>1922</c:v>
                </c:pt>
                <c:pt idx="342">
                  <c:v>1949</c:v>
                </c:pt>
                <c:pt idx="343">
                  <c:v>1949</c:v>
                </c:pt>
                <c:pt idx="344">
                  <c:v>1965</c:v>
                </c:pt>
                <c:pt idx="345">
                  <c:v>1978</c:v>
                </c:pt>
                <c:pt idx="346">
                  <c:v>2178</c:v>
                </c:pt>
                <c:pt idx="347">
                  <c:v>2184.5</c:v>
                </c:pt>
                <c:pt idx="348">
                  <c:v>2229</c:v>
                </c:pt>
                <c:pt idx="349">
                  <c:v>2236</c:v>
                </c:pt>
                <c:pt idx="350">
                  <c:v>2239</c:v>
                </c:pt>
                <c:pt idx="351">
                  <c:v>2239</c:v>
                </c:pt>
                <c:pt idx="352">
                  <c:v>2241</c:v>
                </c:pt>
                <c:pt idx="353">
                  <c:v>2526.5</c:v>
                </c:pt>
                <c:pt idx="354">
                  <c:v>2540</c:v>
                </c:pt>
                <c:pt idx="355">
                  <c:v>2540</c:v>
                </c:pt>
                <c:pt idx="356">
                  <c:v>2548</c:v>
                </c:pt>
                <c:pt idx="357">
                  <c:v>2548</c:v>
                </c:pt>
                <c:pt idx="358">
                  <c:v>2563</c:v>
                </c:pt>
                <c:pt idx="359">
                  <c:v>2567</c:v>
                </c:pt>
                <c:pt idx="360">
                  <c:v>2567</c:v>
                </c:pt>
                <c:pt idx="361">
                  <c:v>2567</c:v>
                </c:pt>
                <c:pt idx="362">
                  <c:v>2589</c:v>
                </c:pt>
                <c:pt idx="363">
                  <c:v>2592</c:v>
                </c:pt>
                <c:pt idx="364">
                  <c:v>2592</c:v>
                </c:pt>
                <c:pt idx="365">
                  <c:v>2767</c:v>
                </c:pt>
                <c:pt idx="366">
                  <c:v>2863.5</c:v>
                </c:pt>
                <c:pt idx="367">
                  <c:v>2885</c:v>
                </c:pt>
                <c:pt idx="368">
                  <c:v>2885</c:v>
                </c:pt>
                <c:pt idx="369">
                  <c:v>2891</c:v>
                </c:pt>
                <c:pt idx="370">
                  <c:v>2898</c:v>
                </c:pt>
                <c:pt idx="371">
                  <c:v>2900</c:v>
                </c:pt>
                <c:pt idx="372">
                  <c:v>3128</c:v>
                </c:pt>
                <c:pt idx="373">
                  <c:v>3195</c:v>
                </c:pt>
                <c:pt idx="374">
                  <c:v>3224</c:v>
                </c:pt>
                <c:pt idx="375">
                  <c:v>3233.5</c:v>
                </c:pt>
                <c:pt idx="376">
                  <c:v>3291</c:v>
                </c:pt>
                <c:pt idx="377">
                  <c:v>3410</c:v>
                </c:pt>
                <c:pt idx="378">
                  <c:v>3509</c:v>
                </c:pt>
                <c:pt idx="379">
                  <c:v>3509</c:v>
                </c:pt>
                <c:pt idx="380">
                  <c:v>3540</c:v>
                </c:pt>
                <c:pt idx="381">
                  <c:v>3562</c:v>
                </c:pt>
                <c:pt idx="382">
                  <c:v>3562</c:v>
                </c:pt>
                <c:pt idx="383">
                  <c:v>3784</c:v>
                </c:pt>
                <c:pt idx="384">
                  <c:v>3811</c:v>
                </c:pt>
                <c:pt idx="385">
                  <c:v>3842</c:v>
                </c:pt>
                <c:pt idx="386">
                  <c:v>3842</c:v>
                </c:pt>
                <c:pt idx="387">
                  <c:v>4149</c:v>
                </c:pt>
                <c:pt idx="388">
                  <c:v>4158</c:v>
                </c:pt>
                <c:pt idx="389">
                  <c:v>4158</c:v>
                </c:pt>
                <c:pt idx="390">
                  <c:v>4165</c:v>
                </c:pt>
                <c:pt idx="391">
                  <c:v>4165</c:v>
                </c:pt>
                <c:pt idx="392">
                  <c:v>4180</c:v>
                </c:pt>
                <c:pt idx="393">
                  <c:v>4180</c:v>
                </c:pt>
                <c:pt idx="394">
                  <c:v>4184</c:v>
                </c:pt>
                <c:pt idx="395">
                  <c:v>4200</c:v>
                </c:pt>
                <c:pt idx="396">
                  <c:v>4446.5</c:v>
                </c:pt>
                <c:pt idx="397">
                  <c:v>4502</c:v>
                </c:pt>
                <c:pt idx="398">
                  <c:v>4502</c:v>
                </c:pt>
                <c:pt idx="399">
                  <c:v>4840</c:v>
                </c:pt>
                <c:pt idx="400">
                  <c:v>5041</c:v>
                </c:pt>
                <c:pt idx="401">
                  <c:v>5050</c:v>
                </c:pt>
                <c:pt idx="402">
                  <c:v>5085</c:v>
                </c:pt>
                <c:pt idx="403">
                  <c:v>5122</c:v>
                </c:pt>
                <c:pt idx="404">
                  <c:v>5138</c:v>
                </c:pt>
                <c:pt idx="405">
                  <c:v>5138</c:v>
                </c:pt>
                <c:pt idx="406">
                  <c:v>5173</c:v>
                </c:pt>
                <c:pt idx="407">
                  <c:v>5173</c:v>
                </c:pt>
                <c:pt idx="408">
                  <c:v>5359</c:v>
                </c:pt>
                <c:pt idx="409">
                  <c:v>5359</c:v>
                </c:pt>
                <c:pt idx="410">
                  <c:v>5408</c:v>
                </c:pt>
                <c:pt idx="411">
                  <c:v>5412</c:v>
                </c:pt>
                <c:pt idx="412">
                  <c:v>5420</c:v>
                </c:pt>
                <c:pt idx="413">
                  <c:v>5436</c:v>
                </c:pt>
                <c:pt idx="414">
                  <c:v>5438</c:v>
                </c:pt>
                <c:pt idx="415">
                  <c:v>5438</c:v>
                </c:pt>
                <c:pt idx="416">
                  <c:v>5445</c:v>
                </c:pt>
                <c:pt idx="417">
                  <c:v>5445</c:v>
                </c:pt>
                <c:pt idx="418">
                  <c:v>5451</c:v>
                </c:pt>
                <c:pt idx="419">
                  <c:v>5455</c:v>
                </c:pt>
                <c:pt idx="420">
                  <c:v>5467</c:v>
                </c:pt>
                <c:pt idx="421">
                  <c:v>5467</c:v>
                </c:pt>
                <c:pt idx="422">
                  <c:v>5470</c:v>
                </c:pt>
                <c:pt idx="423">
                  <c:v>5482</c:v>
                </c:pt>
                <c:pt idx="424">
                  <c:v>5504</c:v>
                </c:pt>
                <c:pt idx="425">
                  <c:v>5504</c:v>
                </c:pt>
                <c:pt idx="426">
                  <c:v>5767</c:v>
                </c:pt>
                <c:pt idx="427">
                  <c:v>5769</c:v>
                </c:pt>
                <c:pt idx="428">
                  <c:v>5769</c:v>
                </c:pt>
                <c:pt idx="429">
                  <c:v>5783</c:v>
                </c:pt>
                <c:pt idx="430">
                  <c:v>5783</c:v>
                </c:pt>
                <c:pt idx="431">
                  <c:v>5789</c:v>
                </c:pt>
                <c:pt idx="432">
                  <c:v>5791</c:v>
                </c:pt>
                <c:pt idx="433">
                  <c:v>5791</c:v>
                </c:pt>
                <c:pt idx="434">
                  <c:v>5806</c:v>
                </c:pt>
                <c:pt idx="435">
                  <c:v>5806</c:v>
                </c:pt>
                <c:pt idx="436">
                  <c:v>5820</c:v>
                </c:pt>
                <c:pt idx="437">
                  <c:v>5820</c:v>
                </c:pt>
                <c:pt idx="438">
                  <c:v>6035</c:v>
                </c:pt>
                <c:pt idx="439">
                  <c:v>6035</c:v>
                </c:pt>
                <c:pt idx="440">
                  <c:v>6049</c:v>
                </c:pt>
                <c:pt idx="441">
                  <c:v>6049</c:v>
                </c:pt>
                <c:pt idx="442">
                  <c:v>6078</c:v>
                </c:pt>
                <c:pt idx="443">
                  <c:v>6078</c:v>
                </c:pt>
                <c:pt idx="444">
                  <c:v>6099</c:v>
                </c:pt>
                <c:pt idx="445">
                  <c:v>6099</c:v>
                </c:pt>
                <c:pt idx="446">
                  <c:v>6100</c:v>
                </c:pt>
                <c:pt idx="447">
                  <c:v>6100</c:v>
                </c:pt>
                <c:pt idx="448">
                  <c:v>6110</c:v>
                </c:pt>
                <c:pt idx="449">
                  <c:v>6110</c:v>
                </c:pt>
                <c:pt idx="450">
                  <c:v>6114</c:v>
                </c:pt>
                <c:pt idx="451">
                  <c:v>6114</c:v>
                </c:pt>
                <c:pt idx="452">
                  <c:v>6127</c:v>
                </c:pt>
                <c:pt idx="453">
                  <c:v>6387</c:v>
                </c:pt>
                <c:pt idx="454">
                  <c:v>6387</c:v>
                </c:pt>
                <c:pt idx="455">
                  <c:v>6424</c:v>
                </c:pt>
                <c:pt idx="456">
                  <c:v>6424</c:v>
                </c:pt>
                <c:pt idx="457">
                  <c:v>6438</c:v>
                </c:pt>
                <c:pt idx="458">
                  <c:v>6438</c:v>
                </c:pt>
                <c:pt idx="459">
                  <c:v>6445</c:v>
                </c:pt>
                <c:pt idx="460">
                  <c:v>6445</c:v>
                </c:pt>
                <c:pt idx="461">
                  <c:v>6458</c:v>
                </c:pt>
                <c:pt idx="462">
                  <c:v>6458</c:v>
                </c:pt>
                <c:pt idx="463">
                  <c:v>6475</c:v>
                </c:pt>
                <c:pt idx="464">
                  <c:v>6702</c:v>
                </c:pt>
                <c:pt idx="465">
                  <c:v>6725</c:v>
                </c:pt>
                <c:pt idx="466">
                  <c:v>6725</c:v>
                </c:pt>
                <c:pt idx="467">
                  <c:v>6733</c:v>
                </c:pt>
                <c:pt idx="468">
                  <c:v>6745</c:v>
                </c:pt>
                <c:pt idx="469">
                  <c:v>6754</c:v>
                </c:pt>
                <c:pt idx="470">
                  <c:v>6769</c:v>
                </c:pt>
                <c:pt idx="471">
                  <c:v>6991</c:v>
                </c:pt>
                <c:pt idx="472">
                  <c:v>7033</c:v>
                </c:pt>
                <c:pt idx="473">
                  <c:v>7061</c:v>
                </c:pt>
                <c:pt idx="474">
                  <c:v>7063</c:v>
                </c:pt>
                <c:pt idx="475">
                  <c:v>7074</c:v>
                </c:pt>
                <c:pt idx="476">
                  <c:v>7091</c:v>
                </c:pt>
                <c:pt idx="477">
                  <c:v>7100</c:v>
                </c:pt>
                <c:pt idx="478">
                  <c:v>7100</c:v>
                </c:pt>
                <c:pt idx="479">
                  <c:v>7330</c:v>
                </c:pt>
                <c:pt idx="480">
                  <c:v>7351</c:v>
                </c:pt>
                <c:pt idx="481">
                  <c:v>7372</c:v>
                </c:pt>
                <c:pt idx="482">
                  <c:v>7390</c:v>
                </c:pt>
                <c:pt idx="483">
                  <c:v>7400</c:v>
                </c:pt>
                <c:pt idx="484">
                  <c:v>7416</c:v>
                </c:pt>
                <c:pt idx="485">
                  <c:v>7684</c:v>
                </c:pt>
                <c:pt idx="486">
                  <c:v>7714</c:v>
                </c:pt>
                <c:pt idx="487">
                  <c:v>7750</c:v>
                </c:pt>
                <c:pt idx="488">
                  <c:v>7965</c:v>
                </c:pt>
                <c:pt idx="489">
                  <c:v>8001</c:v>
                </c:pt>
                <c:pt idx="490">
                  <c:v>8047</c:v>
                </c:pt>
                <c:pt idx="491">
                  <c:v>8049</c:v>
                </c:pt>
                <c:pt idx="492">
                  <c:v>8059</c:v>
                </c:pt>
                <c:pt idx="493">
                  <c:v>8282</c:v>
                </c:pt>
                <c:pt idx="494">
                  <c:v>8318</c:v>
                </c:pt>
                <c:pt idx="495">
                  <c:v>8366</c:v>
                </c:pt>
                <c:pt idx="496">
                  <c:v>8385</c:v>
                </c:pt>
                <c:pt idx="497">
                  <c:v>8385</c:v>
                </c:pt>
                <c:pt idx="498">
                  <c:v>8591</c:v>
                </c:pt>
                <c:pt idx="499">
                  <c:v>8605</c:v>
                </c:pt>
                <c:pt idx="500">
                  <c:v>8613</c:v>
                </c:pt>
                <c:pt idx="501">
                  <c:v>8627</c:v>
                </c:pt>
                <c:pt idx="502">
                  <c:v>8634</c:v>
                </c:pt>
                <c:pt idx="503">
                  <c:v>8649</c:v>
                </c:pt>
                <c:pt idx="504">
                  <c:v>8936</c:v>
                </c:pt>
                <c:pt idx="505">
                  <c:v>8955</c:v>
                </c:pt>
                <c:pt idx="506">
                  <c:v>8958</c:v>
                </c:pt>
                <c:pt idx="507">
                  <c:v>8989</c:v>
                </c:pt>
                <c:pt idx="508">
                  <c:v>8989</c:v>
                </c:pt>
                <c:pt idx="509">
                  <c:v>8991</c:v>
                </c:pt>
                <c:pt idx="510">
                  <c:v>8992.5</c:v>
                </c:pt>
                <c:pt idx="511">
                  <c:v>9001</c:v>
                </c:pt>
                <c:pt idx="512">
                  <c:v>9008</c:v>
                </c:pt>
                <c:pt idx="513">
                  <c:v>9020</c:v>
                </c:pt>
                <c:pt idx="514">
                  <c:v>9245</c:v>
                </c:pt>
                <c:pt idx="515">
                  <c:v>9245</c:v>
                </c:pt>
                <c:pt idx="516">
                  <c:v>9259</c:v>
                </c:pt>
                <c:pt idx="517">
                  <c:v>9267</c:v>
                </c:pt>
                <c:pt idx="518">
                  <c:v>9274</c:v>
                </c:pt>
                <c:pt idx="519">
                  <c:v>9303</c:v>
                </c:pt>
                <c:pt idx="520">
                  <c:v>9307</c:v>
                </c:pt>
                <c:pt idx="521">
                  <c:v>9314</c:v>
                </c:pt>
                <c:pt idx="522">
                  <c:v>9605</c:v>
                </c:pt>
                <c:pt idx="523">
                  <c:v>9626</c:v>
                </c:pt>
                <c:pt idx="524">
                  <c:v>9660</c:v>
                </c:pt>
                <c:pt idx="525">
                  <c:v>9878</c:v>
                </c:pt>
                <c:pt idx="526">
                  <c:v>9899</c:v>
                </c:pt>
                <c:pt idx="527">
                  <c:v>9900</c:v>
                </c:pt>
                <c:pt idx="528">
                  <c:v>9914</c:v>
                </c:pt>
                <c:pt idx="529">
                  <c:v>9964</c:v>
                </c:pt>
                <c:pt idx="530">
                  <c:v>10245</c:v>
                </c:pt>
                <c:pt idx="531">
                  <c:v>10263</c:v>
                </c:pt>
                <c:pt idx="532">
                  <c:v>10274</c:v>
                </c:pt>
                <c:pt idx="533">
                  <c:v>10281</c:v>
                </c:pt>
                <c:pt idx="534">
                  <c:v>10283</c:v>
                </c:pt>
                <c:pt idx="535">
                  <c:v>10288</c:v>
                </c:pt>
                <c:pt idx="536">
                  <c:v>10288</c:v>
                </c:pt>
                <c:pt idx="537">
                  <c:v>10288</c:v>
                </c:pt>
                <c:pt idx="538">
                  <c:v>10609</c:v>
                </c:pt>
                <c:pt idx="539">
                  <c:v>10609</c:v>
                </c:pt>
                <c:pt idx="540">
                  <c:v>10612</c:v>
                </c:pt>
                <c:pt idx="541">
                  <c:v>10880.5</c:v>
                </c:pt>
                <c:pt idx="542">
                  <c:v>10888.5</c:v>
                </c:pt>
                <c:pt idx="543">
                  <c:v>10892</c:v>
                </c:pt>
                <c:pt idx="544">
                  <c:v>10899</c:v>
                </c:pt>
                <c:pt idx="545">
                  <c:v>10899</c:v>
                </c:pt>
                <c:pt idx="546">
                  <c:v>11172</c:v>
                </c:pt>
                <c:pt idx="547">
                  <c:v>11187</c:v>
                </c:pt>
                <c:pt idx="548">
                  <c:v>11216</c:v>
                </c:pt>
                <c:pt idx="549">
                  <c:v>11230</c:v>
                </c:pt>
                <c:pt idx="550">
                  <c:v>11237</c:v>
                </c:pt>
                <c:pt idx="551">
                  <c:v>11481</c:v>
                </c:pt>
                <c:pt idx="552">
                  <c:v>11602</c:v>
                </c:pt>
                <c:pt idx="553">
                  <c:v>11609</c:v>
                </c:pt>
                <c:pt idx="554">
                  <c:v>11609</c:v>
                </c:pt>
                <c:pt idx="555">
                  <c:v>11817</c:v>
                </c:pt>
                <c:pt idx="556">
                  <c:v>11817</c:v>
                </c:pt>
                <c:pt idx="557">
                  <c:v>11841</c:v>
                </c:pt>
                <c:pt idx="558">
                  <c:v>11882</c:v>
                </c:pt>
                <c:pt idx="559">
                  <c:v>11882</c:v>
                </c:pt>
                <c:pt idx="560">
                  <c:v>11884</c:v>
                </c:pt>
                <c:pt idx="561">
                  <c:v>11892</c:v>
                </c:pt>
                <c:pt idx="562">
                  <c:v>12220</c:v>
                </c:pt>
                <c:pt idx="563">
                  <c:v>12220</c:v>
                </c:pt>
                <c:pt idx="564">
                  <c:v>12500</c:v>
                </c:pt>
                <c:pt idx="565">
                  <c:v>12500</c:v>
                </c:pt>
                <c:pt idx="566">
                  <c:v>12524</c:v>
                </c:pt>
                <c:pt idx="567">
                  <c:v>12558</c:v>
                </c:pt>
                <c:pt idx="568">
                  <c:v>12889</c:v>
                </c:pt>
                <c:pt idx="569">
                  <c:v>12889</c:v>
                </c:pt>
                <c:pt idx="570">
                  <c:v>13154</c:v>
                </c:pt>
                <c:pt idx="571">
                  <c:v>13169</c:v>
                </c:pt>
                <c:pt idx="572">
                  <c:v>13773</c:v>
                </c:pt>
                <c:pt idx="573">
                  <c:v>14147</c:v>
                </c:pt>
              </c:numCache>
            </c:numRef>
          </c:xVal>
          <c:yVal>
            <c:numRef>
              <c:f>'Active 1'!$L$21:$L$974</c:f>
              <c:numCache>
                <c:formatCode>General</c:formatCode>
                <c:ptCount val="9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571-44DD-854E-CCDCB4B82CBF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1'!$F$21:$F$974</c:f>
              <c:numCache>
                <c:formatCode>General</c:formatCode>
                <c:ptCount val="954"/>
                <c:pt idx="0">
                  <c:v>-29861</c:v>
                </c:pt>
                <c:pt idx="1">
                  <c:v>-29860</c:v>
                </c:pt>
                <c:pt idx="2">
                  <c:v>-29691</c:v>
                </c:pt>
                <c:pt idx="3">
                  <c:v>-29632</c:v>
                </c:pt>
                <c:pt idx="4">
                  <c:v>-29601</c:v>
                </c:pt>
                <c:pt idx="5">
                  <c:v>-28931</c:v>
                </c:pt>
                <c:pt idx="6">
                  <c:v>-28927</c:v>
                </c:pt>
                <c:pt idx="7">
                  <c:v>-28441</c:v>
                </c:pt>
                <c:pt idx="8">
                  <c:v>-28431</c:v>
                </c:pt>
                <c:pt idx="9">
                  <c:v>-28106</c:v>
                </c:pt>
                <c:pt idx="10">
                  <c:v>-27961</c:v>
                </c:pt>
                <c:pt idx="11">
                  <c:v>-27331</c:v>
                </c:pt>
                <c:pt idx="12">
                  <c:v>-27328</c:v>
                </c:pt>
                <c:pt idx="13">
                  <c:v>-26371</c:v>
                </c:pt>
                <c:pt idx="14">
                  <c:v>-26350</c:v>
                </c:pt>
                <c:pt idx="15">
                  <c:v>-26271</c:v>
                </c:pt>
                <c:pt idx="16">
                  <c:v>-26055</c:v>
                </c:pt>
                <c:pt idx="17">
                  <c:v>-25891</c:v>
                </c:pt>
                <c:pt idx="18">
                  <c:v>-25578</c:v>
                </c:pt>
                <c:pt idx="19">
                  <c:v>-25127</c:v>
                </c:pt>
                <c:pt idx="20">
                  <c:v>-25071</c:v>
                </c:pt>
                <c:pt idx="21">
                  <c:v>-24448</c:v>
                </c:pt>
                <c:pt idx="22">
                  <c:v>-23200</c:v>
                </c:pt>
                <c:pt idx="23">
                  <c:v>-23193</c:v>
                </c:pt>
                <c:pt idx="24">
                  <c:v>-22877</c:v>
                </c:pt>
                <c:pt idx="25">
                  <c:v>-22827</c:v>
                </c:pt>
                <c:pt idx="26">
                  <c:v>-22516</c:v>
                </c:pt>
                <c:pt idx="27">
                  <c:v>-22496</c:v>
                </c:pt>
                <c:pt idx="28">
                  <c:v>-22495</c:v>
                </c:pt>
                <c:pt idx="29">
                  <c:v>-22251</c:v>
                </c:pt>
                <c:pt idx="30">
                  <c:v>-21884</c:v>
                </c:pt>
                <c:pt idx="31">
                  <c:v>-21539</c:v>
                </c:pt>
                <c:pt idx="32">
                  <c:v>-21515</c:v>
                </c:pt>
                <c:pt idx="33">
                  <c:v>-21324</c:v>
                </c:pt>
                <c:pt idx="34">
                  <c:v>-21287</c:v>
                </c:pt>
                <c:pt idx="35">
                  <c:v>-21201</c:v>
                </c:pt>
                <c:pt idx="36">
                  <c:v>-21194</c:v>
                </c:pt>
                <c:pt idx="37">
                  <c:v>-21186</c:v>
                </c:pt>
                <c:pt idx="38">
                  <c:v>-20979</c:v>
                </c:pt>
                <c:pt idx="39">
                  <c:v>-20950</c:v>
                </c:pt>
                <c:pt idx="40">
                  <c:v>-20928</c:v>
                </c:pt>
                <c:pt idx="41">
                  <c:v>-20913</c:v>
                </c:pt>
                <c:pt idx="42">
                  <c:v>-20281</c:v>
                </c:pt>
                <c:pt idx="43">
                  <c:v>-20257</c:v>
                </c:pt>
                <c:pt idx="44">
                  <c:v>-19936</c:v>
                </c:pt>
                <c:pt idx="45">
                  <c:v>-19921</c:v>
                </c:pt>
                <c:pt idx="46">
                  <c:v>-19899</c:v>
                </c:pt>
                <c:pt idx="47">
                  <c:v>-19596</c:v>
                </c:pt>
                <c:pt idx="48">
                  <c:v>-19595</c:v>
                </c:pt>
                <c:pt idx="49">
                  <c:v>-19295</c:v>
                </c:pt>
                <c:pt idx="50">
                  <c:v>-19288</c:v>
                </c:pt>
                <c:pt idx="51">
                  <c:v>-18972</c:v>
                </c:pt>
                <c:pt idx="52">
                  <c:v>-18964</c:v>
                </c:pt>
                <c:pt idx="53">
                  <c:v>-18948</c:v>
                </c:pt>
                <c:pt idx="54">
                  <c:v>-18655</c:v>
                </c:pt>
                <c:pt idx="55">
                  <c:v>-18641</c:v>
                </c:pt>
                <c:pt idx="56">
                  <c:v>-18626</c:v>
                </c:pt>
                <c:pt idx="57">
                  <c:v>-18352</c:v>
                </c:pt>
                <c:pt idx="58">
                  <c:v>-18324</c:v>
                </c:pt>
                <c:pt idx="59">
                  <c:v>-18309</c:v>
                </c:pt>
                <c:pt idx="60">
                  <c:v>-18022</c:v>
                </c:pt>
                <c:pt idx="61">
                  <c:v>-17979</c:v>
                </c:pt>
                <c:pt idx="62">
                  <c:v>-17706</c:v>
                </c:pt>
                <c:pt idx="63">
                  <c:v>-17397</c:v>
                </c:pt>
                <c:pt idx="64">
                  <c:v>-16935</c:v>
                </c:pt>
                <c:pt idx="65">
                  <c:v>-16720</c:v>
                </c:pt>
                <c:pt idx="66">
                  <c:v>-16108</c:v>
                </c:pt>
                <c:pt idx="67">
                  <c:v>-16087.5</c:v>
                </c:pt>
                <c:pt idx="68">
                  <c:v>-15440</c:v>
                </c:pt>
                <c:pt idx="69">
                  <c:v>-15433</c:v>
                </c:pt>
                <c:pt idx="70">
                  <c:v>-13830</c:v>
                </c:pt>
                <c:pt idx="71">
                  <c:v>-13815</c:v>
                </c:pt>
                <c:pt idx="72">
                  <c:v>-13778</c:v>
                </c:pt>
                <c:pt idx="73">
                  <c:v>-13564</c:v>
                </c:pt>
                <c:pt idx="74">
                  <c:v>-13563</c:v>
                </c:pt>
                <c:pt idx="75">
                  <c:v>-13528</c:v>
                </c:pt>
                <c:pt idx="76">
                  <c:v>-13499</c:v>
                </c:pt>
                <c:pt idx="77">
                  <c:v>-13498</c:v>
                </c:pt>
                <c:pt idx="78">
                  <c:v>-13492</c:v>
                </c:pt>
                <c:pt idx="79">
                  <c:v>-13484</c:v>
                </c:pt>
                <c:pt idx="80">
                  <c:v>-13476</c:v>
                </c:pt>
                <c:pt idx="81">
                  <c:v>-13194</c:v>
                </c:pt>
                <c:pt idx="82">
                  <c:v>-13188</c:v>
                </c:pt>
                <c:pt idx="83">
                  <c:v>-13187</c:v>
                </c:pt>
                <c:pt idx="84">
                  <c:v>-12878</c:v>
                </c:pt>
                <c:pt idx="85">
                  <c:v>-12584</c:v>
                </c:pt>
                <c:pt idx="86">
                  <c:v>-12548</c:v>
                </c:pt>
                <c:pt idx="87">
                  <c:v>-10629</c:v>
                </c:pt>
                <c:pt idx="88">
                  <c:v>-9939</c:v>
                </c:pt>
                <c:pt idx="89">
                  <c:v>-9615</c:v>
                </c:pt>
                <c:pt idx="90">
                  <c:v>-9615</c:v>
                </c:pt>
                <c:pt idx="91">
                  <c:v>-9330</c:v>
                </c:pt>
                <c:pt idx="92">
                  <c:v>-8659</c:v>
                </c:pt>
                <c:pt idx="93">
                  <c:v>-8658</c:v>
                </c:pt>
                <c:pt idx="94">
                  <c:v>-8658</c:v>
                </c:pt>
                <c:pt idx="95">
                  <c:v>-8634</c:v>
                </c:pt>
                <c:pt idx="96">
                  <c:v>-7724</c:v>
                </c:pt>
                <c:pt idx="97">
                  <c:v>-7717.5</c:v>
                </c:pt>
                <c:pt idx="98">
                  <c:v>-7707</c:v>
                </c:pt>
                <c:pt idx="99">
                  <c:v>-7705</c:v>
                </c:pt>
                <c:pt idx="100">
                  <c:v>-6454</c:v>
                </c:pt>
                <c:pt idx="101">
                  <c:v>-6453</c:v>
                </c:pt>
                <c:pt idx="102">
                  <c:v>-6432</c:v>
                </c:pt>
                <c:pt idx="103">
                  <c:v>-6084</c:v>
                </c:pt>
                <c:pt idx="104">
                  <c:v>-5804</c:v>
                </c:pt>
                <c:pt idx="105">
                  <c:v>-5760</c:v>
                </c:pt>
                <c:pt idx="106">
                  <c:v>-5458</c:v>
                </c:pt>
                <c:pt idx="107">
                  <c:v>-5458</c:v>
                </c:pt>
                <c:pt idx="108">
                  <c:v>-5444</c:v>
                </c:pt>
                <c:pt idx="109">
                  <c:v>-5436</c:v>
                </c:pt>
                <c:pt idx="110">
                  <c:v>-5198</c:v>
                </c:pt>
                <c:pt idx="111">
                  <c:v>-5185</c:v>
                </c:pt>
                <c:pt idx="112">
                  <c:v>-5185</c:v>
                </c:pt>
                <c:pt idx="113">
                  <c:v>-5185</c:v>
                </c:pt>
                <c:pt idx="114">
                  <c:v>-5185</c:v>
                </c:pt>
                <c:pt idx="115">
                  <c:v>-5184</c:v>
                </c:pt>
                <c:pt idx="116">
                  <c:v>-5179</c:v>
                </c:pt>
                <c:pt idx="117">
                  <c:v>-5179</c:v>
                </c:pt>
                <c:pt idx="118">
                  <c:v>-5179</c:v>
                </c:pt>
                <c:pt idx="119">
                  <c:v>-5149</c:v>
                </c:pt>
                <c:pt idx="120">
                  <c:v>-4817</c:v>
                </c:pt>
                <c:pt idx="121">
                  <c:v>-4816</c:v>
                </c:pt>
                <c:pt idx="122">
                  <c:v>-4804</c:v>
                </c:pt>
                <c:pt idx="123">
                  <c:v>-4533</c:v>
                </c:pt>
                <c:pt idx="124">
                  <c:v>-4512</c:v>
                </c:pt>
                <c:pt idx="125">
                  <c:v>-4507</c:v>
                </c:pt>
                <c:pt idx="126">
                  <c:v>-4507</c:v>
                </c:pt>
                <c:pt idx="127">
                  <c:v>-4191</c:v>
                </c:pt>
                <c:pt idx="128">
                  <c:v>-4191</c:v>
                </c:pt>
                <c:pt idx="129">
                  <c:v>-4187</c:v>
                </c:pt>
                <c:pt idx="130">
                  <c:v>-4185</c:v>
                </c:pt>
                <c:pt idx="131">
                  <c:v>-3950</c:v>
                </c:pt>
                <c:pt idx="132">
                  <c:v>-3932</c:v>
                </c:pt>
                <c:pt idx="133">
                  <c:v>-3896</c:v>
                </c:pt>
                <c:pt idx="134">
                  <c:v>-3890</c:v>
                </c:pt>
                <c:pt idx="135">
                  <c:v>-3888</c:v>
                </c:pt>
                <c:pt idx="136">
                  <c:v>-3886</c:v>
                </c:pt>
                <c:pt idx="137">
                  <c:v>-3867</c:v>
                </c:pt>
                <c:pt idx="138">
                  <c:v>-3867</c:v>
                </c:pt>
                <c:pt idx="139">
                  <c:v>-3860</c:v>
                </c:pt>
                <c:pt idx="140">
                  <c:v>-3859</c:v>
                </c:pt>
                <c:pt idx="141">
                  <c:v>-3853</c:v>
                </c:pt>
                <c:pt idx="142">
                  <c:v>-3853</c:v>
                </c:pt>
                <c:pt idx="143">
                  <c:v>-3853</c:v>
                </c:pt>
                <c:pt idx="144">
                  <c:v>-3838</c:v>
                </c:pt>
                <c:pt idx="145">
                  <c:v>-3833</c:v>
                </c:pt>
                <c:pt idx="146">
                  <c:v>-3816</c:v>
                </c:pt>
                <c:pt idx="147">
                  <c:v>-3577</c:v>
                </c:pt>
                <c:pt idx="148">
                  <c:v>-3522</c:v>
                </c:pt>
                <c:pt idx="149">
                  <c:v>-3500</c:v>
                </c:pt>
                <c:pt idx="150">
                  <c:v>-3263</c:v>
                </c:pt>
                <c:pt idx="151">
                  <c:v>-3257</c:v>
                </c:pt>
                <c:pt idx="152">
                  <c:v>-3257</c:v>
                </c:pt>
                <c:pt idx="153">
                  <c:v>-3250</c:v>
                </c:pt>
                <c:pt idx="154">
                  <c:v>-3250</c:v>
                </c:pt>
                <c:pt idx="155">
                  <c:v>-3242</c:v>
                </c:pt>
                <c:pt idx="156">
                  <c:v>-3234</c:v>
                </c:pt>
                <c:pt idx="157">
                  <c:v>-3220</c:v>
                </c:pt>
                <c:pt idx="158">
                  <c:v>-3176</c:v>
                </c:pt>
                <c:pt idx="159">
                  <c:v>-3169</c:v>
                </c:pt>
                <c:pt idx="160">
                  <c:v>-2947</c:v>
                </c:pt>
                <c:pt idx="161">
                  <c:v>-2939</c:v>
                </c:pt>
                <c:pt idx="162">
                  <c:v>-2927</c:v>
                </c:pt>
                <c:pt idx="163">
                  <c:v>-2921</c:v>
                </c:pt>
                <c:pt idx="164">
                  <c:v>-2921</c:v>
                </c:pt>
                <c:pt idx="165">
                  <c:v>-2919</c:v>
                </c:pt>
                <c:pt idx="166">
                  <c:v>-2919</c:v>
                </c:pt>
                <c:pt idx="167">
                  <c:v>-2917</c:v>
                </c:pt>
                <c:pt idx="168">
                  <c:v>-2917</c:v>
                </c:pt>
                <c:pt idx="169">
                  <c:v>-2914</c:v>
                </c:pt>
                <c:pt idx="170">
                  <c:v>-2914</c:v>
                </c:pt>
                <c:pt idx="171">
                  <c:v>-2911</c:v>
                </c:pt>
                <c:pt idx="172">
                  <c:v>-2911</c:v>
                </c:pt>
                <c:pt idx="173">
                  <c:v>-2900</c:v>
                </c:pt>
                <c:pt idx="174">
                  <c:v>-2899</c:v>
                </c:pt>
                <c:pt idx="175">
                  <c:v>-2294</c:v>
                </c:pt>
                <c:pt idx="176">
                  <c:v>-2273</c:v>
                </c:pt>
                <c:pt idx="177">
                  <c:v>-2273</c:v>
                </c:pt>
                <c:pt idx="178">
                  <c:v>-2264</c:v>
                </c:pt>
                <c:pt idx="179">
                  <c:v>-2264</c:v>
                </c:pt>
                <c:pt idx="180">
                  <c:v>-2257</c:v>
                </c:pt>
                <c:pt idx="181">
                  <c:v>-2234</c:v>
                </c:pt>
                <c:pt idx="182">
                  <c:v>-2227</c:v>
                </c:pt>
                <c:pt idx="183">
                  <c:v>-2222</c:v>
                </c:pt>
                <c:pt idx="184">
                  <c:v>-2046.5</c:v>
                </c:pt>
                <c:pt idx="185">
                  <c:v>-2027</c:v>
                </c:pt>
                <c:pt idx="186">
                  <c:v>-1983.5</c:v>
                </c:pt>
                <c:pt idx="187">
                  <c:v>-1963</c:v>
                </c:pt>
                <c:pt idx="188">
                  <c:v>-1934</c:v>
                </c:pt>
                <c:pt idx="189">
                  <c:v>-1928</c:v>
                </c:pt>
                <c:pt idx="190">
                  <c:v>-1927</c:v>
                </c:pt>
                <c:pt idx="191">
                  <c:v>-1913</c:v>
                </c:pt>
                <c:pt idx="192">
                  <c:v>-1913</c:v>
                </c:pt>
                <c:pt idx="193">
                  <c:v>-1696</c:v>
                </c:pt>
                <c:pt idx="194">
                  <c:v>-1696</c:v>
                </c:pt>
                <c:pt idx="195">
                  <c:v>-1661</c:v>
                </c:pt>
                <c:pt idx="196">
                  <c:v>-1659</c:v>
                </c:pt>
                <c:pt idx="197">
                  <c:v>-1659</c:v>
                </c:pt>
                <c:pt idx="198">
                  <c:v>-1659</c:v>
                </c:pt>
                <c:pt idx="199">
                  <c:v>-1644</c:v>
                </c:pt>
                <c:pt idx="200">
                  <c:v>-1640</c:v>
                </c:pt>
                <c:pt idx="201">
                  <c:v>-1640</c:v>
                </c:pt>
                <c:pt idx="202">
                  <c:v>-1638</c:v>
                </c:pt>
                <c:pt idx="203">
                  <c:v>-1638</c:v>
                </c:pt>
                <c:pt idx="204">
                  <c:v>-1637</c:v>
                </c:pt>
                <c:pt idx="205">
                  <c:v>-1637</c:v>
                </c:pt>
                <c:pt idx="206">
                  <c:v>-1637</c:v>
                </c:pt>
                <c:pt idx="207">
                  <c:v>-1637</c:v>
                </c:pt>
                <c:pt idx="208">
                  <c:v>-1624</c:v>
                </c:pt>
                <c:pt idx="209">
                  <c:v>-1624</c:v>
                </c:pt>
                <c:pt idx="210">
                  <c:v>-1623</c:v>
                </c:pt>
                <c:pt idx="211">
                  <c:v>-1623</c:v>
                </c:pt>
                <c:pt idx="212">
                  <c:v>-1618</c:v>
                </c:pt>
                <c:pt idx="213">
                  <c:v>-1616</c:v>
                </c:pt>
                <c:pt idx="214">
                  <c:v>-1616</c:v>
                </c:pt>
                <c:pt idx="215">
                  <c:v>-1615.5</c:v>
                </c:pt>
                <c:pt idx="216">
                  <c:v>-1611</c:v>
                </c:pt>
                <c:pt idx="217">
                  <c:v>-1610</c:v>
                </c:pt>
                <c:pt idx="218">
                  <c:v>-1604</c:v>
                </c:pt>
                <c:pt idx="219">
                  <c:v>-1602</c:v>
                </c:pt>
                <c:pt idx="220">
                  <c:v>-1602</c:v>
                </c:pt>
                <c:pt idx="221">
                  <c:v>-1602</c:v>
                </c:pt>
                <c:pt idx="222">
                  <c:v>-1601</c:v>
                </c:pt>
                <c:pt idx="223">
                  <c:v>-1594</c:v>
                </c:pt>
                <c:pt idx="224">
                  <c:v>-1594</c:v>
                </c:pt>
                <c:pt idx="225">
                  <c:v>-1587</c:v>
                </c:pt>
                <c:pt idx="226">
                  <c:v>-1587</c:v>
                </c:pt>
                <c:pt idx="227">
                  <c:v>-1586</c:v>
                </c:pt>
                <c:pt idx="228">
                  <c:v>-1365</c:v>
                </c:pt>
                <c:pt idx="229">
                  <c:v>-1365</c:v>
                </c:pt>
                <c:pt idx="230">
                  <c:v>-1347.5</c:v>
                </c:pt>
                <c:pt idx="231">
                  <c:v>-1324</c:v>
                </c:pt>
                <c:pt idx="232">
                  <c:v>-1324</c:v>
                </c:pt>
                <c:pt idx="233">
                  <c:v>-1309</c:v>
                </c:pt>
                <c:pt idx="234">
                  <c:v>-1309</c:v>
                </c:pt>
                <c:pt idx="235">
                  <c:v>-1293</c:v>
                </c:pt>
                <c:pt idx="236">
                  <c:v>-1288</c:v>
                </c:pt>
                <c:pt idx="237">
                  <c:v>-1288</c:v>
                </c:pt>
                <c:pt idx="238">
                  <c:v>-1280</c:v>
                </c:pt>
                <c:pt idx="239">
                  <c:v>-1280</c:v>
                </c:pt>
                <c:pt idx="240">
                  <c:v>-1278</c:v>
                </c:pt>
                <c:pt idx="241">
                  <c:v>-1278</c:v>
                </c:pt>
                <c:pt idx="242">
                  <c:v>-1274.5</c:v>
                </c:pt>
                <c:pt idx="243">
                  <c:v>-1263</c:v>
                </c:pt>
                <c:pt idx="244">
                  <c:v>-1263</c:v>
                </c:pt>
                <c:pt idx="245">
                  <c:v>-1234</c:v>
                </c:pt>
                <c:pt idx="246">
                  <c:v>-1234</c:v>
                </c:pt>
                <c:pt idx="247">
                  <c:v>-1048</c:v>
                </c:pt>
                <c:pt idx="248">
                  <c:v>-1048</c:v>
                </c:pt>
                <c:pt idx="249">
                  <c:v>-1026</c:v>
                </c:pt>
                <c:pt idx="250">
                  <c:v>-993</c:v>
                </c:pt>
                <c:pt idx="251">
                  <c:v>-992</c:v>
                </c:pt>
                <c:pt idx="252">
                  <c:v>-971</c:v>
                </c:pt>
                <c:pt idx="253">
                  <c:v>-957</c:v>
                </c:pt>
                <c:pt idx="254">
                  <c:v>-956</c:v>
                </c:pt>
                <c:pt idx="255">
                  <c:v>-942</c:v>
                </c:pt>
                <c:pt idx="256">
                  <c:v>-756</c:v>
                </c:pt>
                <c:pt idx="257">
                  <c:v>-684</c:v>
                </c:pt>
                <c:pt idx="258">
                  <c:v>-683</c:v>
                </c:pt>
                <c:pt idx="259">
                  <c:v>-645</c:v>
                </c:pt>
                <c:pt idx="260">
                  <c:v>-645</c:v>
                </c:pt>
                <c:pt idx="261">
                  <c:v>-631</c:v>
                </c:pt>
                <c:pt idx="262">
                  <c:v>-618</c:v>
                </c:pt>
                <c:pt idx="263">
                  <c:v>-618</c:v>
                </c:pt>
                <c:pt idx="264">
                  <c:v>-611</c:v>
                </c:pt>
                <c:pt idx="265">
                  <c:v>-596</c:v>
                </c:pt>
                <c:pt idx="266">
                  <c:v>-360</c:v>
                </c:pt>
                <c:pt idx="267">
                  <c:v>-353</c:v>
                </c:pt>
                <c:pt idx="268">
                  <c:v>-351</c:v>
                </c:pt>
                <c:pt idx="269">
                  <c:v>-338</c:v>
                </c:pt>
                <c:pt idx="270">
                  <c:v>-302</c:v>
                </c:pt>
                <c:pt idx="271">
                  <c:v>-280</c:v>
                </c:pt>
                <c:pt idx="272">
                  <c:v>-30</c:v>
                </c:pt>
                <c:pt idx="273">
                  <c:v>-7</c:v>
                </c:pt>
                <c:pt idx="274">
                  <c:v>-3.5</c:v>
                </c:pt>
                <c:pt idx="275">
                  <c:v>0</c:v>
                </c:pt>
                <c:pt idx="276">
                  <c:v>0</c:v>
                </c:pt>
                <c:pt idx="277">
                  <c:v>252</c:v>
                </c:pt>
                <c:pt idx="278">
                  <c:v>253</c:v>
                </c:pt>
                <c:pt idx="279">
                  <c:v>253</c:v>
                </c:pt>
                <c:pt idx="280">
                  <c:v>268</c:v>
                </c:pt>
                <c:pt idx="281">
                  <c:v>268</c:v>
                </c:pt>
                <c:pt idx="282">
                  <c:v>279</c:v>
                </c:pt>
                <c:pt idx="283">
                  <c:v>280</c:v>
                </c:pt>
                <c:pt idx="284">
                  <c:v>280</c:v>
                </c:pt>
                <c:pt idx="285">
                  <c:v>289</c:v>
                </c:pt>
                <c:pt idx="286">
                  <c:v>289</c:v>
                </c:pt>
                <c:pt idx="287">
                  <c:v>304</c:v>
                </c:pt>
                <c:pt idx="288">
                  <c:v>304</c:v>
                </c:pt>
                <c:pt idx="289">
                  <c:v>304</c:v>
                </c:pt>
                <c:pt idx="290">
                  <c:v>308</c:v>
                </c:pt>
                <c:pt idx="291">
                  <c:v>315</c:v>
                </c:pt>
                <c:pt idx="292">
                  <c:v>316</c:v>
                </c:pt>
                <c:pt idx="293">
                  <c:v>317</c:v>
                </c:pt>
                <c:pt idx="294">
                  <c:v>330</c:v>
                </c:pt>
                <c:pt idx="295">
                  <c:v>337</c:v>
                </c:pt>
                <c:pt idx="296">
                  <c:v>525</c:v>
                </c:pt>
                <c:pt idx="297">
                  <c:v>560</c:v>
                </c:pt>
                <c:pt idx="298">
                  <c:v>560</c:v>
                </c:pt>
                <c:pt idx="299">
                  <c:v>563.5</c:v>
                </c:pt>
                <c:pt idx="300">
                  <c:v>565.5</c:v>
                </c:pt>
                <c:pt idx="301">
                  <c:v>611</c:v>
                </c:pt>
                <c:pt idx="302">
                  <c:v>611</c:v>
                </c:pt>
                <c:pt idx="303">
                  <c:v>624</c:v>
                </c:pt>
                <c:pt idx="304">
                  <c:v>625</c:v>
                </c:pt>
                <c:pt idx="305">
                  <c:v>627</c:v>
                </c:pt>
                <c:pt idx="306">
                  <c:v>639</c:v>
                </c:pt>
                <c:pt idx="307">
                  <c:v>642</c:v>
                </c:pt>
                <c:pt idx="308">
                  <c:v>650.5</c:v>
                </c:pt>
                <c:pt idx="309">
                  <c:v>655</c:v>
                </c:pt>
                <c:pt idx="310">
                  <c:v>679</c:v>
                </c:pt>
                <c:pt idx="311">
                  <c:v>679</c:v>
                </c:pt>
                <c:pt idx="312">
                  <c:v>936</c:v>
                </c:pt>
                <c:pt idx="313">
                  <c:v>939.5</c:v>
                </c:pt>
                <c:pt idx="314">
                  <c:v>963</c:v>
                </c:pt>
                <c:pt idx="315">
                  <c:v>965.5</c:v>
                </c:pt>
                <c:pt idx="316">
                  <c:v>970</c:v>
                </c:pt>
                <c:pt idx="317">
                  <c:v>978</c:v>
                </c:pt>
                <c:pt idx="318">
                  <c:v>1217</c:v>
                </c:pt>
                <c:pt idx="319">
                  <c:v>1217</c:v>
                </c:pt>
                <c:pt idx="320">
                  <c:v>1280</c:v>
                </c:pt>
                <c:pt idx="321">
                  <c:v>1280</c:v>
                </c:pt>
                <c:pt idx="322">
                  <c:v>1280</c:v>
                </c:pt>
                <c:pt idx="323">
                  <c:v>1280</c:v>
                </c:pt>
                <c:pt idx="324">
                  <c:v>1282</c:v>
                </c:pt>
                <c:pt idx="325">
                  <c:v>1297</c:v>
                </c:pt>
                <c:pt idx="326">
                  <c:v>1297</c:v>
                </c:pt>
                <c:pt idx="327">
                  <c:v>1302</c:v>
                </c:pt>
                <c:pt idx="328">
                  <c:v>1302</c:v>
                </c:pt>
                <c:pt idx="329">
                  <c:v>1556</c:v>
                </c:pt>
                <c:pt idx="330">
                  <c:v>1556</c:v>
                </c:pt>
                <c:pt idx="331">
                  <c:v>1563</c:v>
                </c:pt>
                <c:pt idx="332">
                  <c:v>1563</c:v>
                </c:pt>
                <c:pt idx="333">
                  <c:v>1577</c:v>
                </c:pt>
                <c:pt idx="334">
                  <c:v>1577</c:v>
                </c:pt>
                <c:pt idx="335">
                  <c:v>1596</c:v>
                </c:pt>
                <c:pt idx="336">
                  <c:v>1607</c:v>
                </c:pt>
                <c:pt idx="337">
                  <c:v>1620</c:v>
                </c:pt>
                <c:pt idx="338">
                  <c:v>1620</c:v>
                </c:pt>
                <c:pt idx="339">
                  <c:v>1887.5</c:v>
                </c:pt>
                <c:pt idx="340">
                  <c:v>1922</c:v>
                </c:pt>
                <c:pt idx="341">
                  <c:v>1922</c:v>
                </c:pt>
                <c:pt idx="342">
                  <c:v>1949</c:v>
                </c:pt>
                <c:pt idx="343">
                  <c:v>1949</c:v>
                </c:pt>
                <c:pt idx="344">
                  <c:v>1965</c:v>
                </c:pt>
                <c:pt idx="345">
                  <c:v>1978</c:v>
                </c:pt>
                <c:pt idx="346">
                  <c:v>2178</c:v>
                </c:pt>
                <c:pt idx="347">
                  <c:v>2184.5</c:v>
                </c:pt>
                <c:pt idx="348">
                  <c:v>2229</c:v>
                </c:pt>
                <c:pt idx="349">
                  <c:v>2236</c:v>
                </c:pt>
                <c:pt idx="350">
                  <c:v>2239</c:v>
                </c:pt>
                <c:pt idx="351">
                  <c:v>2239</c:v>
                </c:pt>
                <c:pt idx="352">
                  <c:v>2241</c:v>
                </c:pt>
                <c:pt idx="353">
                  <c:v>2526.5</c:v>
                </c:pt>
                <c:pt idx="354">
                  <c:v>2540</c:v>
                </c:pt>
                <c:pt idx="355">
                  <c:v>2540</c:v>
                </c:pt>
                <c:pt idx="356">
                  <c:v>2548</c:v>
                </c:pt>
                <c:pt idx="357">
                  <c:v>2548</c:v>
                </c:pt>
                <c:pt idx="358">
                  <c:v>2563</c:v>
                </c:pt>
                <c:pt idx="359">
                  <c:v>2567</c:v>
                </c:pt>
                <c:pt idx="360">
                  <c:v>2567</c:v>
                </c:pt>
                <c:pt idx="361">
                  <c:v>2567</c:v>
                </c:pt>
                <c:pt idx="362">
                  <c:v>2589</c:v>
                </c:pt>
                <c:pt idx="363">
                  <c:v>2592</c:v>
                </c:pt>
                <c:pt idx="364">
                  <c:v>2592</c:v>
                </c:pt>
                <c:pt idx="365">
                  <c:v>2767</c:v>
                </c:pt>
                <c:pt idx="366">
                  <c:v>2863.5</c:v>
                </c:pt>
                <c:pt idx="367">
                  <c:v>2885</c:v>
                </c:pt>
                <c:pt idx="368">
                  <c:v>2885</c:v>
                </c:pt>
                <c:pt idx="369">
                  <c:v>2891</c:v>
                </c:pt>
                <c:pt idx="370">
                  <c:v>2898</c:v>
                </c:pt>
                <c:pt idx="371">
                  <c:v>2900</c:v>
                </c:pt>
                <c:pt idx="372">
                  <c:v>3128</c:v>
                </c:pt>
                <c:pt idx="373">
                  <c:v>3195</c:v>
                </c:pt>
                <c:pt idx="374">
                  <c:v>3224</c:v>
                </c:pt>
                <c:pt idx="375">
                  <c:v>3233.5</c:v>
                </c:pt>
                <c:pt idx="376">
                  <c:v>3291</c:v>
                </c:pt>
                <c:pt idx="377">
                  <c:v>3410</c:v>
                </c:pt>
                <c:pt idx="378">
                  <c:v>3509</c:v>
                </c:pt>
                <c:pt idx="379">
                  <c:v>3509</c:v>
                </c:pt>
                <c:pt idx="380">
                  <c:v>3540</c:v>
                </c:pt>
                <c:pt idx="381">
                  <c:v>3562</c:v>
                </c:pt>
                <c:pt idx="382">
                  <c:v>3562</c:v>
                </c:pt>
                <c:pt idx="383">
                  <c:v>3784</c:v>
                </c:pt>
                <c:pt idx="384">
                  <c:v>3811</c:v>
                </c:pt>
                <c:pt idx="385">
                  <c:v>3842</c:v>
                </c:pt>
                <c:pt idx="386">
                  <c:v>3842</c:v>
                </c:pt>
                <c:pt idx="387">
                  <c:v>4149</c:v>
                </c:pt>
                <c:pt idx="388">
                  <c:v>4158</c:v>
                </c:pt>
                <c:pt idx="389">
                  <c:v>4158</c:v>
                </c:pt>
                <c:pt idx="390">
                  <c:v>4165</c:v>
                </c:pt>
                <c:pt idx="391">
                  <c:v>4165</c:v>
                </c:pt>
                <c:pt idx="392">
                  <c:v>4180</c:v>
                </c:pt>
                <c:pt idx="393">
                  <c:v>4180</c:v>
                </c:pt>
                <c:pt idx="394">
                  <c:v>4184</c:v>
                </c:pt>
                <c:pt idx="395">
                  <c:v>4200</c:v>
                </c:pt>
                <c:pt idx="396">
                  <c:v>4446.5</c:v>
                </c:pt>
                <c:pt idx="397">
                  <c:v>4502</c:v>
                </c:pt>
                <c:pt idx="398">
                  <c:v>4502</c:v>
                </c:pt>
                <c:pt idx="399">
                  <c:v>4840</c:v>
                </c:pt>
                <c:pt idx="400">
                  <c:v>5041</c:v>
                </c:pt>
                <c:pt idx="401">
                  <c:v>5050</c:v>
                </c:pt>
                <c:pt idx="402">
                  <c:v>5085</c:v>
                </c:pt>
                <c:pt idx="403">
                  <c:v>5122</c:v>
                </c:pt>
                <c:pt idx="404">
                  <c:v>5138</c:v>
                </c:pt>
                <c:pt idx="405">
                  <c:v>5138</c:v>
                </c:pt>
                <c:pt idx="406">
                  <c:v>5173</c:v>
                </c:pt>
                <c:pt idx="407">
                  <c:v>5173</c:v>
                </c:pt>
                <c:pt idx="408">
                  <c:v>5359</c:v>
                </c:pt>
                <c:pt idx="409">
                  <c:v>5359</c:v>
                </c:pt>
                <c:pt idx="410">
                  <c:v>5408</c:v>
                </c:pt>
                <c:pt idx="411">
                  <c:v>5412</c:v>
                </c:pt>
                <c:pt idx="412">
                  <c:v>5420</c:v>
                </c:pt>
                <c:pt idx="413">
                  <c:v>5436</c:v>
                </c:pt>
                <c:pt idx="414">
                  <c:v>5438</c:v>
                </c:pt>
                <c:pt idx="415">
                  <c:v>5438</c:v>
                </c:pt>
                <c:pt idx="416">
                  <c:v>5445</c:v>
                </c:pt>
                <c:pt idx="417">
                  <c:v>5445</c:v>
                </c:pt>
                <c:pt idx="418">
                  <c:v>5451</c:v>
                </c:pt>
                <c:pt idx="419">
                  <c:v>5455</c:v>
                </c:pt>
                <c:pt idx="420">
                  <c:v>5467</c:v>
                </c:pt>
                <c:pt idx="421">
                  <c:v>5467</c:v>
                </c:pt>
                <c:pt idx="422">
                  <c:v>5470</c:v>
                </c:pt>
                <c:pt idx="423">
                  <c:v>5482</c:v>
                </c:pt>
                <c:pt idx="424">
                  <c:v>5504</c:v>
                </c:pt>
                <c:pt idx="425">
                  <c:v>5504</c:v>
                </c:pt>
                <c:pt idx="426">
                  <c:v>5767</c:v>
                </c:pt>
                <c:pt idx="427">
                  <c:v>5769</c:v>
                </c:pt>
                <c:pt idx="428">
                  <c:v>5769</c:v>
                </c:pt>
                <c:pt idx="429">
                  <c:v>5783</c:v>
                </c:pt>
                <c:pt idx="430">
                  <c:v>5783</c:v>
                </c:pt>
                <c:pt idx="431">
                  <c:v>5789</c:v>
                </c:pt>
                <c:pt idx="432">
                  <c:v>5791</c:v>
                </c:pt>
                <c:pt idx="433">
                  <c:v>5791</c:v>
                </c:pt>
                <c:pt idx="434">
                  <c:v>5806</c:v>
                </c:pt>
                <c:pt idx="435">
                  <c:v>5806</c:v>
                </c:pt>
                <c:pt idx="436">
                  <c:v>5820</c:v>
                </c:pt>
                <c:pt idx="437">
                  <c:v>5820</c:v>
                </c:pt>
                <c:pt idx="438">
                  <c:v>6035</c:v>
                </c:pt>
                <c:pt idx="439">
                  <c:v>6035</c:v>
                </c:pt>
                <c:pt idx="440">
                  <c:v>6049</c:v>
                </c:pt>
                <c:pt idx="441">
                  <c:v>6049</c:v>
                </c:pt>
                <c:pt idx="442">
                  <c:v>6078</c:v>
                </c:pt>
                <c:pt idx="443">
                  <c:v>6078</c:v>
                </c:pt>
                <c:pt idx="444">
                  <c:v>6099</c:v>
                </c:pt>
                <c:pt idx="445">
                  <c:v>6099</c:v>
                </c:pt>
                <c:pt idx="446">
                  <c:v>6100</c:v>
                </c:pt>
                <c:pt idx="447">
                  <c:v>6100</c:v>
                </c:pt>
                <c:pt idx="448">
                  <c:v>6110</c:v>
                </c:pt>
                <c:pt idx="449">
                  <c:v>6110</c:v>
                </c:pt>
                <c:pt idx="450">
                  <c:v>6114</c:v>
                </c:pt>
                <c:pt idx="451">
                  <c:v>6114</c:v>
                </c:pt>
                <c:pt idx="452">
                  <c:v>6127</c:v>
                </c:pt>
                <c:pt idx="453">
                  <c:v>6387</c:v>
                </c:pt>
                <c:pt idx="454">
                  <c:v>6387</c:v>
                </c:pt>
                <c:pt idx="455">
                  <c:v>6424</c:v>
                </c:pt>
                <c:pt idx="456">
                  <c:v>6424</c:v>
                </c:pt>
                <c:pt idx="457">
                  <c:v>6438</c:v>
                </c:pt>
                <c:pt idx="458">
                  <c:v>6438</c:v>
                </c:pt>
                <c:pt idx="459">
                  <c:v>6445</c:v>
                </c:pt>
                <c:pt idx="460">
                  <c:v>6445</c:v>
                </c:pt>
                <c:pt idx="461">
                  <c:v>6458</c:v>
                </c:pt>
                <c:pt idx="462">
                  <c:v>6458</c:v>
                </c:pt>
                <c:pt idx="463">
                  <c:v>6475</c:v>
                </c:pt>
                <c:pt idx="464">
                  <c:v>6702</c:v>
                </c:pt>
                <c:pt idx="465">
                  <c:v>6725</c:v>
                </c:pt>
                <c:pt idx="466">
                  <c:v>6725</c:v>
                </c:pt>
                <c:pt idx="467">
                  <c:v>6733</c:v>
                </c:pt>
                <c:pt idx="468">
                  <c:v>6745</c:v>
                </c:pt>
                <c:pt idx="469">
                  <c:v>6754</c:v>
                </c:pt>
                <c:pt idx="470">
                  <c:v>6769</c:v>
                </c:pt>
                <c:pt idx="471">
                  <c:v>6991</c:v>
                </c:pt>
                <c:pt idx="472">
                  <c:v>7033</c:v>
                </c:pt>
                <c:pt idx="473">
                  <c:v>7061</c:v>
                </c:pt>
                <c:pt idx="474">
                  <c:v>7063</c:v>
                </c:pt>
                <c:pt idx="475">
                  <c:v>7074</c:v>
                </c:pt>
                <c:pt idx="476">
                  <c:v>7091</c:v>
                </c:pt>
                <c:pt idx="477">
                  <c:v>7100</c:v>
                </c:pt>
                <c:pt idx="478">
                  <c:v>7100</c:v>
                </c:pt>
                <c:pt idx="479">
                  <c:v>7330</c:v>
                </c:pt>
                <c:pt idx="480">
                  <c:v>7351</c:v>
                </c:pt>
                <c:pt idx="481">
                  <c:v>7372</c:v>
                </c:pt>
                <c:pt idx="482">
                  <c:v>7390</c:v>
                </c:pt>
                <c:pt idx="483">
                  <c:v>7400</c:v>
                </c:pt>
                <c:pt idx="484">
                  <c:v>7416</c:v>
                </c:pt>
                <c:pt idx="485">
                  <c:v>7684</c:v>
                </c:pt>
                <c:pt idx="486">
                  <c:v>7714</c:v>
                </c:pt>
                <c:pt idx="487">
                  <c:v>7750</c:v>
                </c:pt>
                <c:pt idx="488">
                  <c:v>7965</c:v>
                </c:pt>
                <c:pt idx="489">
                  <c:v>8001</c:v>
                </c:pt>
                <c:pt idx="490">
                  <c:v>8047</c:v>
                </c:pt>
                <c:pt idx="491">
                  <c:v>8049</c:v>
                </c:pt>
                <c:pt idx="492">
                  <c:v>8059</c:v>
                </c:pt>
                <c:pt idx="493">
                  <c:v>8282</c:v>
                </c:pt>
                <c:pt idx="494">
                  <c:v>8318</c:v>
                </c:pt>
                <c:pt idx="495">
                  <c:v>8366</c:v>
                </c:pt>
                <c:pt idx="496">
                  <c:v>8385</c:v>
                </c:pt>
                <c:pt idx="497">
                  <c:v>8385</c:v>
                </c:pt>
                <c:pt idx="498">
                  <c:v>8591</c:v>
                </c:pt>
                <c:pt idx="499">
                  <c:v>8605</c:v>
                </c:pt>
                <c:pt idx="500">
                  <c:v>8613</c:v>
                </c:pt>
                <c:pt idx="501">
                  <c:v>8627</c:v>
                </c:pt>
                <c:pt idx="502">
                  <c:v>8634</c:v>
                </c:pt>
                <c:pt idx="503">
                  <c:v>8649</c:v>
                </c:pt>
                <c:pt idx="504">
                  <c:v>8936</c:v>
                </c:pt>
                <c:pt idx="505">
                  <c:v>8955</c:v>
                </c:pt>
                <c:pt idx="506">
                  <c:v>8958</c:v>
                </c:pt>
                <c:pt idx="507">
                  <c:v>8989</c:v>
                </c:pt>
                <c:pt idx="508">
                  <c:v>8989</c:v>
                </c:pt>
                <c:pt idx="509">
                  <c:v>8991</c:v>
                </c:pt>
                <c:pt idx="510">
                  <c:v>8992.5</c:v>
                </c:pt>
                <c:pt idx="511">
                  <c:v>9001</c:v>
                </c:pt>
                <c:pt idx="512">
                  <c:v>9008</c:v>
                </c:pt>
                <c:pt idx="513">
                  <c:v>9020</c:v>
                </c:pt>
                <c:pt idx="514">
                  <c:v>9245</c:v>
                </c:pt>
                <c:pt idx="515">
                  <c:v>9245</c:v>
                </c:pt>
                <c:pt idx="516">
                  <c:v>9259</c:v>
                </c:pt>
                <c:pt idx="517">
                  <c:v>9267</c:v>
                </c:pt>
                <c:pt idx="518">
                  <c:v>9274</c:v>
                </c:pt>
                <c:pt idx="519">
                  <c:v>9303</c:v>
                </c:pt>
                <c:pt idx="520">
                  <c:v>9307</c:v>
                </c:pt>
                <c:pt idx="521">
                  <c:v>9314</c:v>
                </c:pt>
                <c:pt idx="522">
                  <c:v>9605</c:v>
                </c:pt>
                <c:pt idx="523">
                  <c:v>9626</c:v>
                </c:pt>
                <c:pt idx="524">
                  <c:v>9660</c:v>
                </c:pt>
                <c:pt idx="525">
                  <c:v>9878</c:v>
                </c:pt>
                <c:pt idx="526">
                  <c:v>9899</c:v>
                </c:pt>
                <c:pt idx="527">
                  <c:v>9900</c:v>
                </c:pt>
                <c:pt idx="528">
                  <c:v>9914</c:v>
                </c:pt>
                <c:pt idx="529">
                  <c:v>9964</c:v>
                </c:pt>
                <c:pt idx="530">
                  <c:v>10245</c:v>
                </c:pt>
                <c:pt idx="531">
                  <c:v>10263</c:v>
                </c:pt>
                <c:pt idx="532">
                  <c:v>10274</c:v>
                </c:pt>
                <c:pt idx="533">
                  <c:v>10281</c:v>
                </c:pt>
                <c:pt idx="534">
                  <c:v>10283</c:v>
                </c:pt>
                <c:pt idx="535">
                  <c:v>10288</c:v>
                </c:pt>
                <c:pt idx="536">
                  <c:v>10288</c:v>
                </c:pt>
                <c:pt idx="537">
                  <c:v>10288</c:v>
                </c:pt>
                <c:pt idx="538">
                  <c:v>10609</c:v>
                </c:pt>
                <c:pt idx="539">
                  <c:v>10609</c:v>
                </c:pt>
                <c:pt idx="540">
                  <c:v>10612</c:v>
                </c:pt>
                <c:pt idx="541">
                  <c:v>10880.5</c:v>
                </c:pt>
                <c:pt idx="542">
                  <c:v>10888.5</c:v>
                </c:pt>
                <c:pt idx="543">
                  <c:v>10892</c:v>
                </c:pt>
                <c:pt idx="544">
                  <c:v>10899</c:v>
                </c:pt>
                <c:pt idx="545">
                  <c:v>10899</c:v>
                </c:pt>
                <c:pt idx="546">
                  <c:v>11172</c:v>
                </c:pt>
                <c:pt idx="547">
                  <c:v>11187</c:v>
                </c:pt>
                <c:pt idx="548">
                  <c:v>11216</c:v>
                </c:pt>
                <c:pt idx="549">
                  <c:v>11230</c:v>
                </c:pt>
                <c:pt idx="550">
                  <c:v>11237</c:v>
                </c:pt>
                <c:pt idx="551">
                  <c:v>11481</c:v>
                </c:pt>
                <c:pt idx="552">
                  <c:v>11602</c:v>
                </c:pt>
                <c:pt idx="553">
                  <c:v>11609</c:v>
                </c:pt>
                <c:pt idx="554">
                  <c:v>11609</c:v>
                </c:pt>
                <c:pt idx="555">
                  <c:v>11817</c:v>
                </c:pt>
                <c:pt idx="556">
                  <c:v>11817</c:v>
                </c:pt>
                <c:pt idx="557">
                  <c:v>11841</c:v>
                </c:pt>
                <c:pt idx="558">
                  <c:v>11882</c:v>
                </c:pt>
                <c:pt idx="559">
                  <c:v>11882</c:v>
                </c:pt>
                <c:pt idx="560">
                  <c:v>11884</c:v>
                </c:pt>
                <c:pt idx="561">
                  <c:v>11892</c:v>
                </c:pt>
                <c:pt idx="562">
                  <c:v>12220</c:v>
                </c:pt>
                <c:pt idx="563">
                  <c:v>12220</c:v>
                </c:pt>
                <c:pt idx="564">
                  <c:v>12500</c:v>
                </c:pt>
                <c:pt idx="565">
                  <c:v>12500</c:v>
                </c:pt>
                <c:pt idx="566">
                  <c:v>12524</c:v>
                </c:pt>
                <c:pt idx="567">
                  <c:v>12558</c:v>
                </c:pt>
                <c:pt idx="568">
                  <c:v>12889</c:v>
                </c:pt>
                <c:pt idx="569">
                  <c:v>12889</c:v>
                </c:pt>
                <c:pt idx="570">
                  <c:v>13154</c:v>
                </c:pt>
                <c:pt idx="571">
                  <c:v>13169</c:v>
                </c:pt>
                <c:pt idx="572">
                  <c:v>13773</c:v>
                </c:pt>
                <c:pt idx="573">
                  <c:v>14147</c:v>
                </c:pt>
              </c:numCache>
            </c:numRef>
          </c:xVal>
          <c:yVal>
            <c:numRef>
              <c:f>'Active 1'!$M$21:$M$974</c:f>
              <c:numCache>
                <c:formatCode>General</c:formatCode>
                <c:ptCount val="9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571-44DD-854E-CCDCB4B82CBF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1'!$F$21:$F$974</c:f>
              <c:numCache>
                <c:formatCode>General</c:formatCode>
                <c:ptCount val="954"/>
                <c:pt idx="0">
                  <c:v>-29861</c:v>
                </c:pt>
                <c:pt idx="1">
                  <c:v>-29860</c:v>
                </c:pt>
                <c:pt idx="2">
                  <c:v>-29691</c:v>
                </c:pt>
                <c:pt idx="3">
                  <c:v>-29632</c:v>
                </c:pt>
                <c:pt idx="4">
                  <c:v>-29601</c:v>
                </c:pt>
                <c:pt idx="5">
                  <c:v>-28931</c:v>
                </c:pt>
                <c:pt idx="6">
                  <c:v>-28927</c:v>
                </c:pt>
                <c:pt idx="7">
                  <c:v>-28441</c:v>
                </c:pt>
                <c:pt idx="8">
                  <c:v>-28431</c:v>
                </c:pt>
                <c:pt idx="9">
                  <c:v>-28106</c:v>
                </c:pt>
                <c:pt idx="10">
                  <c:v>-27961</c:v>
                </c:pt>
                <c:pt idx="11">
                  <c:v>-27331</c:v>
                </c:pt>
                <c:pt idx="12">
                  <c:v>-27328</c:v>
                </c:pt>
                <c:pt idx="13">
                  <c:v>-26371</c:v>
                </c:pt>
                <c:pt idx="14">
                  <c:v>-26350</c:v>
                </c:pt>
                <c:pt idx="15">
                  <c:v>-26271</c:v>
                </c:pt>
                <c:pt idx="16">
                  <c:v>-26055</c:v>
                </c:pt>
                <c:pt idx="17">
                  <c:v>-25891</c:v>
                </c:pt>
                <c:pt idx="18">
                  <c:v>-25578</c:v>
                </c:pt>
                <c:pt idx="19">
                  <c:v>-25127</c:v>
                </c:pt>
                <c:pt idx="20">
                  <c:v>-25071</c:v>
                </c:pt>
                <c:pt idx="21">
                  <c:v>-24448</c:v>
                </c:pt>
                <c:pt idx="22">
                  <c:v>-23200</c:v>
                </c:pt>
                <c:pt idx="23">
                  <c:v>-23193</c:v>
                </c:pt>
                <c:pt idx="24">
                  <c:v>-22877</c:v>
                </c:pt>
                <c:pt idx="25">
                  <c:v>-22827</c:v>
                </c:pt>
                <c:pt idx="26">
                  <c:v>-22516</c:v>
                </c:pt>
                <c:pt idx="27">
                  <c:v>-22496</c:v>
                </c:pt>
                <c:pt idx="28">
                  <c:v>-22495</c:v>
                </c:pt>
                <c:pt idx="29">
                  <c:v>-22251</c:v>
                </c:pt>
                <c:pt idx="30">
                  <c:v>-21884</c:v>
                </c:pt>
                <c:pt idx="31">
                  <c:v>-21539</c:v>
                </c:pt>
                <c:pt idx="32">
                  <c:v>-21515</c:v>
                </c:pt>
                <c:pt idx="33">
                  <c:v>-21324</c:v>
                </c:pt>
                <c:pt idx="34">
                  <c:v>-21287</c:v>
                </c:pt>
                <c:pt idx="35">
                  <c:v>-21201</c:v>
                </c:pt>
                <c:pt idx="36">
                  <c:v>-21194</c:v>
                </c:pt>
                <c:pt idx="37">
                  <c:v>-21186</c:v>
                </c:pt>
                <c:pt idx="38">
                  <c:v>-20979</c:v>
                </c:pt>
                <c:pt idx="39">
                  <c:v>-20950</c:v>
                </c:pt>
                <c:pt idx="40">
                  <c:v>-20928</c:v>
                </c:pt>
                <c:pt idx="41">
                  <c:v>-20913</c:v>
                </c:pt>
                <c:pt idx="42">
                  <c:v>-20281</c:v>
                </c:pt>
                <c:pt idx="43">
                  <c:v>-20257</c:v>
                </c:pt>
                <c:pt idx="44">
                  <c:v>-19936</c:v>
                </c:pt>
                <c:pt idx="45">
                  <c:v>-19921</c:v>
                </c:pt>
                <c:pt idx="46">
                  <c:v>-19899</c:v>
                </c:pt>
                <c:pt idx="47">
                  <c:v>-19596</c:v>
                </c:pt>
                <c:pt idx="48">
                  <c:v>-19595</c:v>
                </c:pt>
                <c:pt idx="49">
                  <c:v>-19295</c:v>
                </c:pt>
                <c:pt idx="50">
                  <c:v>-19288</c:v>
                </c:pt>
                <c:pt idx="51">
                  <c:v>-18972</c:v>
                </c:pt>
                <c:pt idx="52">
                  <c:v>-18964</c:v>
                </c:pt>
                <c:pt idx="53">
                  <c:v>-18948</c:v>
                </c:pt>
                <c:pt idx="54">
                  <c:v>-18655</c:v>
                </c:pt>
                <c:pt idx="55">
                  <c:v>-18641</c:v>
                </c:pt>
                <c:pt idx="56">
                  <c:v>-18626</c:v>
                </c:pt>
                <c:pt idx="57">
                  <c:v>-18352</c:v>
                </c:pt>
                <c:pt idx="58">
                  <c:v>-18324</c:v>
                </c:pt>
                <c:pt idx="59">
                  <c:v>-18309</c:v>
                </c:pt>
                <c:pt idx="60">
                  <c:v>-18022</c:v>
                </c:pt>
                <c:pt idx="61">
                  <c:v>-17979</c:v>
                </c:pt>
                <c:pt idx="62">
                  <c:v>-17706</c:v>
                </c:pt>
                <c:pt idx="63">
                  <c:v>-17397</c:v>
                </c:pt>
                <c:pt idx="64">
                  <c:v>-16935</c:v>
                </c:pt>
                <c:pt idx="65">
                  <c:v>-16720</c:v>
                </c:pt>
                <c:pt idx="66">
                  <c:v>-16108</c:v>
                </c:pt>
                <c:pt idx="67">
                  <c:v>-16087.5</c:v>
                </c:pt>
                <c:pt idx="68">
                  <c:v>-15440</c:v>
                </c:pt>
                <c:pt idx="69">
                  <c:v>-15433</c:v>
                </c:pt>
                <c:pt idx="70">
                  <c:v>-13830</c:v>
                </c:pt>
                <c:pt idx="71">
                  <c:v>-13815</c:v>
                </c:pt>
                <c:pt idx="72">
                  <c:v>-13778</c:v>
                </c:pt>
                <c:pt idx="73">
                  <c:v>-13564</c:v>
                </c:pt>
                <c:pt idx="74">
                  <c:v>-13563</c:v>
                </c:pt>
                <c:pt idx="75">
                  <c:v>-13528</c:v>
                </c:pt>
                <c:pt idx="76">
                  <c:v>-13499</c:v>
                </c:pt>
                <c:pt idx="77">
                  <c:v>-13498</c:v>
                </c:pt>
                <c:pt idx="78">
                  <c:v>-13492</c:v>
                </c:pt>
                <c:pt idx="79">
                  <c:v>-13484</c:v>
                </c:pt>
                <c:pt idx="80">
                  <c:v>-13476</c:v>
                </c:pt>
                <c:pt idx="81">
                  <c:v>-13194</c:v>
                </c:pt>
                <c:pt idx="82">
                  <c:v>-13188</c:v>
                </c:pt>
                <c:pt idx="83">
                  <c:v>-13187</c:v>
                </c:pt>
                <c:pt idx="84">
                  <c:v>-12878</c:v>
                </c:pt>
                <c:pt idx="85">
                  <c:v>-12584</c:v>
                </c:pt>
                <c:pt idx="86">
                  <c:v>-12548</c:v>
                </c:pt>
                <c:pt idx="87">
                  <c:v>-10629</c:v>
                </c:pt>
                <c:pt idx="88">
                  <c:v>-9939</c:v>
                </c:pt>
                <c:pt idx="89">
                  <c:v>-9615</c:v>
                </c:pt>
                <c:pt idx="90">
                  <c:v>-9615</c:v>
                </c:pt>
                <c:pt idx="91">
                  <c:v>-9330</c:v>
                </c:pt>
                <c:pt idx="92">
                  <c:v>-8659</c:v>
                </c:pt>
                <c:pt idx="93">
                  <c:v>-8658</c:v>
                </c:pt>
                <c:pt idx="94">
                  <c:v>-8658</c:v>
                </c:pt>
                <c:pt idx="95">
                  <c:v>-8634</c:v>
                </c:pt>
                <c:pt idx="96">
                  <c:v>-7724</c:v>
                </c:pt>
                <c:pt idx="97">
                  <c:v>-7717.5</c:v>
                </c:pt>
                <c:pt idx="98">
                  <c:v>-7707</c:v>
                </c:pt>
                <c:pt idx="99">
                  <c:v>-7705</c:v>
                </c:pt>
                <c:pt idx="100">
                  <c:v>-6454</c:v>
                </c:pt>
                <c:pt idx="101">
                  <c:v>-6453</c:v>
                </c:pt>
                <c:pt idx="102">
                  <c:v>-6432</c:v>
                </c:pt>
                <c:pt idx="103">
                  <c:v>-6084</c:v>
                </c:pt>
                <c:pt idx="104">
                  <c:v>-5804</c:v>
                </c:pt>
                <c:pt idx="105">
                  <c:v>-5760</c:v>
                </c:pt>
                <c:pt idx="106">
                  <c:v>-5458</c:v>
                </c:pt>
                <c:pt idx="107">
                  <c:v>-5458</c:v>
                </c:pt>
                <c:pt idx="108">
                  <c:v>-5444</c:v>
                </c:pt>
                <c:pt idx="109">
                  <c:v>-5436</c:v>
                </c:pt>
                <c:pt idx="110">
                  <c:v>-5198</c:v>
                </c:pt>
                <c:pt idx="111">
                  <c:v>-5185</c:v>
                </c:pt>
                <c:pt idx="112">
                  <c:v>-5185</c:v>
                </c:pt>
                <c:pt idx="113">
                  <c:v>-5185</c:v>
                </c:pt>
                <c:pt idx="114">
                  <c:v>-5185</c:v>
                </c:pt>
                <c:pt idx="115">
                  <c:v>-5184</c:v>
                </c:pt>
                <c:pt idx="116">
                  <c:v>-5179</c:v>
                </c:pt>
                <c:pt idx="117">
                  <c:v>-5179</c:v>
                </c:pt>
                <c:pt idx="118">
                  <c:v>-5179</c:v>
                </c:pt>
                <c:pt idx="119">
                  <c:v>-5149</c:v>
                </c:pt>
                <c:pt idx="120">
                  <c:v>-4817</c:v>
                </c:pt>
                <c:pt idx="121">
                  <c:v>-4816</c:v>
                </c:pt>
                <c:pt idx="122">
                  <c:v>-4804</c:v>
                </c:pt>
                <c:pt idx="123">
                  <c:v>-4533</c:v>
                </c:pt>
                <c:pt idx="124">
                  <c:v>-4512</c:v>
                </c:pt>
                <c:pt idx="125">
                  <c:v>-4507</c:v>
                </c:pt>
                <c:pt idx="126">
                  <c:v>-4507</c:v>
                </c:pt>
                <c:pt idx="127">
                  <c:v>-4191</c:v>
                </c:pt>
                <c:pt idx="128">
                  <c:v>-4191</c:v>
                </c:pt>
                <c:pt idx="129">
                  <c:v>-4187</c:v>
                </c:pt>
                <c:pt idx="130">
                  <c:v>-4185</c:v>
                </c:pt>
                <c:pt idx="131">
                  <c:v>-3950</c:v>
                </c:pt>
                <c:pt idx="132">
                  <c:v>-3932</c:v>
                </c:pt>
                <c:pt idx="133">
                  <c:v>-3896</c:v>
                </c:pt>
                <c:pt idx="134">
                  <c:v>-3890</c:v>
                </c:pt>
                <c:pt idx="135">
                  <c:v>-3888</c:v>
                </c:pt>
                <c:pt idx="136">
                  <c:v>-3886</c:v>
                </c:pt>
                <c:pt idx="137">
                  <c:v>-3867</c:v>
                </c:pt>
                <c:pt idx="138">
                  <c:v>-3867</c:v>
                </c:pt>
                <c:pt idx="139">
                  <c:v>-3860</c:v>
                </c:pt>
                <c:pt idx="140">
                  <c:v>-3859</c:v>
                </c:pt>
                <c:pt idx="141">
                  <c:v>-3853</c:v>
                </c:pt>
                <c:pt idx="142">
                  <c:v>-3853</c:v>
                </c:pt>
                <c:pt idx="143">
                  <c:v>-3853</c:v>
                </c:pt>
                <c:pt idx="144">
                  <c:v>-3838</c:v>
                </c:pt>
                <c:pt idx="145">
                  <c:v>-3833</c:v>
                </c:pt>
                <c:pt idx="146">
                  <c:v>-3816</c:v>
                </c:pt>
                <c:pt idx="147">
                  <c:v>-3577</c:v>
                </c:pt>
                <c:pt idx="148">
                  <c:v>-3522</c:v>
                </c:pt>
                <c:pt idx="149">
                  <c:v>-3500</c:v>
                </c:pt>
                <c:pt idx="150">
                  <c:v>-3263</c:v>
                </c:pt>
                <c:pt idx="151">
                  <c:v>-3257</c:v>
                </c:pt>
                <c:pt idx="152">
                  <c:v>-3257</c:v>
                </c:pt>
                <c:pt idx="153">
                  <c:v>-3250</c:v>
                </c:pt>
                <c:pt idx="154">
                  <c:v>-3250</c:v>
                </c:pt>
                <c:pt idx="155">
                  <c:v>-3242</c:v>
                </c:pt>
                <c:pt idx="156">
                  <c:v>-3234</c:v>
                </c:pt>
                <c:pt idx="157">
                  <c:v>-3220</c:v>
                </c:pt>
                <c:pt idx="158">
                  <c:v>-3176</c:v>
                </c:pt>
                <c:pt idx="159">
                  <c:v>-3169</c:v>
                </c:pt>
                <c:pt idx="160">
                  <c:v>-2947</c:v>
                </c:pt>
                <c:pt idx="161">
                  <c:v>-2939</c:v>
                </c:pt>
                <c:pt idx="162">
                  <c:v>-2927</c:v>
                </c:pt>
                <c:pt idx="163">
                  <c:v>-2921</c:v>
                </c:pt>
                <c:pt idx="164">
                  <c:v>-2921</c:v>
                </c:pt>
                <c:pt idx="165">
                  <c:v>-2919</c:v>
                </c:pt>
                <c:pt idx="166">
                  <c:v>-2919</c:v>
                </c:pt>
                <c:pt idx="167">
                  <c:v>-2917</c:v>
                </c:pt>
                <c:pt idx="168">
                  <c:v>-2917</c:v>
                </c:pt>
                <c:pt idx="169">
                  <c:v>-2914</c:v>
                </c:pt>
                <c:pt idx="170">
                  <c:v>-2914</c:v>
                </c:pt>
                <c:pt idx="171">
                  <c:v>-2911</c:v>
                </c:pt>
                <c:pt idx="172">
                  <c:v>-2911</c:v>
                </c:pt>
                <c:pt idx="173">
                  <c:v>-2900</c:v>
                </c:pt>
                <c:pt idx="174">
                  <c:v>-2899</c:v>
                </c:pt>
                <c:pt idx="175">
                  <c:v>-2294</c:v>
                </c:pt>
                <c:pt idx="176">
                  <c:v>-2273</c:v>
                </c:pt>
                <c:pt idx="177">
                  <c:v>-2273</c:v>
                </c:pt>
                <c:pt idx="178">
                  <c:v>-2264</c:v>
                </c:pt>
                <c:pt idx="179">
                  <c:v>-2264</c:v>
                </c:pt>
                <c:pt idx="180">
                  <c:v>-2257</c:v>
                </c:pt>
                <c:pt idx="181">
                  <c:v>-2234</c:v>
                </c:pt>
                <c:pt idx="182">
                  <c:v>-2227</c:v>
                </c:pt>
                <c:pt idx="183">
                  <c:v>-2222</c:v>
                </c:pt>
                <c:pt idx="184">
                  <c:v>-2046.5</c:v>
                </c:pt>
                <c:pt idx="185">
                  <c:v>-2027</c:v>
                </c:pt>
                <c:pt idx="186">
                  <c:v>-1983.5</c:v>
                </c:pt>
                <c:pt idx="187">
                  <c:v>-1963</c:v>
                </c:pt>
                <c:pt idx="188">
                  <c:v>-1934</c:v>
                </c:pt>
                <c:pt idx="189">
                  <c:v>-1928</c:v>
                </c:pt>
                <c:pt idx="190">
                  <c:v>-1927</c:v>
                </c:pt>
                <c:pt idx="191">
                  <c:v>-1913</c:v>
                </c:pt>
                <c:pt idx="192">
                  <c:v>-1913</c:v>
                </c:pt>
                <c:pt idx="193">
                  <c:v>-1696</c:v>
                </c:pt>
                <c:pt idx="194">
                  <c:v>-1696</c:v>
                </c:pt>
                <c:pt idx="195">
                  <c:v>-1661</c:v>
                </c:pt>
                <c:pt idx="196">
                  <c:v>-1659</c:v>
                </c:pt>
                <c:pt idx="197">
                  <c:v>-1659</c:v>
                </c:pt>
                <c:pt idx="198">
                  <c:v>-1659</c:v>
                </c:pt>
                <c:pt idx="199">
                  <c:v>-1644</c:v>
                </c:pt>
                <c:pt idx="200">
                  <c:v>-1640</c:v>
                </c:pt>
                <c:pt idx="201">
                  <c:v>-1640</c:v>
                </c:pt>
                <c:pt idx="202">
                  <c:v>-1638</c:v>
                </c:pt>
                <c:pt idx="203">
                  <c:v>-1638</c:v>
                </c:pt>
                <c:pt idx="204">
                  <c:v>-1637</c:v>
                </c:pt>
                <c:pt idx="205">
                  <c:v>-1637</c:v>
                </c:pt>
                <c:pt idx="206">
                  <c:v>-1637</c:v>
                </c:pt>
                <c:pt idx="207">
                  <c:v>-1637</c:v>
                </c:pt>
                <c:pt idx="208">
                  <c:v>-1624</c:v>
                </c:pt>
                <c:pt idx="209">
                  <c:v>-1624</c:v>
                </c:pt>
                <c:pt idx="210">
                  <c:v>-1623</c:v>
                </c:pt>
                <c:pt idx="211">
                  <c:v>-1623</c:v>
                </c:pt>
                <c:pt idx="212">
                  <c:v>-1618</c:v>
                </c:pt>
                <c:pt idx="213">
                  <c:v>-1616</c:v>
                </c:pt>
                <c:pt idx="214">
                  <c:v>-1616</c:v>
                </c:pt>
                <c:pt idx="215">
                  <c:v>-1615.5</c:v>
                </c:pt>
                <c:pt idx="216">
                  <c:v>-1611</c:v>
                </c:pt>
                <c:pt idx="217">
                  <c:v>-1610</c:v>
                </c:pt>
                <c:pt idx="218">
                  <c:v>-1604</c:v>
                </c:pt>
                <c:pt idx="219">
                  <c:v>-1602</c:v>
                </c:pt>
                <c:pt idx="220">
                  <c:v>-1602</c:v>
                </c:pt>
                <c:pt idx="221">
                  <c:v>-1602</c:v>
                </c:pt>
                <c:pt idx="222">
                  <c:v>-1601</c:v>
                </c:pt>
                <c:pt idx="223">
                  <c:v>-1594</c:v>
                </c:pt>
                <c:pt idx="224">
                  <c:v>-1594</c:v>
                </c:pt>
                <c:pt idx="225">
                  <c:v>-1587</c:v>
                </c:pt>
                <c:pt idx="226">
                  <c:v>-1587</c:v>
                </c:pt>
                <c:pt idx="227">
                  <c:v>-1586</c:v>
                </c:pt>
                <c:pt idx="228">
                  <c:v>-1365</c:v>
                </c:pt>
                <c:pt idx="229">
                  <c:v>-1365</c:v>
                </c:pt>
                <c:pt idx="230">
                  <c:v>-1347.5</c:v>
                </c:pt>
                <c:pt idx="231">
                  <c:v>-1324</c:v>
                </c:pt>
                <c:pt idx="232">
                  <c:v>-1324</c:v>
                </c:pt>
                <c:pt idx="233">
                  <c:v>-1309</c:v>
                </c:pt>
                <c:pt idx="234">
                  <c:v>-1309</c:v>
                </c:pt>
                <c:pt idx="235">
                  <c:v>-1293</c:v>
                </c:pt>
                <c:pt idx="236">
                  <c:v>-1288</c:v>
                </c:pt>
                <c:pt idx="237">
                  <c:v>-1288</c:v>
                </c:pt>
                <c:pt idx="238">
                  <c:v>-1280</c:v>
                </c:pt>
                <c:pt idx="239">
                  <c:v>-1280</c:v>
                </c:pt>
                <c:pt idx="240">
                  <c:v>-1278</c:v>
                </c:pt>
                <c:pt idx="241">
                  <c:v>-1278</c:v>
                </c:pt>
                <c:pt idx="242">
                  <c:v>-1274.5</c:v>
                </c:pt>
                <c:pt idx="243">
                  <c:v>-1263</c:v>
                </c:pt>
                <c:pt idx="244">
                  <c:v>-1263</c:v>
                </c:pt>
                <c:pt idx="245">
                  <c:v>-1234</c:v>
                </c:pt>
                <c:pt idx="246">
                  <c:v>-1234</c:v>
                </c:pt>
                <c:pt idx="247">
                  <c:v>-1048</c:v>
                </c:pt>
                <c:pt idx="248">
                  <c:v>-1048</c:v>
                </c:pt>
                <c:pt idx="249">
                  <c:v>-1026</c:v>
                </c:pt>
                <c:pt idx="250">
                  <c:v>-993</c:v>
                </c:pt>
                <c:pt idx="251">
                  <c:v>-992</c:v>
                </c:pt>
                <c:pt idx="252">
                  <c:v>-971</c:v>
                </c:pt>
                <c:pt idx="253">
                  <c:v>-957</c:v>
                </c:pt>
                <c:pt idx="254">
                  <c:v>-956</c:v>
                </c:pt>
                <c:pt idx="255">
                  <c:v>-942</c:v>
                </c:pt>
                <c:pt idx="256">
                  <c:v>-756</c:v>
                </c:pt>
                <c:pt idx="257">
                  <c:v>-684</c:v>
                </c:pt>
                <c:pt idx="258">
                  <c:v>-683</c:v>
                </c:pt>
                <c:pt idx="259">
                  <c:v>-645</c:v>
                </c:pt>
                <c:pt idx="260">
                  <c:v>-645</c:v>
                </c:pt>
                <c:pt idx="261">
                  <c:v>-631</c:v>
                </c:pt>
                <c:pt idx="262">
                  <c:v>-618</c:v>
                </c:pt>
                <c:pt idx="263">
                  <c:v>-618</c:v>
                </c:pt>
                <c:pt idx="264">
                  <c:v>-611</c:v>
                </c:pt>
                <c:pt idx="265">
                  <c:v>-596</c:v>
                </c:pt>
                <c:pt idx="266">
                  <c:v>-360</c:v>
                </c:pt>
                <c:pt idx="267">
                  <c:v>-353</c:v>
                </c:pt>
                <c:pt idx="268">
                  <c:v>-351</c:v>
                </c:pt>
                <c:pt idx="269">
                  <c:v>-338</c:v>
                </c:pt>
                <c:pt idx="270">
                  <c:v>-302</c:v>
                </c:pt>
                <c:pt idx="271">
                  <c:v>-280</c:v>
                </c:pt>
                <c:pt idx="272">
                  <c:v>-30</c:v>
                </c:pt>
                <c:pt idx="273">
                  <c:v>-7</c:v>
                </c:pt>
                <c:pt idx="274">
                  <c:v>-3.5</c:v>
                </c:pt>
                <c:pt idx="275">
                  <c:v>0</c:v>
                </c:pt>
                <c:pt idx="276">
                  <c:v>0</c:v>
                </c:pt>
                <c:pt idx="277">
                  <c:v>252</c:v>
                </c:pt>
                <c:pt idx="278">
                  <c:v>253</c:v>
                </c:pt>
                <c:pt idx="279">
                  <c:v>253</c:v>
                </c:pt>
                <c:pt idx="280">
                  <c:v>268</c:v>
                </c:pt>
                <c:pt idx="281">
                  <c:v>268</c:v>
                </c:pt>
                <c:pt idx="282">
                  <c:v>279</c:v>
                </c:pt>
                <c:pt idx="283">
                  <c:v>280</c:v>
                </c:pt>
                <c:pt idx="284">
                  <c:v>280</c:v>
                </c:pt>
                <c:pt idx="285">
                  <c:v>289</c:v>
                </c:pt>
                <c:pt idx="286">
                  <c:v>289</c:v>
                </c:pt>
                <c:pt idx="287">
                  <c:v>304</c:v>
                </c:pt>
                <c:pt idx="288">
                  <c:v>304</c:v>
                </c:pt>
                <c:pt idx="289">
                  <c:v>304</c:v>
                </c:pt>
                <c:pt idx="290">
                  <c:v>308</c:v>
                </c:pt>
                <c:pt idx="291">
                  <c:v>315</c:v>
                </c:pt>
                <c:pt idx="292">
                  <c:v>316</c:v>
                </c:pt>
                <c:pt idx="293">
                  <c:v>317</c:v>
                </c:pt>
                <c:pt idx="294">
                  <c:v>330</c:v>
                </c:pt>
                <c:pt idx="295">
                  <c:v>337</c:v>
                </c:pt>
                <c:pt idx="296">
                  <c:v>525</c:v>
                </c:pt>
                <c:pt idx="297">
                  <c:v>560</c:v>
                </c:pt>
                <c:pt idx="298">
                  <c:v>560</c:v>
                </c:pt>
                <c:pt idx="299">
                  <c:v>563.5</c:v>
                </c:pt>
                <c:pt idx="300">
                  <c:v>565.5</c:v>
                </c:pt>
                <c:pt idx="301">
                  <c:v>611</c:v>
                </c:pt>
                <c:pt idx="302">
                  <c:v>611</c:v>
                </c:pt>
                <c:pt idx="303">
                  <c:v>624</c:v>
                </c:pt>
                <c:pt idx="304">
                  <c:v>625</c:v>
                </c:pt>
                <c:pt idx="305">
                  <c:v>627</c:v>
                </c:pt>
                <c:pt idx="306">
                  <c:v>639</c:v>
                </c:pt>
                <c:pt idx="307">
                  <c:v>642</c:v>
                </c:pt>
                <c:pt idx="308">
                  <c:v>650.5</c:v>
                </c:pt>
                <c:pt idx="309">
                  <c:v>655</c:v>
                </c:pt>
                <c:pt idx="310">
                  <c:v>679</c:v>
                </c:pt>
                <c:pt idx="311">
                  <c:v>679</c:v>
                </c:pt>
                <c:pt idx="312">
                  <c:v>936</c:v>
                </c:pt>
                <c:pt idx="313">
                  <c:v>939.5</c:v>
                </c:pt>
                <c:pt idx="314">
                  <c:v>963</c:v>
                </c:pt>
                <c:pt idx="315">
                  <c:v>965.5</c:v>
                </c:pt>
                <c:pt idx="316">
                  <c:v>970</c:v>
                </c:pt>
                <c:pt idx="317">
                  <c:v>978</c:v>
                </c:pt>
                <c:pt idx="318">
                  <c:v>1217</c:v>
                </c:pt>
                <c:pt idx="319">
                  <c:v>1217</c:v>
                </c:pt>
                <c:pt idx="320">
                  <c:v>1280</c:v>
                </c:pt>
                <c:pt idx="321">
                  <c:v>1280</c:v>
                </c:pt>
                <c:pt idx="322">
                  <c:v>1280</c:v>
                </c:pt>
                <c:pt idx="323">
                  <c:v>1280</c:v>
                </c:pt>
                <c:pt idx="324">
                  <c:v>1282</c:v>
                </c:pt>
                <c:pt idx="325">
                  <c:v>1297</c:v>
                </c:pt>
                <c:pt idx="326">
                  <c:v>1297</c:v>
                </c:pt>
                <c:pt idx="327">
                  <c:v>1302</c:v>
                </c:pt>
                <c:pt idx="328">
                  <c:v>1302</c:v>
                </c:pt>
                <c:pt idx="329">
                  <c:v>1556</c:v>
                </c:pt>
                <c:pt idx="330">
                  <c:v>1556</c:v>
                </c:pt>
                <c:pt idx="331">
                  <c:v>1563</c:v>
                </c:pt>
                <c:pt idx="332">
                  <c:v>1563</c:v>
                </c:pt>
                <c:pt idx="333">
                  <c:v>1577</c:v>
                </c:pt>
                <c:pt idx="334">
                  <c:v>1577</c:v>
                </c:pt>
                <c:pt idx="335">
                  <c:v>1596</c:v>
                </c:pt>
                <c:pt idx="336">
                  <c:v>1607</c:v>
                </c:pt>
                <c:pt idx="337">
                  <c:v>1620</c:v>
                </c:pt>
                <c:pt idx="338">
                  <c:v>1620</c:v>
                </c:pt>
                <c:pt idx="339">
                  <c:v>1887.5</c:v>
                </c:pt>
                <c:pt idx="340">
                  <c:v>1922</c:v>
                </c:pt>
                <c:pt idx="341">
                  <c:v>1922</c:v>
                </c:pt>
                <c:pt idx="342">
                  <c:v>1949</c:v>
                </c:pt>
                <c:pt idx="343">
                  <c:v>1949</c:v>
                </c:pt>
                <c:pt idx="344">
                  <c:v>1965</c:v>
                </c:pt>
                <c:pt idx="345">
                  <c:v>1978</c:v>
                </c:pt>
                <c:pt idx="346">
                  <c:v>2178</c:v>
                </c:pt>
                <c:pt idx="347">
                  <c:v>2184.5</c:v>
                </c:pt>
                <c:pt idx="348">
                  <c:v>2229</c:v>
                </c:pt>
                <c:pt idx="349">
                  <c:v>2236</c:v>
                </c:pt>
                <c:pt idx="350">
                  <c:v>2239</c:v>
                </c:pt>
                <c:pt idx="351">
                  <c:v>2239</c:v>
                </c:pt>
                <c:pt idx="352">
                  <c:v>2241</c:v>
                </c:pt>
                <c:pt idx="353">
                  <c:v>2526.5</c:v>
                </c:pt>
                <c:pt idx="354">
                  <c:v>2540</c:v>
                </c:pt>
                <c:pt idx="355">
                  <c:v>2540</c:v>
                </c:pt>
                <c:pt idx="356">
                  <c:v>2548</c:v>
                </c:pt>
                <c:pt idx="357">
                  <c:v>2548</c:v>
                </c:pt>
                <c:pt idx="358">
                  <c:v>2563</c:v>
                </c:pt>
                <c:pt idx="359">
                  <c:v>2567</c:v>
                </c:pt>
                <c:pt idx="360">
                  <c:v>2567</c:v>
                </c:pt>
                <c:pt idx="361">
                  <c:v>2567</c:v>
                </c:pt>
                <c:pt idx="362">
                  <c:v>2589</c:v>
                </c:pt>
                <c:pt idx="363">
                  <c:v>2592</c:v>
                </c:pt>
                <c:pt idx="364">
                  <c:v>2592</c:v>
                </c:pt>
                <c:pt idx="365">
                  <c:v>2767</c:v>
                </c:pt>
                <c:pt idx="366">
                  <c:v>2863.5</c:v>
                </c:pt>
                <c:pt idx="367">
                  <c:v>2885</c:v>
                </c:pt>
                <c:pt idx="368">
                  <c:v>2885</c:v>
                </c:pt>
                <c:pt idx="369">
                  <c:v>2891</c:v>
                </c:pt>
                <c:pt idx="370">
                  <c:v>2898</c:v>
                </c:pt>
                <c:pt idx="371">
                  <c:v>2900</c:v>
                </c:pt>
                <c:pt idx="372">
                  <c:v>3128</c:v>
                </c:pt>
                <c:pt idx="373">
                  <c:v>3195</c:v>
                </c:pt>
                <c:pt idx="374">
                  <c:v>3224</c:v>
                </c:pt>
                <c:pt idx="375">
                  <c:v>3233.5</c:v>
                </c:pt>
                <c:pt idx="376">
                  <c:v>3291</c:v>
                </c:pt>
                <c:pt idx="377">
                  <c:v>3410</c:v>
                </c:pt>
                <c:pt idx="378">
                  <c:v>3509</c:v>
                </c:pt>
                <c:pt idx="379">
                  <c:v>3509</c:v>
                </c:pt>
                <c:pt idx="380">
                  <c:v>3540</c:v>
                </c:pt>
                <c:pt idx="381">
                  <c:v>3562</c:v>
                </c:pt>
                <c:pt idx="382">
                  <c:v>3562</c:v>
                </c:pt>
                <c:pt idx="383">
                  <c:v>3784</c:v>
                </c:pt>
                <c:pt idx="384">
                  <c:v>3811</c:v>
                </c:pt>
                <c:pt idx="385">
                  <c:v>3842</c:v>
                </c:pt>
                <c:pt idx="386">
                  <c:v>3842</c:v>
                </c:pt>
                <c:pt idx="387">
                  <c:v>4149</c:v>
                </c:pt>
                <c:pt idx="388">
                  <c:v>4158</c:v>
                </c:pt>
                <c:pt idx="389">
                  <c:v>4158</c:v>
                </c:pt>
                <c:pt idx="390">
                  <c:v>4165</c:v>
                </c:pt>
                <c:pt idx="391">
                  <c:v>4165</c:v>
                </c:pt>
                <c:pt idx="392">
                  <c:v>4180</c:v>
                </c:pt>
                <c:pt idx="393">
                  <c:v>4180</c:v>
                </c:pt>
                <c:pt idx="394">
                  <c:v>4184</c:v>
                </c:pt>
                <c:pt idx="395">
                  <c:v>4200</c:v>
                </c:pt>
                <c:pt idx="396">
                  <c:v>4446.5</c:v>
                </c:pt>
                <c:pt idx="397">
                  <c:v>4502</c:v>
                </c:pt>
                <c:pt idx="398">
                  <c:v>4502</c:v>
                </c:pt>
                <c:pt idx="399">
                  <c:v>4840</c:v>
                </c:pt>
                <c:pt idx="400">
                  <c:v>5041</c:v>
                </c:pt>
                <c:pt idx="401">
                  <c:v>5050</c:v>
                </c:pt>
                <c:pt idx="402">
                  <c:v>5085</c:v>
                </c:pt>
                <c:pt idx="403">
                  <c:v>5122</c:v>
                </c:pt>
                <c:pt idx="404">
                  <c:v>5138</c:v>
                </c:pt>
                <c:pt idx="405">
                  <c:v>5138</c:v>
                </c:pt>
                <c:pt idx="406">
                  <c:v>5173</c:v>
                </c:pt>
                <c:pt idx="407">
                  <c:v>5173</c:v>
                </c:pt>
                <c:pt idx="408">
                  <c:v>5359</c:v>
                </c:pt>
                <c:pt idx="409">
                  <c:v>5359</c:v>
                </c:pt>
                <c:pt idx="410">
                  <c:v>5408</c:v>
                </c:pt>
                <c:pt idx="411">
                  <c:v>5412</c:v>
                </c:pt>
                <c:pt idx="412">
                  <c:v>5420</c:v>
                </c:pt>
                <c:pt idx="413">
                  <c:v>5436</c:v>
                </c:pt>
                <c:pt idx="414">
                  <c:v>5438</c:v>
                </c:pt>
                <c:pt idx="415">
                  <c:v>5438</c:v>
                </c:pt>
                <c:pt idx="416">
                  <c:v>5445</c:v>
                </c:pt>
                <c:pt idx="417">
                  <c:v>5445</c:v>
                </c:pt>
                <c:pt idx="418">
                  <c:v>5451</c:v>
                </c:pt>
                <c:pt idx="419">
                  <c:v>5455</c:v>
                </c:pt>
                <c:pt idx="420">
                  <c:v>5467</c:v>
                </c:pt>
                <c:pt idx="421">
                  <c:v>5467</c:v>
                </c:pt>
                <c:pt idx="422">
                  <c:v>5470</c:v>
                </c:pt>
                <c:pt idx="423">
                  <c:v>5482</c:v>
                </c:pt>
                <c:pt idx="424">
                  <c:v>5504</c:v>
                </c:pt>
                <c:pt idx="425">
                  <c:v>5504</c:v>
                </c:pt>
                <c:pt idx="426">
                  <c:v>5767</c:v>
                </c:pt>
                <c:pt idx="427">
                  <c:v>5769</c:v>
                </c:pt>
                <c:pt idx="428">
                  <c:v>5769</c:v>
                </c:pt>
                <c:pt idx="429">
                  <c:v>5783</c:v>
                </c:pt>
                <c:pt idx="430">
                  <c:v>5783</c:v>
                </c:pt>
                <c:pt idx="431">
                  <c:v>5789</c:v>
                </c:pt>
                <c:pt idx="432">
                  <c:v>5791</c:v>
                </c:pt>
                <c:pt idx="433">
                  <c:v>5791</c:v>
                </c:pt>
                <c:pt idx="434">
                  <c:v>5806</c:v>
                </c:pt>
                <c:pt idx="435">
                  <c:v>5806</c:v>
                </c:pt>
                <c:pt idx="436">
                  <c:v>5820</c:v>
                </c:pt>
                <c:pt idx="437">
                  <c:v>5820</c:v>
                </c:pt>
                <c:pt idx="438">
                  <c:v>6035</c:v>
                </c:pt>
                <c:pt idx="439">
                  <c:v>6035</c:v>
                </c:pt>
                <c:pt idx="440">
                  <c:v>6049</c:v>
                </c:pt>
                <c:pt idx="441">
                  <c:v>6049</c:v>
                </c:pt>
                <c:pt idx="442">
                  <c:v>6078</c:v>
                </c:pt>
                <c:pt idx="443">
                  <c:v>6078</c:v>
                </c:pt>
                <c:pt idx="444">
                  <c:v>6099</c:v>
                </c:pt>
                <c:pt idx="445">
                  <c:v>6099</c:v>
                </c:pt>
                <c:pt idx="446">
                  <c:v>6100</c:v>
                </c:pt>
                <c:pt idx="447">
                  <c:v>6100</c:v>
                </c:pt>
                <c:pt idx="448">
                  <c:v>6110</c:v>
                </c:pt>
                <c:pt idx="449">
                  <c:v>6110</c:v>
                </c:pt>
                <c:pt idx="450">
                  <c:v>6114</c:v>
                </c:pt>
                <c:pt idx="451">
                  <c:v>6114</c:v>
                </c:pt>
                <c:pt idx="452">
                  <c:v>6127</c:v>
                </c:pt>
                <c:pt idx="453">
                  <c:v>6387</c:v>
                </c:pt>
                <c:pt idx="454">
                  <c:v>6387</c:v>
                </c:pt>
                <c:pt idx="455">
                  <c:v>6424</c:v>
                </c:pt>
                <c:pt idx="456">
                  <c:v>6424</c:v>
                </c:pt>
                <c:pt idx="457">
                  <c:v>6438</c:v>
                </c:pt>
                <c:pt idx="458">
                  <c:v>6438</c:v>
                </c:pt>
                <c:pt idx="459">
                  <c:v>6445</c:v>
                </c:pt>
                <c:pt idx="460">
                  <c:v>6445</c:v>
                </c:pt>
                <c:pt idx="461">
                  <c:v>6458</c:v>
                </c:pt>
                <c:pt idx="462">
                  <c:v>6458</c:v>
                </c:pt>
                <c:pt idx="463">
                  <c:v>6475</c:v>
                </c:pt>
                <c:pt idx="464">
                  <c:v>6702</c:v>
                </c:pt>
                <c:pt idx="465">
                  <c:v>6725</c:v>
                </c:pt>
                <c:pt idx="466">
                  <c:v>6725</c:v>
                </c:pt>
                <c:pt idx="467">
                  <c:v>6733</c:v>
                </c:pt>
                <c:pt idx="468">
                  <c:v>6745</c:v>
                </c:pt>
                <c:pt idx="469">
                  <c:v>6754</c:v>
                </c:pt>
                <c:pt idx="470">
                  <c:v>6769</c:v>
                </c:pt>
                <c:pt idx="471">
                  <c:v>6991</c:v>
                </c:pt>
                <c:pt idx="472">
                  <c:v>7033</c:v>
                </c:pt>
                <c:pt idx="473">
                  <c:v>7061</c:v>
                </c:pt>
                <c:pt idx="474">
                  <c:v>7063</c:v>
                </c:pt>
                <c:pt idx="475">
                  <c:v>7074</c:v>
                </c:pt>
                <c:pt idx="476">
                  <c:v>7091</c:v>
                </c:pt>
                <c:pt idx="477">
                  <c:v>7100</c:v>
                </c:pt>
                <c:pt idx="478">
                  <c:v>7100</c:v>
                </c:pt>
                <c:pt idx="479">
                  <c:v>7330</c:v>
                </c:pt>
                <c:pt idx="480">
                  <c:v>7351</c:v>
                </c:pt>
                <c:pt idx="481">
                  <c:v>7372</c:v>
                </c:pt>
                <c:pt idx="482">
                  <c:v>7390</c:v>
                </c:pt>
                <c:pt idx="483">
                  <c:v>7400</c:v>
                </c:pt>
                <c:pt idx="484">
                  <c:v>7416</c:v>
                </c:pt>
                <c:pt idx="485">
                  <c:v>7684</c:v>
                </c:pt>
                <c:pt idx="486">
                  <c:v>7714</c:v>
                </c:pt>
                <c:pt idx="487">
                  <c:v>7750</c:v>
                </c:pt>
                <c:pt idx="488">
                  <c:v>7965</c:v>
                </c:pt>
                <c:pt idx="489">
                  <c:v>8001</c:v>
                </c:pt>
                <c:pt idx="490">
                  <c:v>8047</c:v>
                </c:pt>
                <c:pt idx="491">
                  <c:v>8049</c:v>
                </c:pt>
                <c:pt idx="492">
                  <c:v>8059</c:v>
                </c:pt>
                <c:pt idx="493">
                  <c:v>8282</c:v>
                </c:pt>
                <c:pt idx="494">
                  <c:v>8318</c:v>
                </c:pt>
                <c:pt idx="495">
                  <c:v>8366</c:v>
                </c:pt>
                <c:pt idx="496">
                  <c:v>8385</c:v>
                </c:pt>
                <c:pt idx="497">
                  <c:v>8385</c:v>
                </c:pt>
                <c:pt idx="498">
                  <c:v>8591</c:v>
                </c:pt>
                <c:pt idx="499">
                  <c:v>8605</c:v>
                </c:pt>
                <c:pt idx="500">
                  <c:v>8613</c:v>
                </c:pt>
                <c:pt idx="501">
                  <c:v>8627</c:v>
                </c:pt>
                <c:pt idx="502">
                  <c:v>8634</c:v>
                </c:pt>
                <c:pt idx="503">
                  <c:v>8649</c:v>
                </c:pt>
                <c:pt idx="504">
                  <c:v>8936</c:v>
                </c:pt>
                <c:pt idx="505">
                  <c:v>8955</c:v>
                </c:pt>
                <c:pt idx="506">
                  <c:v>8958</c:v>
                </c:pt>
                <c:pt idx="507">
                  <c:v>8989</c:v>
                </c:pt>
                <c:pt idx="508">
                  <c:v>8989</c:v>
                </c:pt>
                <c:pt idx="509">
                  <c:v>8991</c:v>
                </c:pt>
                <c:pt idx="510">
                  <c:v>8992.5</c:v>
                </c:pt>
                <c:pt idx="511">
                  <c:v>9001</c:v>
                </c:pt>
                <c:pt idx="512">
                  <c:v>9008</c:v>
                </c:pt>
                <c:pt idx="513">
                  <c:v>9020</c:v>
                </c:pt>
                <c:pt idx="514">
                  <c:v>9245</c:v>
                </c:pt>
                <c:pt idx="515">
                  <c:v>9245</c:v>
                </c:pt>
                <c:pt idx="516">
                  <c:v>9259</c:v>
                </c:pt>
                <c:pt idx="517">
                  <c:v>9267</c:v>
                </c:pt>
                <c:pt idx="518">
                  <c:v>9274</c:v>
                </c:pt>
                <c:pt idx="519">
                  <c:v>9303</c:v>
                </c:pt>
                <c:pt idx="520">
                  <c:v>9307</c:v>
                </c:pt>
                <c:pt idx="521">
                  <c:v>9314</c:v>
                </c:pt>
                <c:pt idx="522">
                  <c:v>9605</c:v>
                </c:pt>
                <c:pt idx="523">
                  <c:v>9626</c:v>
                </c:pt>
                <c:pt idx="524">
                  <c:v>9660</c:v>
                </c:pt>
                <c:pt idx="525">
                  <c:v>9878</c:v>
                </c:pt>
                <c:pt idx="526">
                  <c:v>9899</c:v>
                </c:pt>
                <c:pt idx="527">
                  <c:v>9900</c:v>
                </c:pt>
                <c:pt idx="528">
                  <c:v>9914</c:v>
                </c:pt>
                <c:pt idx="529">
                  <c:v>9964</c:v>
                </c:pt>
                <c:pt idx="530">
                  <c:v>10245</c:v>
                </c:pt>
                <c:pt idx="531">
                  <c:v>10263</c:v>
                </c:pt>
                <c:pt idx="532">
                  <c:v>10274</c:v>
                </c:pt>
                <c:pt idx="533">
                  <c:v>10281</c:v>
                </c:pt>
                <c:pt idx="534">
                  <c:v>10283</c:v>
                </c:pt>
                <c:pt idx="535">
                  <c:v>10288</c:v>
                </c:pt>
                <c:pt idx="536">
                  <c:v>10288</c:v>
                </c:pt>
                <c:pt idx="537">
                  <c:v>10288</c:v>
                </c:pt>
                <c:pt idx="538">
                  <c:v>10609</c:v>
                </c:pt>
                <c:pt idx="539">
                  <c:v>10609</c:v>
                </c:pt>
                <c:pt idx="540">
                  <c:v>10612</c:v>
                </c:pt>
                <c:pt idx="541">
                  <c:v>10880.5</c:v>
                </c:pt>
                <c:pt idx="542">
                  <c:v>10888.5</c:v>
                </c:pt>
                <c:pt idx="543">
                  <c:v>10892</c:v>
                </c:pt>
                <c:pt idx="544">
                  <c:v>10899</c:v>
                </c:pt>
                <c:pt idx="545">
                  <c:v>10899</c:v>
                </c:pt>
                <c:pt idx="546">
                  <c:v>11172</c:v>
                </c:pt>
                <c:pt idx="547">
                  <c:v>11187</c:v>
                </c:pt>
                <c:pt idx="548">
                  <c:v>11216</c:v>
                </c:pt>
                <c:pt idx="549">
                  <c:v>11230</c:v>
                </c:pt>
                <c:pt idx="550">
                  <c:v>11237</c:v>
                </c:pt>
                <c:pt idx="551">
                  <c:v>11481</c:v>
                </c:pt>
                <c:pt idx="552">
                  <c:v>11602</c:v>
                </c:pt>
                <c:pt idx="553">
                  <c:v>11609</c:v>
                </c:pt>
                <c:pt idx="554">
                  <c:v>11609</c:v>
                </c:pt>
                <c:pt idx="555">
                  <c:v>11817</c:v>
                </c:pt>
                <c:pt idx="556">
                  <c:v>11817</c:v>
                </c:pt>
                <c:pt idx="557">
                  <c:v>11841</c:v>
                </c:pt>
                <c:pt idx="558">
                  <c:v>11882</c:v>
                </c:pt>
                <c:pt idx="559">
                  <c:v>11882</c:v>
                </c:pt>
                <c:pt idx="560">
                  <c:v>11884</c:v>
                </c:pt>
                <c:pt idx="561">
                  <c:v>11892</c:v>
                </c:pt>
                <c:pt idx="562">
                  <c:v>12220</c:v>
                </c:pt>
                <c:pt idx="563">
                  <c:v>12220</c:v>
                </c:pt>
                <c:pt idx="564">
                  <c:v>12500</c:v>
                </c:pt>
                <c:pt idx="565">
                  <c:v>12500</c:v>
                </c:pt>
                <c:pt idx="566">
                  <c:v>12524</c:v>
                </c:pt>
                <c:pt idx="567">
                  <c:v>12558</c:v>
                </c:pt>
                <c:pt idx="568">
                  <c:v>12889</c:v>
                </c:pt>
                <c:pt idx="569">
                  <c:v>12889</c:v>
                </c:pt>
                <c:pt idx="570">
                  <c:v>13154</c:v>
                </c:pt>
                <c:pt idx="571">
                  <c:v>13169</c:v>
                </c:pt>
                <c:pt idx="572">
                  <c:v>13773</c:v>
                </c:pt>
                <c:pt idx="573">
                  <c:v>14147</c:v>
                </c:pt>
              </c:numCache>
            </c:numRef>
          </c:xVal>
          <c:yVal>
            <c:numRef>
              <c:f>'Active 1'!$N$21:$N$974</c:f>
              <c:numCache>
                <c:formatCode>General</c:formatCode>
                <c:ptCount val="954"/>
                <c:pt idx="378">
                  <c:v>1.4785500003199559E-2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571-44DD-854E-CCDCB4B82CBF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1'!$F$21:$F$974</c:f>
              <c:numCache>
                <c:formatCode>General</c:formatCode>
                <c:ptCount val="954"/>
                <c:pt idx="0">
                  <c:v>-29861</c:v>
                </c:pt>
                <c:pt idx="1">
                  <c:v>-29860</c:v>
                </c:pt>
                <c:pt idx="2">
                  <c:v>-29691</c:v>
                </c:pt>
                <c:pt idx="3">
                  <c:v>-29632</c:v>
                </c:pt>
                <c:pt idx="4">
                  <c:v>-29601</c:v>
                </c:pt>
                <c:pt idx="5">
                  <c:v>-28931</c:v>
                </c:pt>
                <c:pt idx="6">
                  <c:v>-28927</c:v>
                </c:pt>
                <c:pt idx="7">
                  <c:v>-28441</c:v>
                </c:pt>
                <c:pt idx="8">
                  <c:v>-28431</c:v>
                </c:pt>
                <c:pt idx="9">
                  <c:v>-28106</c:v>
                </c:pt>
                <c:pt idx="10">
                  <c:v>-27961</c:v>
                </c:pt>
                <c:pt idx="11">
                  <c:v>-27331</c:v>
                </c:pt>
                <c:pt idx="12">
                  <c:v>-27328</c:v>
                </c:pt>
                <c:pt idx="13">
                  <c:v>-26371</c:v>
                </c:pt>
                <c:pt idx="14">
                  <c:v>-26350</c:v>
                </c:pt>
                <c:pt idx="15">
                  <c:v>-26271</c:v>
                </c:pt>
                <c:pt idx="16">
                  <c:v>-26055</c:v>
                </c:pt>
                <c:pt idx="17">
                  <c:v>-25891</c:v>
                </c:pt>
                <c:pt idx="18">
                  <c:v>-25578</c:v>
                </c:pt>
                <c:pt idx="19">
                  <c:v>-25127</c:v>
                </c:pt>
                <c:pt idx="20">
                  <c:v>-25071</c:v>
                </c:pt>
                <c:pt idx="21">
                  <c:v>-24448</c:v>
                </c:pt>
                <c:pt idx="22">
                  <c:v>-23200</c:v>
                </c:pt>
                <c:pt idx="23">
                  <c:v>-23193</c:v>
                </c:pt>
                <c:pt idx="24">
                  <c:v>-22877</c:v>
                </c:pt>
                <c:pt idx="25">
                  <c:v>-22827</c:v>
                </c:pt>
                <c:pt idx="26">
                  <c:v>-22516</c:v>
                </c:pt>
                <c:pt idx="27">
                  <c:v>-22496</c:v>
                </c:pt>
                <c:pt idx="28">
                  <c:v>-22495</c:v>
                </c:pt>
                <c:pt idx="29">
                  <c:v>-22251</c:v>
                </c:pt>
                <c:pt idx="30">
                  <c:v>-21884</c:v>
                </c:pt>
                <c:pt idx="31">
                  <c:v>-21539</c:v>
                </c:pt>
                <c:pt idx="32">
                  <c:v>-21515</c:v>
                </c:pt>
                <c:pt idx="33">
                  <c:v>-21324</c:v>
                </c:pt>
                <c:pt idx="34">
                  <c:v>-21287</c:v>
                </c:pt>
                <c:pt idx="35">
                  <c:v>-21201</c:v>
                </c:pt>
                <c:pt idx="36">
                  <c:v>-21194</c:v>
                </c:pt>
                <c:pt idx="37">
                  <c:v>-21186</c:v>
                </c:pt>
                <c:pt idx="38">
                  <c:v>-20979</c:v>
                </c:pt>
                <c:pt idx="39">
                  <c:v>-20950</c:v>
                </c:pt>
                <c:pt idx="40">
                  <c:v>-20928</c:v>
                </c:pt>
                <c:pt idx="41">
                  <c:v>-20913</c:v>
                </c:pt>
                <c:pt idx="42">
                  <c:v>-20281</c:v>
                </c:pt>
                <c:pt idx="43">
                  <c:v>-20257</c:v>
                </c:pt>
                <c:pt idx="44">
                  <c:v>-19936</c:v>
                </c:pt>
                <c:pt idx="45">
                  <c:v>-19921</c:v>
                </c:pt>
                <c:pt idx="46">
                  <c:v>-19899</c:v>
                </c:pt>
                <c:pt idx="47">
                  <c:v>-19596</c:v>
                </c:pt>
                <c:pt idx="48">
                  <c:v>-19595</c:v>
                </c:pt>
                <c:pt idx="49">
                  <c:v>-19295</c:v>
                </c:pt>
                <c:pt idx="50">
                  <c:v>-19288</c:v>
                </c:pt>
                <c:pt idx="51">
                  <c:v>-18972</c:v>
                </c:pt>
                <c:pt idx="52">
                  <c:v>-18964</c:v>
                </c:pt>
                <c:pt idx="53">
                  <c:v>-18948</c:v>
                </c:pt>
                <c:pt idx="54">
                  <c:v>-18655</c:v>
                </c:pt>
                <c:pt idx="55">
                  <c:v>-18641</c:v>
                </c:pt>
                <c:pt idx="56">
                  <c:v>-18626</c:v>
                </c:pt>
                <c:pt idx="57">
                  <c:v>-18352</c:v>
                </c:pt>
                <c:pt idx="58">
                  <c:v>-18324</c:v>
                </c:pt>
                <c:pt idx="59">
                  <c:v>-18309</c:v>
                </c:pt>
                <c:pt idx="60">
                  <c:v>-18022</c:v>
                </c:pt>
                <c:pt idx="61">
                  <c:v>-17979</c:v>
                </c:pt>
                <c:pt idx="62">
                  <c:v>-17706</c:v>
                </c:pt>
                <c:pt idx="63">
                  <c:v>-17397</c:v>
                </c:pt>
                <c:pt idx="64">
                  <c:v>-16935</c:v>
                </c:pt>
                <c:pt idx="65">
                  <c:v>-16720</c:v>
                </c:pt>
                <c:pt idx="66">
                  <c:v>-16108</c:v>
                </c:pt>
                <c:pt idx="67">
                  <c:v>-16087.5</c:v>
                </c:pt>
                <c:pt idx="68">
                  <c:v>-15440</c:v>
                </c:pt>
                <c:pt idx="69">
                  <c:v>-15433</c:v>
                </c:pt>
                <c:pt idx="70">
                  <c:v>-13830</c:v>
                </c:pt>
                <c:pt idx="71">
                  <c:v>-13815</c:v>
                </c:pt>
                <c:pt idx="72">
                  <c:v>-13778</c:v>
                </c:pt>
                <c:pt idx="73">
                  <c:v>-13564</c:v>
                </c:pt>
                <c:pt idx="74">
                  <c:v>-13563</c:v>
                </c:pt>
                <c:pt idx="75">
                  <c:v>-13528</c:v>
                </c:pt>
                <c:pt idx="76">
                  <c:v>-13499</c:v>
                </c:pt>
                <c:pt idx="77">
                  <c:v>-13498</c:v>
                </c:pt>
                <c:pt idx="78">
                  <c:v>-13492</c:v>
                </c:pt>
                <c:pt idx="79">
                  <c:v>-13484</c:v>
                </c:pt>
                <c:pt idx="80">
                  <c:v>-13476</c:v>
                </c:pt>
                <c:pt idx="81">
                  <c:v>-13194</c:v>
                </c:pt>
                <c:pt idx="82">
                  <c:v>-13188</c:v>
                </c:pt>
                <c:pt idx="83">
                  <c:v>-13187</c:v>
                </c:pt>
                <c:pt idx="84">
                  <c:v>-12878</c:v>
                </c:pt>
                <c:pt idx="85">
                  <c:v>-12584</c:v>
                </c:pt>
                <c:pt idx="86">
                  <c:v>-12548</c:v>
                </c:pt>
                <c:pt idx="87">
                  <c:v>-10629</c:v>
                </c:pt>
                <c:pt idx="88">
                  <c:v>-9939</c:v>
                </c:pt>
                <c:pt idx="89">
                  <c:v>-9615</c:v>
                </c:pt>
                <c:pt idx="90">
                  <c:v>-9615</c:v>
                </c:pt>
                <c:pt idx="91">
                  <c:v>-9330</c:v>
                </c:pt>
                <c:pt idx="92">
                  <c:v>-8659</c:v>
                </c:pt>
                <c:pt idx="93">
                  <c:v>-8658</c:v>
                </c:pt>
                <c:pt idx="94">
                  <c:v>-8658</c:v>
                </c:pt>
                <c:pt idx="95">
                  <c:v>-8634</c:v>
                </c:pt>
                <c:pt idx="96">
                  <c:v>-7724</c:v>
                </c:pt>
                <c:pt idx="97">
                  <c:v>-7717.5</c:v>
                </c:pt>
                <c:pt idx="98">
                  <c:v>-7707</c:v>
                </c:pt>
                <c:pt idx="99">
                  <c:v>-7705</c:v>
                </c:pt>
                <c:pt idx="100">
                  <c:v>-6454</c:v>
                </c:pt>
                <c:pt idx="101">
                  <c:v>-6453</c:v>
                </c:pt>
                <c:pt idx="102">
                  <c:v>-6432</c:v>
                </c:pt>
                <c:pt idx="103">
                  <c:v>-6084</c:v>
                </c:pt>
                <c:pt idx="104">
                  <c:v>-5804</c:v>
                </c:pt>
                <c:pt idx="105">
                  <c:v>-5760</c:v>
                </c:pt>
                <c:pt idx="106">
                  <c:v>-5458</c:v>
                </c:pt>
                <c:pt idx="107">
                  <c:v>-5458</c:v>
                </c:pt>
                <c:pt idx="108">
                  <c:v>-5444</c:v>
                </c:pt>
                <c:pt idx="109">
                  <c:v>-5436</c:v>
                </c:pt>
                <c:pt idx="110">
                  <c:v>-5198</c:v>
                </c:pt>
                <c:pt idx="111">
                  <c:v>-5185</c:v>
                </c:pt>
                <c:pt idx="112">
                  <c:v>-5185</c:v>
                </c:pt>
                <c:pt idx="113">
                  <c:v>-5185</c:v>
                </c:pt>
                <c:pt idx="114">
                  <c:v>-5185</c:v>
                </c:pt>
                <c:pt idx="115">
                  <c:v>-5184</c:v>
                </c:pt>
                <c:pt idx="116">
                  <c:v>-5179</c:v>
                </c:pt>
                <c:pt idx="117">
                  <c:v>-5179</c:v>
                </c:pt>
                <c:pt idx="118">
                  <c:v>-5179</c:v>
                </c:pt>
                <c:pt idx="119">
                  <c:v>-5149</c:v>
                </c:pt>
                <c:pt idx="120">
                  <c:v>-4817</c:v>
                </c:pt>
                <c:pt idx="121">
                  <c:v>-4816</c:v>
                </c:pt>
                <c:pt idx="122">
                  <c:v>-4804</c:v>
                </c:pt>
                <c:pt idx="123">
                  <c:v>-4533</c:v>
                </c:pt>
                <c:pt idx="124">
                  <c:v>-4512</c:v>
                </c:pt>
                <c:pt idx="125">
                  <c:v>-4507</c:v>
                </c:pt>
                <c:pt idx="126">
                  <c:v>-4507</c:v>
                </c:pt>
                <c:pt idx="127">
                  <c:v>-4191</c:v>
                </c:pt>
                <c:pt idx="128">
                  <c:v>-4191</c:v>
                </c:pt>
                <c:pt idx="129">
                  <c:v>-4187</c:v>
                </c:pt>
                <c:pt idx="130">
                  <c:v>-4185</c:v>
                </c:pt>
                <c:pt idx="131">
                  <c:v>-3950</c:v>
                </c:pt>
                <c:pt idx="132">
                  <c:v>-3932</c:v>
                </c:pt>
                <c:pt idx="133">
                  <c:v>-3896</c:v>
                </c:pt>
                <c:pt idx="134">
                  <c:v>-3890</c:v>
                </c:pt>
                <c:pt idx="135">
                  <c:v>-3888</c:v>
                </c:pt>
                <c:pt idx="136">
                  <c:v>-3886</c:v>
                </c:pt>
                <c:pt idx="137">
                  <c:v>-3867</c:v>
                </c:pt>
                <c:pt idx="138">
                  <c:v>-3867</c:v>
                </c:pt>
                <c:pt idx="139">
                  <c:v>-3860</c:v>
                </c:pt>
                <c:pt idx="140">
                  <c:v>-3859</c:v>
                </c:pt>
                <c:pt idx="141">
                  <c:v>-3853</c:v>
                </c:pt>
                <c:pt idx="142">
                  <c:v>-3853</c:v>
                </c:pt>
                <c:pt idx="143">
                  <c:v>-3853</c:v>
                </c:pt>
                <c:pt idx="144">
                  <c:v>-3838</c:v>
                </c:pt>
                <c:pt idx="145">
                  <c:v>-3833</c:v>
                </c:pt>
                <c:pt idx="146">
                  <c:v>-3816</c:v>
                </c:pt>
                <c:pt idx="147">
                  <c:v>-3577</c:v>
                </c:pt>
                <c:pt idx="148">
                  <c:v>-3522</c:v>
                </c:pt>
                <c:pt idx="149">
                  <c:v>-3500</c:v>
                </c:pt>
                <c:pt idx="150">
                  <c:v>-3263</c:v>
                </c:pt>
                <c:pt idx="151">
                  <c:v>-3257</c:v>
                </c:pt>
                <c:pt idx="152">
                  <c:v>-3257</c:v>
                </c:pt>
                <c:pt idx="153">
                  <c:v>-3250</c:v>
                </c:pt>
                <c:pt idx="154">
                  <c:v>-3250</c:v>
                </c:pt>
                <c:pt idx="155">
                  <c:v>-3242</c:v>
                </c:pt>
                <c:pt idx="156">
                  <c:v>-3234</c:v>
                </c:pt>
                <c:pt idx="157">
                  <c:v>-3220</c:v>
                </c:pt>
                <c:pt idx="158">
                  <c:v>-3176</c:v>
                </c:pt>
                <c:pt idx="159">
                  <c:v>-3169</c:v>
                </c:pt>
                <c:pt idx="160">
                  <c:v>-2947</c:v>
                </c:pt>
                <c:pt idx="161">
                  <c:v>-2939</c:v>
                </c:pt>
                <c:pt idx="162">
                  <c:v>-2927</c:v>
                </c:pt>
                <c:pt idx="163">
                  <c:v>-2921</c:v>
                </c:pt>
                <c:pt idx="164">
                  <c:v>-2921</c:v>
                </c:pt>
                <c:pt idx="165">
                  <c:v>-2919</c:v>
                </c:pt>
                <c:pt idx="166">
                  <c:v>-2919</c:v>
                </c:pt>
                <c:pt idx="167">
                  <c:v>-2917</c:v>
                </c:pt>
                <c:pt idx="168">
                  <c:v>-2917</c:v>
                </c:pt>
                <c:pt idx="169">
                  <c:v>-2914</c:v>
                </c:pt>
                <c:pt idx="170">
                  <c:v>-2914</c:v>
                </c:pt>
                <c:pt idx="171">
                  <c:v>-2911</c:v>
                </c:pt>
                <c:pt idx="172">
                  <c:v>-2911</c:v>
                </c:pt>
                <c:pt idx="173">
                  <c:v>-2900</c:v>
                </c:pt>
                <c:pt idx="174">
                  <c:v>-2899</c:v>
                </c:pt>
                <c:pt idx="175">
                  <c:v>-2294</c:v>
                </c:pt>
                <c:pt idx="176">
                  <c:v>-2273</c:v>
                </c:pt>
                <c:pt idx="177">
                  <c:v>-2273</c:v>
                </c:pt>
                <c:pt idx="178">
                  <c:v>-2264</c:v>
                </c:pt>
                <c:pt idx="179">
                  <c:v>-2264</c:v>
                </c:pt>
                <c:pt idx="180">
                  <c:v>-2257</c:v>
                </c:pt>
                <c:pt idx="181">
                  <c:v>-2234</c:v>
                </c:pt>
                <c:pt idx="182">
                  <c:v>-2227</c:v>
                </c:pt>
                <c:pt idx="183">
                  <c:v>-2222</c:v>
                </c:pt>
                <c:pt idx="184">
                  <c:v>-2046.5</c:v>
                </c:pt>
                <c:pt idx="185">
                  <c:v>-2027</c:v>
                </c:pt>
                <c:pt idx="186">
                  <c:v>-1983.5</c:v>
                </c:pt>
                <c:pt idx="187">
                  <c:v>-1963</c:v>
                </c:pt>
                <c:pt idx="188">
                  <c:v>-1934</c:v>
                </c:pt>
                <c:pt idx="189">
                  <c:v>-1928</c:v>
                </c:pt>
                <c:pt idx="190">
                  <c:v>-1927</c:v>
                </c:pt>
                <c:pt idx="191">
                  <c:v>-1913</c:v>
                </c:pt>
                <c:pt idx="192">
                  <c:v>-1913</c:v>
                </c:pt>
                <c:pt idx="193">
                  <c:v>-1696</c:v>
                </c:pt>
                <c:pt idx="194">
                  <c:v>-1696</c:v>
                </c:pt>
                <c:pt idx="195">
                  <c:v>-1661</c:v>
                </c:pt>
                <c:pt idx="196">
                  <c:v>-1659</c:v>
                </c:pt>
                <c:pt idx="197">
                  <c:v>-1659</c:v>
                </c:pt>
                <c:pt idx="198">
                  <c:v>-1659</c:v>
                </c:pt>
                <c:pt idx="199">
                  <c:v>-1644</c:v>
                </c:pt>
                <c:pt idx="200">
                  <c:v>-1640</c:v>
                </c:pt>
                <c:pt idx="201">
                  <c:v>-1640</c:v>
                </c:pt>
                <c:pt idx="202">
                  <c:v>-1638</c:v>
                </c:pt>
                <c:pt idx="203">
                  <c:v>-1638</c:v>
                </c:pt>
                <c:pt idx="204">
                  <c:v>-1637</c:v>
                </c:pt>
                <c:pt idx="205">
                  <c:v>-1637</c:v>
                </c:pt>
                <c:pt idx="206">
                  <c:v>-1637</c:v>
                </c:pt>
                <c:pt idx="207">
                  <c:v>-1637</c:v>
                </c:pt>
                <c:pt idx="208">
                  <c:v>-1624</c:v>
                </c:pt>
                <c:pt idx="209">
                  <c:v>-1624</c:v>
                </c:pt>
                <c:pt idx="210">
                  <c:v>-1623</c:v>
                </c:pt>
                <c:pt idx="211">
                  <c:v>-1623</c:v>
                </c:pt>
                <c:pt idx="212">
                  <c:v>-1618</c:v>
                </c:pt>
                <c:pt idx="213">
                  <c:v>-1616</c:v>
                </c:pt>
                <c:pt idx="214">
                  <c:v>-1616</c:v>
                </c:pt>
                <c:pt idx="215">
                  <c:v>-1615.5</c:v>
                </c:pt>
                <c:pt idx="216">
                  <c:v>-1611</c:v>
                </c:pt>
                <c:pt idx="217">
                  <c:v>-1610</c:v>
                </c:pt>
                <c:pt idx="218">
                  <c:v>-1604</c:v>
                </c:pt>
                <c:pt idx="219">
                  <c:v>-1602</c:v>
                </c:pt>
                <c:pt idx="220">
                  <c:v>-1602</c:v>
                </c:pt>
                <c:pt idx="221">
                  <c:v>-1602</c:v>
                </c:pt>
                <c:pt idx="222">
                  <c:v>-1601</c:v>
                </c:pt>
                <c:pt idx="223">
                  <c:v>-1594</c:v>
                </c:pt>
                <c:pt idx="224">
                  <c:v>-1594</c:v>
                </c:pt>
                <c:pt idx="225">
                  <c:v>-1587</c:v>
                </c:pt>
                <c:pt idx="226">
                  <c:v>-1587</c:v>
                </c:pt>
                <c:pt idx="227">
                  <c:v>-1586</c:v>
                </c:pt>
                <c:pt idx="228">
                  <c:v>-1365</c:v>
                </c:pt>
                <c:pt idx="229">
                  <c:v>-1365</c:v>
                </c:pt>
                <c:pt idx="230">
                  <c:v>-1347.5</c:v>
                </c:pt>
                <c:pt idx="231">
                  <c:v>-1324</c:v>
                </c:pt>
                <c:pt idx="232">
                  <c:v>-1324</c:v>
                </c:pt>
                <c:pt idx="233">
                  <c:v>-1309</c:v>
                </c:pt>
                <c:pt idx="234">
                  <c:v>-1309</c:v>
                </c:pt>
                <c:pt idx="235">
                  <c:v>-1293</c:v>
                </c:pt>
                <c:pt idx="236">
                  <c:v>-1288</c:v>
                </c:pt>
                <c:pt idx="237">
                  <c:v>-1288</c:v>
                </c:pt>
                <c:pt idx="238">
                  <c:v>-1280</c:v>
                </c:pt>
                <c:pt idx="239">
                  <c:v>-1280</c:v>
                </c:pt>
                <c:pt idx="240">
                  <c:v>-1278</c:v>
                </c:pt>
                <c:pt idx="241">
                  <c:v>-1278</c:v>
                </c:pt>
                <c:pt idx="242">
                  <c:v>-1274.5</c:v>
                </c:pt>
                <c:pt idx="243">
                  <c:v>-1263</c:v>
                </c:pt>
                <c:pt idx="244">
                  <c:v>-1263</c:v>
                </c:pt>
                <c:pt idx="245">
                  <c:v>-1234</c:v>
                </c:pt>
                <c:pt idx="246">
                  <c:v>-1234</c:v>
                </c:pt>
                <c:pt idx="247">
                  <c:v>-1048</c:v>
                </c:pt>
                <c:pt idx="248">
                  <c:v>-1048</c:v>
                </c:pt>
                <c:pt idx="249">
                  <c:v>-1026</c:v>
                </c:pt>
                <c:pt idx="250">
                  <c:v>-993</c:v>
                </c:pt>
                <c:pt idx="251">
                  <c:v>-992</c:v>
                </c:pt>
                <c:pt idx="252">
                  <c:v>-971</c:v>
                </c:pt>
                <c:pt idx="253">
                  <c:v>-957</c:v>
                </c:pt>
                <c:pt idx="254">
                  <c:v>-956</c:v>
                </c:pt>
                <c:pt idx="255">
                  <c:v>-942</c:v>
                </c:pt>
                <c:pt idx="256">
                  <c:v>-756</c:v>
                </c:pt>
                <c:pt idx="257">
                  <c:v>-684</c:v>
                </c:pt>
                <c:pt idx="258">
                  <c:v>-683</c:v>
                </c:pt>
                <c:pt idx="259">
                  <c:v>-645</c:v>
                </c:pt>
                <c:pt idx="260">
                  <c:v>-645</c:v>
                </c:pt>
                <c:pt idx="261">
                  <c:v>-631</c:v>
                </c:pt>
                <c:pt idx="262">
                  <c:v>-618</c:v>
                </c:pt>
                <c:pt idx="263">
                  <c:v>-618</c:v>
                </c:pt>
                <c:pt idx="264">
                  <c:v>-611</c:v>
                </c:pt>
                <c:pt idx="265">
                  <c:v>-596</c:v>
                </c:pt>
                <c:pt idx="266">
                  <c:v>-360</c:v>
                </c:pt>
                <c:pt idx="267">
                  <c:v>-353</c:v>
                </c:pt>
                <c:pt idx="268">
                  <c:v>-351</c:v>
                </c:pt>
                <c:pt idx="269">
                  <c:v>-338</c:v>
                </c:pt>
                <c:pt idx="270">
                  <c:v>-302</c:v>
                </c:pt>
                <c:pt idx="271">
                  <c:v>-280</c:v>
                </c:pt>
                <c:pt idx="272">
                  <c:v>-30</c:v>
                </c:pt>
                <c:pt idx="273">
                  <c:v>-7</c:v>
                </c:pt>
                <c:pt idx="274">
                  <c:v>-3.5</c:v>
                </c:pt>
                <c:pt idx="275">
                  <c:v>0</c:v>
                </c:pt>
                <c:pt idx="276">
                  <c:v>0</c:v>
                </c:pt>
                <c:pt idx="277">
                  <c:v>252</c:v>
                </c:pt>
                <c:pt idx="278">
                  <c:v>253</c:v>
                </c:pt>
                <c:pt idx="279">
                  <c:v>253</c:v>
                </c:pt>
                <c:pt idx="280">
                  <c:v>268</c:v>
                </c:pt>
                <c:pt idx="281">
                  <c:v>268</c:v>
                </c:pt>
                <c:pt idx="282">
                  <c:v>279</c:v>
                </c:pt>
                <c:pt idx="283">
                  <c:v>280</c:v>
                </c:pt>
                <c:pt idx="284">
                  <c:v>280</c:v>
                </c:pt>
                <c:pt idx="285">
                  <c:v>289</c:v>
                </c:pt>
                <c:pt idx="286">
                  <c:v>289</c:v>
                </c:pt>
                <c:pt idx="287">
                  <c:v>304</c:v>
                </c:pt>
                <c:pt idx="288">
                  <c:v>304</c:v>
                </c:pt>
                <c:pt idx="289">
                  <c:v>304</c:v>
                </c:pt>
                <c:pt idx="290">
                  <c:v>308</c:v>
                </c:pt>
                <c:pt idx="291">
                  <c:v>315</c:v>
                </c:pt>
                <c:pt idx="292">
                  <c:v>316</c:v>
                </c:pt>
                <c:pt idx="293">
                  <c:v>317</c:v>
                </c:pt>
                <c:pt idx="294">
                  <c:v>330</c:v>
                </c:pt>
                <c:pt idx="295">
                  <c:v>337</c:v>
                </c:pt>
                <c:pt idx="296">
                  <c:v>525</c:v>
                </c:pt>
                <c:pt idx="297">
                  <c:v>560</c:v>
                </c:pt>
                <c:pt idx="298">
                  <c:v>560</c:v>
                </c:pt>
                <c:pt idx="299">
                  <c:v>563.5</c:v>
                </c:pt>
                <c:pt idx="300">
                  <c:v>565.5</c:v>
                </c:pt>
                <c:pt idx="301">
                  <c:v>611</c:v>
                </c:pt>
                <c:pt idx="302">
                  <c:v>611</c:v>
                </c:pt>
                <c:pt idx="303">
                  <c:v>624</c:v>
                </c:pt>
                <c:pt idx="304">
                  <c:v>625</c:v>
                </c:pt>
                <c:pt idx="305">
                  <c:v>627</c:v>
                </c:pt>
                <c:pt idx="306">
                  <c:v>639</c:v>
                </c:pt>
                <c:pt idx="307">
                  <c:v>642</c:v>
                </c:pt>
                <c:pt idx="308">
                  <c:v>650.5</c:v>
                </c:pt>
                <c:pt idx="309">
                  <c:v>655</c:v>
                </c:pt>
                <c:pt idx="310">
                  <c:v>679</c:v>
                </c:pt>
                <c:pt idx="311">
                  <c:v>679</c:v>
                </c:pt>
                <c:pt idx="312">
                  <c:v>936</c:v>
                </c:pt>
                <c:pt idx="313">
                  <c:v>939.5</c:v>
                </c:pt>
                <c:pt idx="314">
                  <c:v>963</c:v>
                </c:pt>
                <c:pt idx="315">
                  <c:v>965.5</c:v>
                </c:pt>
                <c:pt idx="316">
                  <c:v>970</c:v>
                </c:pt>
                <c:pt idx="317">
                  <c:v>978</c:v>
                </c:pt>
                <c:pt idx="318">
                  <c:v>1217</c:v>
                </c:pt>
                <c:pt idx="319">
                  <c:v>1217</c:v>
                </c:pt>
                <c:pt idx="320">
                  <c:v>1280</c:v>
                </c:pt>
                <c:pt idx="321">
                  <c:v>1280</c:v>
                </c:pt>
                <c:pt idx="322">
                  <c:v>1280</c:v>
                </c:pt>
                <c:pt idx="323">
                  <c:v>1280</c:v>
                </c:pt>
                <c:pt idx="324">
                  <c:v>1282</c:v>
                </c:pt>
                <c:pt idx="325">
                  <c:v>1297</c:v>
                </c:pt>
                <c:pt idx="326">
                  <c:v>1297</c:v>
                </c:pt>
                <c:pt idx="327">
                  <c:v>1302</c:v>
                </c:pt>
                <c:pt idx="328">
                  <c:v>1302</c:v>
                </c:pt>
                <c:pt idx="329">
                  <c:v>1556</c:v>
                </c:pt>
                <c:pt idx="330">
                  <c:v>1556</c:v>
                </c:pt>
                <c:pt idx="331">
                  <c:v>1563</c:v>
                </c:pt>
                <c:pt idx="332">
                  <c:v>1563</c:v>
                </c:pt>
                <c:pt idx="333">
                  <c:v>1577</c:v>
                </c:pt>
                <c:pt idx="334">
                  <c:v>1577</c:v>
                </c:pt>
                <c:pt idx="335">
                  <c:v>1596</c:v>
                </c:pt>
                <c:pt idx="336">
                  <c:v>1607</c:v>
                </c:pt>
                <c:pt idx="337">
                  <c:v>1620</c:v>
                </c:pt>
                <c:pt idx="338">
                  <c:v>1620</c:v>
                </c:pt>
                <c:pt idx="339">
                  <c:v>1887.5</c:v>
                </c:pt>
                <c:pt idx="340">
                  <c:v>1922</c:v>
                </c:pt>
                <c:pt idx="341">
                  <c:v>1922</c:v>
                </c:pt>
                <c:pt idx="342">
                  <c:v>1949</c:v>
                </c:pt>
                <c:pt idx="343">
                  <c:v>1949</c:v>
                </c:pt>
                <c:pt idx="344">
                  <c:v>1965</c:v>
                </c:pt>
                <c:pt idx="345">
                  <c:v>1978</c:v>
                </c:pt>
                <c:pt idx="346">
                  <c:v>2178</c:v>
                </c:pt>
                <c:pt idx="347">
                  <c:v>2184.5</c:v>
                </c:pt>
                <c:pt idx="348">
                  <c:v>2229</c:v>
                </c:pt>
                <c:pt idx="349">
                  <c:v>2236</c:v>
                </c:pt>
                <c:pt idx="350">
                  <c:v>2239</c:v>
                </c:pt>
                <c:pt idx="351">
                  <c:v>2239</c:v>
                </c:pt>
                <c:pt idx="352">
                  <c:v>2241</c:v>
                </c:pt>
                <c:pt idx="353">
                  <c:v>2526.5</c:v>
                </c:pt>
                <c:pt idx="354">
                  <c:v>2540</c:v>
                </c:pt>
                <c:pt idx="355">
                  <c:v>2540</c:v>
                </c:pt>
                <c:pt idx="356">
                  <c:v>2548</c:v>
                </c:pt>
                <c:pt idx="357">
                  <c:v>2548</c:v>
                </c:pt>
                <c:pt idx="358">
                  <c:v>2563</c:v>
                </c:pt>
                <c:pt idx="359">
                  <c:v>2567</c:v>
                </c:pt>
                <c:pt idx="360">
                  <c:v>2567</c:v>
                </c:pt>
                <c:pt idx="361">
                  <c:v>2567</c:v>
                </c:pt>
                <c:pt idx="362">
                  <c:v>2589</c:v>
                </c:pt>
                <c:pt idx="363">
                  <c:v>2592</c:v>
                </c:pt>
                <c:pt idx="364">
                  <c:v>2592</c:v>
                </c:pt>
                <c:pt idx="365">
                  <c:v>2767</c:v>
                </c:pt>
                <c:pt idx="366">
                  <c:v>2863.5</c:v>
                </c:pt>
                <c:pt idx="367">
                  <c:v>2885</c:v>
                </c:pt>
                <c:pt idx="368">
                  <c:v>2885</c:v>
                </c:pt>
                <c:pt idx="369">
                  <c:v>2891</c:v>
                </c:pt>
                <c:pt idx="370">
                  <c:v>2898</c:v>
                </c:pt>
                <c:pt idx="371">
                  <c:v>2900</c:v>
                </c:pt>
                <c:pt idx="372">
                  <c:v>3128</c:v>
                </c:pt>
                <c:pt idx="373">
                  <c:v>3195</c:v>
                </c:pt>
                <c:pt idx="374">
                  <c:v>3224</c:v>
                </c:pt>
                <c:pt idx="375">
                  <c:v>3233.5</c:v>
                </c:pt>
                <c:pt idx="376">
                  <c:v>3291</c:v>
                </c:pt>
                <c:pt idx="377">
                  <c:v>3410</c:v>
                </c:pt>
                <c:pt idx="378">
                  <c:v>3509</c:v>
                </c:pt>
                <c:pt idx="379">
                  <c:v>3509</c:v>
                </c:pt>
                <c:pt idx="380">
                  <c:v>3540</c:v>
                </c:pt>
                <c:pt idx="381">
                  <c:v>3562</c:v>
                </c:pt>
                <c:pt idx="382">
                  <c:v>3562</c:v>
                </c:pt>
                <c:pt idx="383">
                  <c:v>3784</c:v>
                </c:pt>
                <c:pt idx="384">
                  <c:v>3811</c:v>
                </c:pt>
                <c:pt idx="385">
                  <c:v>3842</c:v>
                </c:pt>
                <c:pt idx="386">
                  <c:v>3842</c:v>
                </c:pt>
                <c:pt idx="387">
                  <c:v>4149</c:v>
                </c:pt>
                <c:pt idx="388">
                  <c:v>4158</c:v>
                </c:pt>
                <c:pt idx="389">
                  <c:v>4158</c:v>
                </c:pt>
                <c:pt idx="390">
                  <c:v>4165</c:v>
                </c:pt>
                <c:pt idx="391">
                  <c:v>4165</c:v>
                </c:pt>
                <c:pt idx="392">
                  <c:v>4180</c:v>
                </c:pt>
                <c:pt idx="393">
                  <c:v>4180</c:v>
                </c:pt>
                <c:pt idx="394">
                  <c:v>4184</c:v>
                </c:pt>
                <c:pt idx="395">
                  <c:v>4200</c:v>
                </c:pt>
                <c:pt idx="396">
                  <c:v>4446.5</c:v>
                </c:pt>
                <c:pt idx="397">
                  <c:v>4502</c:v>
                </c:pt>
                <c:pt idx="398">
                  <c:v>4502</c:v>
                </c:pt>
                <c:pt idx="399">
                  <c:v>4840</c:v>
                </c:pt>
                <c:pt idx="400">
                  <c:v>5041</c:v>
                </c:pt>
                <c:pt idx="401">
                  <c:v>5050</c:v>
                </c:pt>
                <c:pt idx="402">
                  <c:v>5085</c:v>
                </c:pt>
                <c:pt idx="403">
                  <c:v>5122</c:v>
                </c:pt>
                <c:pt idx="404">
                  <c:v>5138</c:v>
                </c:pt>
                <c:pt idx="405">
                  <c:v>5138</c:v>
                </c:pt>
                <c:pt idx="406">
                  <c:v>5173</c:v>
                </c:pt>
                <c:pt idx="407">
                  <c:v>5173</c:v>
                </c:pt>
                <c:pt idx="408">
                  <c:v>5359</c:v>
                </c:pt>
                <c:pt idx="409">
                  <c:v>5359</c:v>
                </c:pt>
                <c:pt idx="410">
                  <c:v>5408</c:v>
                </c:pt>
                <c:pt idx="411">
                  <c:v>5412</c:v>
                </c:pt>
                <c:pt idx="412">
                  <c:v>5420</c:v>
                </c:pt>
                <c:pt idx="413">
                  <c:v>5436</c:v>
                </c:pt>
                <c:pt idx="414">
                  <c:v>5438</c:v>
                </c:pt>
                <c:pt idx="415">
                  <c:v>5438</c:v>
                </c:pt>
                <c:pt idx="416">
                  <c:v>5445</c:v>
                </c:pt>
                <c:pt idx="417">
                  <c:v>5445</c:v>
                </c:pt>
                <c:pt idx="418">
                  <c:v>5451</c:v>
                </c:pt>
                <c:pt idx="419">
                  <c:v>5455</c:v>
                </c:pt>
                <c:pt idx="420">
                  <c:v>5467</c:v>
                </c:pt>
                <c:pt idx="421">
                  <c:v>5467</c:v>
                </c:pt>
                <c:pt idx="422">
                  <c:v>5470</c:v>
                </c:pt>
                <c:pt idx="423">
                  <c:v>5482</c:v>
                </c:pt>
                <c:pt idx="424">
                  <c:v>5504</c:v>
                </c:pt>
                <c:pt idx="425">
                  <c:v>5504</c:v>
                </c:pt>
                <c:pt idx="426">
                  <c:v>5767</c:v>
                </c:pt>
                <c:pt idx="427">
                  <c:v>5769</c:v>
                </c:pt>
                <c:pt idx="428">
                  <c:v>5769</c:v>
                </c:pt>
                <c:pt idx="429">
                  <c:v>5783</c:v>
                </c:pt>
                <c:pt idx="430">
                  <c:v>5783</c:v>
                </c:pt>
                <c:pt idx="431">
                  <c:v>5789</c:v>
                </c:pt>
                <c:pt idx="432">
                  <c:v>5791</c:v>
                </c:pt>
                <c:pt idx="433">
                  <c:v>5791</c:v>
                </c:pt>
                <c:pt idx="434">
                  <c:v>5806</c:v>
                </c:pt>
                <c:pt idx="435">
                  <c:v>5806</c:v>
                </c:pt>
                <c:pt idx="436">
                  <c:v>5820</c:v>
                </c:pt>
                <c:pt idx="437">
                  <c:v>5820</c:v>
                </c:pt>
                <c:pt idx="438">
                  <c:v>6035</c:v>
                </c:pt>
                <c:pt idx="439">
                  <c:v>6035</c:v>
                </c:pt>
                <c:pt idx="440">
                  <c:v>6049</c:v>
                </c:pt>
                <c:pt idx="441">
                  <c:v>6049</c:v>
                </c:pt>
                <c:pt idx="442">
                  <c:v>6078</c:v>
                </c:pt>
                <c:pt idx="443">
                  <c:v>6078</c:v>
                </c:pt>
                <c:pt idx="444">
                  <c:v>6099</c:v>
                </c:pt>
                <c:pt idx="445">
                  <c:v>6099</c:v>
                </c:pt>
                <c:pt idx="446">
                  <c:v>6100</c:v>
                </c:pt>
                <c:pt idx="447">
                  <c:v>6100</c:v>
                </c:pt>
                <c:pt idx="448">
                  <c:v>6110</c:v>
                </c:pt>
                <c:pt idx="449">
                  <c:v>6110</c:v>
                </c:pt>
                <c:pt idx="450">
                  <c:v>6114</c:v>
                </c:pt>
                <c:pt idx="451">
                  <c:v>6114</c:v>
                </c:pt>
                <c:pt idx="452">
                  <c:v>6127</c:v>
                </c:pt>
                <c:pt idx="453">
                  <c:v>6387</c:v>
                </c:pt>
                <c:pt idx="454">
                  <c:v>6387</c:v>
                </c:pt>
                <c:pt idx="455">
                  <c:v>6424</c:v>
                </c:pt>
                <c:pt idx="456">
                  <c:v>6424</c:v>
                </c:pt>
                <c:pt idx="457">
                  <c:v>6438</c:v>
                </c:pt>
                <c:pt idx="458">
                  <c:v>6438</c:v>
                </c:pt>
                <c:pt idx="459">
                  <c:v>6445</c:v>
                </c:pt>
                <c:pt idx="460">
                  <c:v>6445</c:v>
                </c:pt>
                <c:pt idx="461">
                  <c:v>6458</c:v>
                </c:pt>
                <c:pt idx="462">
                  <c:v>6458</c:v>
                </c:pt>
                <c:pt idx="463">
                  <c:v>6475</c:v>
                </c:pt>
                <c:pt idx="464">
                  <c:v>6702</c:v>
                </c:pt>
                <c:pt idx="465">
                  <c:v>6725</c:v>
                </c:pt>
                <c:pt idx="466">
                  <c:v>6725</c:v>
                </c:pt>
                <c:pt idx="467">
                  <c:v>6733</c:v>
                </c:pt>
                <c:pt idx="468">
                  <c:v>6745</c:v>
                </c:pt>
                <c:pt idx="469">
                  <c:v>6754</c:v>
                </c:pt>
                <c:pt idx="470">
                  <c:v>6769</c:v>
                </c:pt>
                <c:pt idx="471">
                  <c:v>6991</c:v>
                </c:pt>
                <c:pt idx="472">
                  <c:v>7033</c:v>
                </c:pt>
                <c:pt idx="473">
                  <c:v>7061</c:v>
                </c:pt>
                <c:pt idx="474">
                  <c:v>7063</c:v>
                </c:pt>
                <c:pt idx="475">
                  <c:v>7074</c:v>
                </c:pt>
                <c:pt idx="476">
                  <c:v>7091</c:v>
                </c:pt>
                <c:pt idx="477">
                  <c:v>7100</c:v>
                </c:pt>
                <c:pt idx="478">
                  <c:v>7100</c:v>
                </c:pt>
                <c:pt idx="479">
                  <c:v>7330</c:v>
                </c:pt>
                <c:pt idx="480">
                  <c:v>7351</c:v>
                </c:pt>
                <c:pt idx="481">
                  <c:v>7372</c:v>
                </c:pt>
                <c:pt idx="482">
                  <c:v>7390</c:v>
                </c:pt>
                <c:pt idx="483">
                  <c:v>7400</c:v>
                </c:pt>
                <c:pt idx="484">
                  <c:v>7416</c:v>
                </c:pt>
                <c:pt idx="485">
                  <c:v>7684</c:v>
                </c:pt>
                <c:pt idx="486">
                  <c:v>7714</c:v>
                </c:pt>
                <c:pt idx="487">
                  <c:v>7750</c:v>
                </c:pt>
                <c:pt idx="488">
                  <c:v>7965</c:v>
                </c:pt>
                <c:pt idx="489">
                  <c:v>8001</c:v>
                </c:pt>
                <c:pt idx="490">
                  <c:v>8047</c:v>
                </c:pt>
                <c:pt idx="491">
                  <c:v>8049</c:v>
                </c:pt>
                <c:pt idx="492">
                  <c:v>8059</c:v>
                </c:pt>
                <c:pt idx="493">
                  <c:v>8282</c:v>
                </c:pt>
                <c:pt idx="494">
                  <c:v>8318</c:v>
                </c:pt>
                <c:pt idx="495">
                  <c:v>8366</c:v>
                </c:pt>
                <c:pt idx="496">
                  <c:v>8385</c:v>
                </c:pt>
                <c:pt idx="497">
                  <c:v>8385</c:v>
                </c:pt>
                <c:pt idx="498">
                  <c:v>8591</c:v>
                </c:pt>
                <c:pt idx="499">
                  <c:v>8605</c:v>
                </c:pt>
                <c:pt idx="500">
                  <c:v>8613</c:v>
                </c:pt>
                <c:pt idx="501">
                  <c:v>8627</c:v>
                </c:pt>
                <c:pt idx="502">
                  <c:v>8634</c:v>
                </c:pt>
                <c:pt idx="503">
                  <c:v>8649</c:v>
                </c:pt>
                <c:pt idx="504">
                  <c:v>8936</c:v>
                </c:pt>
                <c:pt idx="505">
                  <c:v>8955</c:v>
                </c:pt>
                <c:pt idx="506">
                  <c:v>8958</c:v>
                </c:pt>
                <c:pt idx="507">
                  <c:v>8989</c:v>
                </c:pt>
                <c:pt idx="508">
                  <c:v>8989</c:v>
                </c:pt>
                <c:pt idx="509">
                  <c:v>8991</c:v>
                </c:pt>
                <c:pt idx="510">
                  <c:v>8992.5</c:v>
                </c:pt>
                <c:pt idx="511">
                  <c:v>9001</c:v>
                </c:pt>
                <c:pt idx="512">
                  <c:v>9008</c:v>
                </c:pt>
                <c:pt idx="513">
                  <c:v>9020</c:v>
                </c:pt>
                <c:pt idx="514">
                  <c:v>9245</c:v>
                </c:pt>
                <c:pt idx="515">
                  <c:v>9245</c:v>
                </c:pt>
                <c:pt idx="516">
                  <c:v>9259</c:v>
                </c:pt>
                <c:pt idx="517">
                  <c:v>9267</c:v>
                </c:pt>
                <c:pt idx="518">
                  <c:v>9274</c:v>
                </c:pt>
                <c:pt idx="519">
                  <c:v>9303</c:v>
                </c:pt>
                <c:pt idx="520">
                  <c:v>9307</c:v>
                </c:pt>
                <c:pt idx="521">
                  <c:v>9314</c:v>
                </c:pt>
                <c:pt idx="522">
                  <c:v>9605</c:v>
                </c:pt>
                <c:pt idx="523">
                  <c:v>9626</c:v>
                </c:pt>
                <c:pt idx="524">
                  <c:v>9660</c:v>
                </c:pt>
                <c:pt idx="525">
                  <c:v>9878</c:v>
                </c:pt>
                <c:pt idx="526">
                  <c:v>9899</c:v>
                </c:pt>
                <c:pt idx="527">
                  <c:v>9900</c:v>
                </c:pt>
                <c:pt idx="528">
                  <c:v>9914</c:v>
                </c:pt>
                <c:pt idx="529">
                  <c:v>9964</c:v>
                </c:pt>
                <c:pt idx="530">
                  <c:v>10245</c:v>
                </c:pt>
                <c:pt idx="531">
                  <c:v>10263</c:v>
                </c:pt>
                <c:pt idx="532">
                  <c:v>10274</c:v>
                </c:pt>
                <c:pt idx="533">
                  <c:v>10281</c:v>
                </c:pt>
                <c:pt idx="534">
                  <c:v>10283</c:v>
                </c:pt>
                <c:pt idx="535">
                  <c:v>10288</c:v>
                </c:pt>
                <c:pt idx="536">
                  <c:v>10288</c:v>
                </c:pt>
                <c:pt idx="537">
                  <c:v>10288</c:v>
                </c:pt>
                <c:pt idx="538">
                  <c:v>10609</c:v>
                </c:pt>
                <c:pt idx="539">
                  <c:v>10609</c:v>
                </c:pt>
                <c:pt idx="540">
                  <c:v>10612</c:v>
                </c:pt>
                <c:pt idx="541">
                  <c:v>10880.5</c:v>
                </c:pt>
                <c:pt idx="542">
                  <c:v>10888.5</c:v>
                </c:pt>
                <c:pt idx="543">
                  <c:v>10892</c:v>
                </c:pt>
                <c:pt idx="544">
                  <c:v>10899</c:v>
                </c:pt>
                <c:pt idx="545">
                  <c:v>10899</c:v>
                </c:pt>
                <c:pt idx="546">
                  <c:v>11172</c:v>
                </c:pt>
                <c:pt idx="547">
                  <c:v>11187</c:v>
                </c:pt>
                <c:pt idx="548">
                  <c:v>11216</c:v>
                </c:pt>
                <c:pt idx="549">
                  <c:v>11230</c:v>
                </c:pt>
                <c:pt idx="550">
                  <c:v>11237</c:v>
                </c:pt>
                <c:pt idx="551">
                  <c:v>11481</c:v>
                </c:pt>
                <c:pt idx="552">
                  <c:v>11602</c:v>
                </c:pt>
                <c:pt idx="553">
                  <c:v>11609</c:v>
                </c:pt>
                <c:pt idx="554">
                  <c:v>11609</c:v>
                </c:pt>
                <c:pt idx="555">
                  <c:v>11817</c:v>
                </c:pt>
                <c:pt idx="556">
                  <c:v>11817</c:v>
                </c:pt>
                <c:pt idx="557">
                  <c:v>11841</c:v>
                </c:pt>
                <c:pt idx="558">
                  <c:v>11882</c:v>
                </c:pt>
                <c:pt idx="559">
                  <c:v>11882</c:v>
                </c:pt>
                <c:pt idx="560">
                  <c:v>11884</c:v>
                </c:pt>
                <c:pt idx="561">
                  <c:v>11892</c:v>
                </c:pt>
                <c:pt idx="562">
                  <c:v>12220</c:v>
                </c:pt>
                <c:pt idx="563">
                  <c:v>12220</c:v>
                </c:pt>
                <c:pt idx="564">
                  <c:v>12500</c:v>
                </c:pt>
                <c:pt idx="565">
                  <c:v>12500</c:v>
                </c:pt>
                <c:pt idx="566">
                  <c:v>12524</c:v>
                </c:pt>
                <c:pt idx="567">
                  <c:v>12558</c:v>
                </c:pt>
                <c:pt idx="568">
                  <c:v>12889</c:v>
                </c:pt>
                <c:pt idx="569">
                  <c:v>12889</c:v>
                </c:pt>
                <c:pt idx="570">
                  <c:v>13154</c:v>
                </c:pt>
                <c:pt idx="571">
                  <c:v>13169</c:v>
                </c:pt>
                <c:pt idx="572">
                  <c:v>13773</c:v>
                </c:pt>
                <c:pt idx="573">
                  <c:v>14147</c:v>
                </c:pt>
              </c:numCache>
            </c:numRef>
          </c:xVal>
          <c:yVal>
            <c:numRef>
              <c:f>'Active 1'!$O$21:$O$974</c:f>
              <c:numCache>
                <c:formatCode>General</c:formatCode>
                <c:ptCount val="954"/>
                <c:pt idx="125">
                  <c:v>-6.3000773143354324E-2</c:v>
                </c:pt>
                <c:pt idx="128">
                  <c:v>-5.9459116230300806E-2</c:v>
                </c:pt>
                <c:pt idx="138">
                  <c:v>-5.5827797116916815E-2</c:v>
                </c:pt>
                <c:pt idx="147">
                  <c:v>-5.2577542354937321E-2</c:v>
                </c:pt>
                <c:pt idx="151">
                  <c:v>-4.8991054341718569E-2</c:v>
                </c:pt>
                <c:pt idx="153">
                  <c:v>-4.8912599916429413E-2</c:v>
                </c:pt>
                <c:pt idx="154">
                  <c:v>-4.8912599916429413E-2</c:v>
                </c:pt>
                <c:pt idx="155">
                  <c:v>-4.8822937716098941E-2</c:v>
                </c:pt>
                <c:pt idx="156">
                  <c:v>-4.8733275515768476E-2</c:v>
                </c:pt>
                <c:pt idx="157">
                  <c:v>-4.8576366665190156E-2</c:v>
                </c:pt>
                <c:pt idx="158">
                  <c:v>-4.8083224563372579E-2</c:v>
                </c:pt>
                <c:pt idx="159">
                  <c:v>-4.8004770138083415E-2</c:v>
                </c:pt>
                <c:pt idx="160">
                  <c:v>-4.5516644078912906E-2</c:v>
                </c:pt>
                <c:pt idx="161">
                  <c:v>-4.5426981878582434E-2</c:v>
                </c:pt>
                <c:pt idx="163">
                  <c:v>-4.5225241927838881E-2</c:v>
                </c:pt>
                <c:pt idx="165">
                  <c:v>-4.5202826377756265E-2</c:v>
                </c:pt>
                <c:pt idx="166">
                  <c:v>-4.5202826377756265E-2</c:v>
                </c:pt>
                <c:pt idx="167">
                  <c:v>-4.5180410827673649E-2</c:v>
                </c:pt>
                <c:pt idx="168">
                  <c:v>-4.5180410827673649E-2</c:v>
                </c:pt>
                <c:pt idx="169">
                  <c:v>-4.5146787502549725E-2</c:v>
                </c:pt>
                <c:pt idx="171">
                  <c:v>-4.5113164177425794E-2</c:v>
                </c:pt>
                <c:pt idx="172">
                  <c:v>-4.5113164177425794E-2</c:v>
                </c:pt>
                <c:pt idx="175">
                  <c:v>-3.8197966976938391E-2</c:v>
                </c:pt>
                <c:pt idx="178">
                  <c:v>-3.7861733725699134E-2</c:v>
                </c:pt>
                <c:pt idx="179">
                  <c:v>-3.7861733725699134E-2</c:v>
                </c:pt>
                <c:pt idx="181">
                  <c:v>-3.7525500474459877E-2</c:v>
                </c:pt>
                <c:pt idx="182">
                  <c:v>-3.7447046049170714E-2</c:v>
                </c:pt>
                <c:pt idx="185">
                  <c:v>-3.520549104090899E-2</c:v>
                </c:pt>
                <c:pt idx="192">
                  <c:v>-3.3927804686199811E-2</c:v>
                </c:pt>
                <c:pt idx="193">
                  <c:v>-3.1495717502235843E-2</c:v>
                </c:pt>
                <c:pt idx="194">
                  <c:v>-3.1495717502235843E-2</c:v>
                </c:pt>
                <c:pt idx="196">
                  <c:v>-3.1081029825707429E-2</c:v>
                </c:pt>
                <c:pt idx="197">
                  <c:v>-3.1081029825707429E-2</c:v>
                </c:pt>
                <c:pt idx="198">
                  <c:v>-3.1081029825707429E-2</c:v>
                </c:pt>
                <c:pt idx="199">
                  <c:v>-3.0912913200087801E-2</c:v>
                </c:pt>
                <c:pt idx="202">
                  <c:v>-3.0845666549839949E-2</c:v>
                </c:pt>
                <c:pt idx="203">
                  <c:v>-3.0845666549839949E-2</c:v>
                </c:pt>
                <c:pt idx="204">
                  <c:v>-3.0834458774798641E-2</c:v>
                </c:pt>
                <c:pt idx="205">
                  <c:v>-3.0834458774798641E-2</c:v>
                </c:pt>
                <c:pt idx="206">
                  <c:v>-3.0834458774798641E-2</c:v>
                </c:pt>
                <c:pt idx="207">
                  <c:v>-3.0834458774798641E-2</c:v>
                </c:pt>
                <c:pt idx="208">
                  <c:v>-3.0688757699261628E-2</c:v>
                </c:pt>
                <c:pt idx="209">
                  <c:v>-3.0688757699261628E-2</c:v>
                </c:pt>
                <c:pt idx="210">
                  <c:v>-3.067754992422032E-2</c:v>
                </c:pt>
                <c:pt idx="211">
                  <c:v>-3.067754992422032E-2</c:v>
                </c:pt>
                <c:pt idx="212">
                  <c:v>-3.0621511049013776E-2</c:v>
                </c:pt>
                <c:pt idx="213">
                  <c:v>-3.059909549893116E-2</c:v>
                </c:pt>
                <c:pt idx="214">
                  <c:v>-3.059909549893116E-2</c:v>
                </c:pt>
                <c:pt idx="216">
                  <c:v>-3.0543056623724616E-2</c:v>
                </c:pt>
                <c:pt idx="219">
                  <c:v>-3.044218664835284E-2</c:v>
                </c:pt>
                <c:pt idx="220">
                  <c:v>-3.044218664835284E-2</c:v>
                </c:pt>
                <c:pt idx="221">
                  <c:v>-3.044218664835284E-2</c:v>
                </c:pt>
                <c:pt idx="222">
                  <c:v>-3.0430978873311528E-2</c:v>
                </c:pt>
                <c:pt idx="223">
                  <c:v>-3.0352524448022368E-2</c:v>
                </c:pt>
                <c:pt idx="224">
                  <c:v>-3.0352524448022368E-2</c:v>
                </c:pt>
                <c:pt idx="225">
                  <c:v>-3.0274070022733208E-2</c:v>
                </c:pt>
                <c:pt idx="226">
                  <c:v>-3.0274070022733208E-2</c:v>
                </c:pt>
                <c:pt idx="227">
                  <c:v>-3.02628622476919E-2</c:v>
                </c:pt>
                <c:pt idx="228">
                  <c:v>-2.7785943963562702E-2</c:v>
                </c:pt>
                <c:pt idx="229">
                  <c:v>-2.7785943963562702E-2</c:v>
                </c:pt>
                <c:pt idx="240">
                  <c:v>-2.6810867534968849E-2</c:v>
                </c:pt>
                <c:pt idx="241">
                  <c:v>-2.6810867534968849E-2</c:v>
                </c:pt>
                <c:pt idx="246">
                  <c:v>-2.6317725433151272E-2</c:v>
                </c:pt>
                <c:pt idx="248">
                  <c:v>-2.4233079275467875E-2</c:v>
                </c:pt>
                <c:pt idx="249">
                  <c:v>-2.3986508224559083E-2</c:v>
                </c:pt>
                <c:pt idx="259">
                  <c:v>-1.9716345933820507E-2</c:v>
                </c:pt>
                <c:pt idx="272">
                  <c:v>-1.2823564283415719E-2</c:v>
                </c:pt>
                <c:pt idx="279">
                  <c:v>-9.6517639467253846E-3</c:v>
                </c:pt>
                <c:pt idx="280">
                  <c:v>-9.4836473211057544E-3</c:v>
                </c:pt>
                <c:pt idx="282">
                  <c:v>-9.3603617956513601E-3</c:v>
                </c:pt>
                <c:pt idx="283">
                  <c:v>-9.349154020610052E-3</c:v>
                </c:pt>
                <c:pt idx="286">
                  <c:v>-9.2482840452382739E-3</c:v>
                </c:pt>
                <c:pt idx="289">
                  <c:v>-9.0801674196186455E-3</c:v>
                </c:pt>
                <c:pt idx="291">
                  <c:v>-8.9568818941642512E-3</c:v>
                </c:pt>
                <c:pt idx="292">
                  <c:v>-8.9456741191229431E-3</c:v>
                </c:pt>
                <c:pt idx="294">
                  <c:v>-8.788765268544621E-3</c:v>
                </c:pt>
                <c:pt idx="295">
                  <c:v>-8.7103108432554609E-3</c:v>
                </c:pt>
                <c:pt idx="303">
                  <c:v>-5.4936794063998933E-3</c:v>
                </c:pt>
                <c:pt idx="304">
                  <c:v>-5.4824716313585852E-3</c:v>
                </c:pt>
                <c:pt idx="306">
                  <c:v>-5.3255627807802649E-3</c:v>
                </c:pt>
                <c:pt idx="311">
                  <c:v>-4.8772517791279201E-3</c:v>
                </c:pt>
                <c:pt idx="318">
                  <c:v>1.1525311930961069E-3</c:v>
                </c:pt>
                <c:pt idx="321">
                  <c:v>1.8586210206985483E-3</c:v>
                </c:pt>
                <c:pt idx="326">
                  <c:v>2.0491531964007947E-3</c:v>
                </c:pt>
                <c:pt idx="330">
                  <c:v>4.9519669320997224E-3</c:v>
                </c:pt>
                <c:pt idx="332">
                  <c:v>5.0304213573888826E-3</c:v>
                </c:pt>
                <c:pt idx="333">
                  <c:v>5.1873302079672029E-3</c:v>
                </c:pt>
                <c:pt idx="338">
                  <c:v>5.669264534743472E-3</c:v>
                </c:pt>
                <c:pt idx="341">
                  <c:v>9.0540125972186705E-3</c:v>
                </c:pt>
                <c:pt idx="342">
                  <c:v>9.3566225233340031E-3</c:v>
                </c:pt>
                <c:pt idx="350">
                  <c:v>1.2606877285313497E-2</c:v>
                </c:pt>
                <c:pt idx="352">
                  <c:v>1.2629292835396114E-2</c:v>
                </c:pt>
                <c:pt idx="355">
                  <c:v>1.5980417572747384E-2</c:v>
                </c:pt>
                <c:pt idx="357">
                  <c:v>1.6070079773077853E-2</c:v>
                </c:pt>
                <c:pt idx="359">
                  <c:v>1.6283027498862717E-2</c:v>
                </c:pt>
                <c:pt idx="362">
                  <c:v>1.6529598549771506E-2</c:v>
                </c:pt>
                <c:pt idx="363">
                  <c:v>1.6563221874895433E-2</c:v>
                </c:pt>
                <c:pt idx="364">
                  <c:v>1.6563221874895433E-2</c:v>
                </c:pt>
                <c:pt idx="365">
                  <c:v>1.8524582507124437E-2</c:v>
                </c:pt>
                <c:pt idx="366">
                  <c:v>1.9606132798610718E-2</c:v>
                </c:pt>
                <c:pt idx="367">
                  <c:v>1.9847099961998849E-2</c:v>
                </c:pt>
                <c:pt idx="368">
                  <c:v>1.9847099961998849E-2</c:v>
                </c:pt>
                <c:pt idx="369">
                  <c:v>1.9914346612246704E-2</c:v>
                </c:pt>
                <c:pt idx="370">
                  <c:v>1.9992801037535861E-2</c:v>
                </c:pt>
                <c:pt idx="371">
                  <c:v>2.0015216587618484E-2</c:v>
                </c:pt>
                <c:pt idx="372">
                  <c:v>2.2570589297036842E-2</c:v>
                </c:pt>
                <c:pt idx="373">
                  <c:v>2.3321510224804519E-2</c:v>
                </c:pt>
                <c:pt idx="374">
                  <c:v>2.3646535701002468E-2</c:v>
                </c:pt>
                <c:pt idx="375">
                  <c:v>2.3753009563894902E-2</c:v>
                </c:pt>
                <c:pt idx="376">
                  <c:v>2.4397456628770145E-2</c:v>
                </c:pt>
                <c:pt idx="377">
                  <c:v>2.5731181858685864E-2</c:v>
                </c:pt>
                <c:pt idx="378">
                  <c:v>2.6840751587775422E-2</c:v>
                </c:pt>
                <c:pt idx="379">
                  <c:v>2.6840751587775422E-2</c:v>
                </c:pt>
                <c:pt idx="380">
                  <c:v>2.7188192614055987E-2</c:v>
                </c:pt>
                <c:pt idx="381">
                  <c:v>2.7434763664964772E-2</c:v>
                </c:pt>
                <c:pt idx="382">
                  <c:v>2.7434763664964772E-2</c:v>
                </c:pt>
                <c:pt idx="383">
                  <c:v>2.9922889724135281E-2</c:v>
                </c:pt>
                <c:pt idx="384">
                  <c:v>3.0225499650250613E-2</c:v>
                </c:pt>
                <c:pt idx="385">
                  <c:v>3.0572940676531185E-2</c:v>
                </c:pt>
                <c:pt idx="386">
                  <c:v>3.0572940676531185E-2</c:v>
                </c:pt>
                <c:pt idx="387">
                  <c:v>3.4013727614212924E-2</c:v>
                </c:pt>
                <c:pt idx="388">
                  <c:v>3.4114597589584697E-2</c:v>
                </c:pt>
                <c:pt idx="389">
                  <c:v>3.4114597589584697E-2</c:v>
                </c:pt>
                <c:pt idx="390">
                  <c:v>3.4193052014873861E-2</c:v>
                </c:pt>
                <c:pt idx="391">
                  <c:v>3.4193052014873861E-2</c:v>
                </c:pt>
                <c:pt idx="392">
                  <c:v>3.4361168640493489E-2</c:v>
                </c:pt>
                <c:pt idx="393">
                  <c:v>3.4361168640493489E-2</c:v>
                </c:pt>
                <c:pt idx="394">
                  <c:v>3.4405999740658721E-2</c:v>
                </c:pt>
                <c:pt idx="395">
                  <c:v>3.4585324141319665E-2</c:v>
                </c:pt>
                <c:pt idx="396">
                  <c:v>3.7348040689002229E-2</c:v>
                </c:pt>
                <c:pt idx="397">
                  <c:v>3.7970072203794857E-2</c:v>
                </c:pt>
                <c:pt idx="398">
                  <c:v>3.7970072203794857E-2</c:v>
                </c:pt>
                <c:pt idx="399">
                  <c:v>4.1758300167757167E-2</c:v>
                </c:pt>
                <c:pt idx="400">
                  <c:v>4.4011062951060193E-2</c:v>
                </c:pt>
                <c:pt idx="401">
                  <c:v>4.4111932926431972E-2</c:v>
                </c:pt>
                <c:pt idx="402">
                  <c:v>4.450420505287777E-2</c:v>
                </c:pt>
                <c:pt idx="403">
                  <c:v>4.491889272940619E-2</c:v>
                </c:pt>
                <c:pt idx="404">
                  <c:v>4.5098217130067127E-2</c:v>
                </c:pt>
                <c:pt idx="405">
                  <c:v>4.5098217130067127E-2</c:v>
                </c:pt>
                <c:pt idx="406">
                  <c:v>4.5490489256512931E-2</c:v>
                </c:pt>
                <c:pt idx="407">
                  <c:v>4.5490489256512931E-2</c:v>
                </c:pt>
                <c:pt idx="408">
                  <c:v>4.7575135414196328E-2</c:v>
                </c:pt>
                <c:pt idx="409">
                  <c:v>4.7575135414196328E-2</c:v>
                </c:pt>
                <c:pt idx="410">
                  <c:v>4.8124316391220452E-2</c:v>
                </c:pt>
                <c:pt idx="411">
                  <c:v>4.8169147491385685E-2</c:v>
                </c:pt>
                <c:pt idx="412">
                  <c:v>4.8258809691716156E-2</c:v>
                </c:pt>
                <c:pt idx="413">
                  <c:v>4.8438134092377093E-2</c:v>
                </c:pt>
                <c:pt idx="414">
                  <c:v>4.8460549642459709E-2</c:v>
                </c:pt>
                <c:pt idx="415">
                  <c:v>4.8460549642459709E-2</c:v>
                </c:pt>
                <c:pt idx="416">
                  <c:v>4.8539004067748866E-2</c:v>
                </c:pt>
                <c:pt idx="417">
                  <c:v>4.8539004067748866E-2</c:v>
                </c:pt>
                <c:pt idx="418">
                  <c:v>4.8606250717996721E-2</c:v>
                </c:pt>
                <c:pt idx="419">
                  <c:v>4.8651081818161954E-2</c:v>
                </c:pt>
                <c:pt idx="420">
                  <c:v>4.8785575118657658E-2</c:v>
                </c:pt>
                <c:pt idx="421">
                  <c:v>4.8785575118657658E-2</c:v>
                </c:pt>
                <c:pt idx="422">
                  <c:v>4.8819198443781582E-2</c:v>
                </c:pt>
                <c:pt idx="423">
                  <c:v>4.8953691744277286E-2</c:v>
                </c:pt>
                <c:pt idx="424">
                  <c:v>4.9200262795186078E-2</c:v>
                </c:pt>
                <c:pt idx="425">
                  <c:v>4.9200262795186078E-2</c:v>
                </c:pt>
                <c:pt idx="426">
                  <c:v>5.2147907631050233E-2</c:v>
                </c:pt>
                <c:pt idx="427">
                  <c:v>5.2170323181132849E-2</c:v>
                </c:pt>
                <c:pt idx="428">
                  <c:v>5.2170323181132849E-2</c:v>
                </c:pt>
                <c:pt idx="429">
                  <c:v>5.2327232031711177E-2</c:v>
                </c:pt>
                <c:pt idx="430">
                  <c:v>5.2327232031711177E-2</c:v>
                </c:pt>
                <c:pt idx="431">
                  <c:v>5.2394478681959025E-2</c:v>
                </c:pt>
                <c:pt idx="432">
                  <c:v>5.2416894232041641E-2</c:v>
                </c:pt>
                <c:pt idx="433">
                  <c:v>5.2416894232041641E-2</c:v>
                </c:pt>
                <c:pt idx="434">
                  <c:v>5.2585010857661277E-2</c:v>
                </c:pt>
                <c:pt idx="435">
                  <c:v>5.2585010857661277E-2</c:v>
                </c:pt>
                <c:pt idx="436">
                  <c:v>5.274191970823959E-2</c:v>
                </c:pt>
                <c:pt idx="437">
                  <c:v>5.274191970823959E-2</c:v>
                </c:pt>
                <c:pt idx="438">
                  <c:v>5.5151591342120942E-2</c:v>
                </c:pt>
                <c:pt idx="439">
                  <c:v>5.5151591342120942E-2</c:v>
                </c:pt>
                <c:pt idx="440">
                  <c:v>5.530850019269927E-2</c:v>
                </c:pt>
                <c:pt idx="441">
                  <c:v>5.530850019269927E-2</c:v>
                </c:pt>
                <c:pt idx="442">
                  <c:v>5.5633525668897219E-2</c:v>
                </c:pt>
                <c:pt idx="443">
                  <c:v>5.5633525668897219E-2</c:v>
                </c:pt>
                <c:pt idx="444">
                  <c:v>5.5868888944764689E-2</c:v>
                </c:pt>
                <c:pt idx="445">
                  <c:v>5.5868888944764689E-2</c:v>
                </c:pt>
                <c:pt idx="446">
                  <c:v>5.5880096719805997E-2</c:v>
                </c:pt>
                <c:pt idx="447">
                  <c:v>5.5880096719805997E-2</c:v>
                </c:pt>
                <c:pt idx="448">
                  <c:v>5.5992174470219092E-2</c:v>
                </c:pt>
                <c:pt idx="449">
                  <c:v>5.5992174470219092E-2</c:v>
                </c:pt>
                <c:pt idx="450">
                  <c:v>5.6037005570384324E-2</c:v>
                </c:pt>
                <c:pt idx="451">
                  <c:v>5.6037005570384324E-2</c:v>
                </c:pt>
                <c:pt idx="452">
                  <c:v>5.6182706645921329E-2</c:v>
                </c:pt>
                <c:pt idx="453">
                  <c:v>5.9096728156661574E-2</c:v>
                </c:pt>
                <c:pt idx="454">
                  <c:v>5.9096728156661574E-2</c:v>
                </c:pt>
                <c:pt idx="455">
                  <c:v>5.9511415833189987E-2</c:v>
                </c:pt>
                <c:pt idx="456">
                  <c:v>5.9511415833189987E-2</c:v>
                </c:pt>
                <c:pt idx="457">
                  <c:v>5.9668324683768315E-2</c:v>
                </c:pt>
                <c:pt idx="458">
                  <c:v>5.9668324683768315E-2</c:v>
                </c:pt>
                <c:pt idx="459">
                  <c:v>5.9746779109057471E-2</c:v>
                </c:pt>
                <c:pt idx="460">
                  <c:v>5.9746779109057471E-2</c:v>
                </c:pt>
                <c:pt idx="461">
                  <c:v>5.9892480184594477E-2</c:v>
                </c:pt>
                <c:pt idx="462">
                  <c:v>5.9892480184594477E-2</c:v>
                </c:pt>
                <c:pt idx="463">
                  <c:v>6.0083012360296728E-2</c:v>
                </c:pt>
                <c:pt idx="464">
                  <c:v>6.2627177294673778E-2</c:v>
                </c:pt>
                <c:pt idx="465">
                  <c:v>6.2884956120623878E-2</c:v>
                </c:pt>
                <c:pt idx="466">
                  <c:v>6.2884956120623878E-2</c:v>
                </c:pt>
                <c:pt idx="467">
                  <c:v>6.2974618320954343E-2</c:v>
                </c:pt>
                <c:pt idx="468">
                  <c:v>6.3109111621450054E-2</c:v>
                </c:pt>
                <c:pt idx="469">
                  <c:v>6.3209981596821826E-2</c:v>
                </c:pt>
                <c:pt idx="470">
                  <c:v>6.3378098222441462E-2</c:v>
                </c:pt>
                <c:pt idx="471">
                  <c:v>6.5866224281611971E-2</c:v>
                </c:pt>
                <c:pt idx="472">
                  <c:v>6.6336950833346925E-2</c:v>
                </c:pt>
                <c:pt idx="473">
                  <c:v>6.6650768534503566E-2</c:v>
                </c:pt>
                <c:pt idx="474">
                  <c:v>6.6673184084586182E-2</c:v>
                </c:pt>
                <c:pt idx="475">
                  <c:v>6.6796469610040585E-2</c:v>
                </c:pt>
                <c:pt idx="476">
                  <c:v>6.6987001785742822E-2</c:v>
                </c:pt>
                <c:pt idx="477">
                  <c:v>6.7087871761114609E-2</c:v>
                </c:pt>
                <c:pt idx="478">
                  <c:v>6.7087871761114609E-2</c:v>
                </c:pt>
                <c:pt idx="479">
                  <c:v>6.9665660020615583E-2</c:v>
                </c:pt>
                <c:pt idx="480">
                  <c:v>6.9901023296483067E-2</c:v>
                </c:pt>
                <c:pt idx="481">
                  <c:v>7.0136386572350537E-2</c:v>
                </c:pt>
                <c:pt idx="482">
                  <c:v>7.0338126523094097E-2</c:v>
                </c:pt>
                <c:pt idx="483">
                  <c:v>7.0450204273507178E-2</c:v>
                </c:pt>
                <c:pt idx="484">
                  <c:v>7.0629528674168121E-2</c:v>
                </c:pt>
                <c:pt idx="485">
                  <c:v>7.363321238523883E-2</c:v>
                </c:pt>
                <c:pt idx="486">
                  <c:v>7.3969445636478087E-2</c:v>
                </c:pt>
                <c:pt idx="487">
                  <c:v>7.4372925537965193E-2</c:v>
                </c:pt>
                <c:pt idx="488">
                  <c:v>7.6782597171846545E-2</c:v>
                </c:pt>
                <c:pt idx="489">
                  <c:v>7.718607707333365E-2</c:v>
                </c:pt>
                <c:pt idx="490">
                  <c:v>7.7701634725233851E-2</c:v>
                </c:pt>
                <c:pt idx="491">
                  <c:v>7.7724050275316467E-2</c:v>
                </c:pt>
                <c:pt idx="492">
                  <c:v>7.7836128025729548E-2</c:v>
                </c:pt>
                <c:pt idx="493">
                  <c:v>8.0335461859941365E-2</c:v>
                </c:pt>
                <c:pt idx="494">
                  <c:v>8.0738941761428484E-2</c:v>
                </c:pt>
                <c:pt idx="495">
                  <c:v>8.1276914963411287E-2</c:v>
                </c:pt>
                <c:pt idx="496">
                  <c:v>8.1489862689196155E-2</c:v>
                </c:pt>
                <c:pt idx="497">
                  <c:v>8.1489862689196155E-2</c:v>
                </c:pt>
                <c:pt idx="498">
                  <c:v>8.379866434770572E-2</c:v>
                </c:pt>
                <c:pt idx="499">
                  <c:v>8.3955573198284048E-2</c:v>
                </c:pt>
                <c:pt idx="500">
                  <c:v>8.4045235398614512E-2</c:v>
                </c:pt>
                <c:pt idx="501">
                  <c:v>8.420214424919284E-2</c:v>
                </c:pt>
                <c:pt idx="502">
                  <c:v>8.4280598674481996E-2</c:v>
                </c:pt>
                <c:pt idx="503">
                  <c:v>8.4448715300101632E-2</c:v>
                </c:pt>
                <c:pt idx="504">
                  <c:v>8.7665346736957195E-2</c:v>
                </c:pt>
                <c:pt idx="505">
                  <c:v>8.7878294462742063E-2</c:v>
                </c:pt>
                <c:pt idx="506">
                  <c:v>8.7911917787865987E-2</c:v>
                </c:pt>
                <c:pt idx="507">
                  <c:v>8.8259358814146552E-2</c:v>
                </c:pt>
                <c:pt idx="508">
                  <c:v>8.8259358814146552E-2</c:v>
                </c:pt>
                <c:pt idx="509">
                  <c:v>8.8281774364229168E-2</c:v>
                </c:pt>
                <c:pt idx="510">
                  <c:v>8.8298586026791123E-2</c:v>
                </c:pt>
                <c:pt idx="511">
                  <c:v>8.8393852114642249E-2</c:v>
                </c:pt>
                <c:pt idx="512">
                  <c:v>8.8472306539931406E-2</c:v>
                </c:pt>
                <c:pt idx="513">
                  <c:v>8.8606799840427117E-2</c:v>
                </c:pt>
                <c:pt idx="514">
                  <c:v>9.112854922472155E-2</c:v>
                </c:pt>
                <c:pt idx="515">
                  <c:v>9.112854922472155E-2</c:v>
                </c:pt>
                <c:pt idx="516">
                  <c:v>9.1285458075299877E-2</c:v>
                </c:pt>
                <c:pt idx="517">
                  <c:v>9.1375120275630342E-2</c:v>
                </c:pt>
                <c:pt idx="518">
                  <c:v>9.1453574700919499E-2</c:v>
                </c:pt>
                <c:pt idx="519">
                  <c:v>9.1778600177117448E-2</c:v>
                </c:pt>
                <c:pt idx="520">
                  <c:v>9.182343127728268E-2</c:v>
                </c:pt>
                <c:pt idx="521">
                  <c:v>9.1901885702571851E-2</c:v>
                </c:pt>
                <c:pt idx="522">
                  <c:v>9.5163348239592646E-2</c:v>
                </c:pt>
                <c:pt idx="523">
                  <c:v>9.539871151546013E-2</c:v>
                </c:pt>
                <c:pt idx="524">
                  <c:v>9.5779775866864619E-2</c:v>
                </c:pt>
                <c:pt idx="525">
                  <c:v>9.8223070825869896E-2</c:v>
                </c:pt>
                <c:pt idx="526">
                  <c:v>9.845843410173738E-2</c:v>
                </c:pt>
                <c:pt idx="527">
                  <c:v>9.8469641876778688E-2</c:v>
                </c:pt>
                <c:pt idx="528">
                  <c:v>9.8626550727357001E-2</c:v>
                </c:pt>
                <c:pt idx="529">
                  <c:v>9.9186939479422434E-2</c:v>
                </c:pt>
                <c:pt idx="530">
                  <c:v>0.10233632426603015</c:v>
                </c:pt>
                <c:pt idx="531">
                  <c:v>0.10253806421677371</c:v>
                </c:pt>
                <c:pt idx="532">
                  <c:v>0.1026613497422281</c:v>
                </c:pt>
                <c:pt idx="533">
                  <c:v>0.10273980416751725</c:v>
                </c:pt>
                <c:pt idx="534">
                  <c:v>0.10276221971759988</c:v>
                </c:pt>
                <c:pt idx="535">
                  <c:v>0.10281825859280642</c:v>
                </c:pt>
                <c:pt idx="536">
                  <c:v>0.10281825859280642</c:v>
                </c:pt>
                <c:pt idx="537">
                  <c:v>0.10281825859280642</c:v>
                </c:pt>
                <c:pt idx="538">
                  <c:v>0.10641595438106648</c:v>
                </c:pt>
                <c:pt idx="539">
                  <c:v>0.10641595438106648</c:v>
                </c:pt>
                <c:pt idx="540">
                  <c:v>0.1064495777061904</c:v>
                </c:pt>
                <c:pt idx="541">
                  <c:v>0.10945886530478177</c:v>
                </c:pt>
                <c:pt idx="542">
                  <c:v>0.10954852750511224</c:v>
                </c:pt>
                <c:pt idx="543">
                  <c:v>0.10958775471775682</c:v>
                </c:pt>
                <c:pt idx="544">
                  <c:v>0.10966620914304598</c:v>
                </c:pt>
                <c:pt idx="545">
                  <c:v>0.10966620914304598</c:v>
                </c:pt>
                <c:pt idx="546">
                  <c:v>0.11272593172932323</c:v>
                </c:pt>
                <c:pt idx="547">
                  <c:v>0.11289404835494286</c:v>
                </c:pt>
                <c:pt idx="548">
                  <c:v>0.11321907383114081</c:v>
                </c:pt>
                <c:pt idx="549">
                  <c:v>0.11337598268171913</c:v>
                </c:pt>
                <c:pt idx="550">
                  <c:v>0.1134544371070083</c:v>
                </c:pt>
                <c:pt idx="551">
                  <c:v>0.11618913421708758</c:v>
                </c:pt>
                <c:pt idx="552">
                  <c:v>0.11754527499708593</c:v>
                </c:pt>
                <c:pt idx="553">
                  <c:v>0.11762372942237508</c:v>
                </c:pt>
                <c:pt idx="554">
                  <c:v>0.11762372942237508</c:v>
                </c:pt>
                <c:pt idx="555">
                  <c:v>0.11995494663096727</c:v>
                </c:pt>
                <c:pt idx="556">
                  <c:v>0.11995494663096727</c:v>
                </c:pt>
                <c:pt idx="557">
                  <c:v>0.12022393323195867</c:v>
                </c:pt>
                <c:pt idx="558">
                  <c:v>0.12068345200865234</c:v>
                </c:pt>
                <c:pt idx="559">
                  <c:v>0.12068345200865234</c:v>
                </c:pt>
                <c:pt idx="560">
                  <c:v>0.12070586755873496</c:v>
                </c:pt>
                <c:pt idx="561">
                  <c:v>0.12079552975906542</c:v>
                </c:pt>
                <c:pt idx="562">
                  <c:v>0.12447167997261464</c:v>
                </c:pt>
                <c:pt idx="563">
                  <c:v>0.12447167997261464</c:v>
                </c:pt>
                <c:pt idx="564">
                  <c:v>0.12760985698418104</c:v>
                </c:pt>
                <c:pt idx="565">
                  <c:v>0.12760985698418104</c:v>
                </c:pt>
                <c:pt idx="566">
                  <c:v>0.12787884358517243</c:v>
                </c:pt>
                <c:pt idx="567">
                  <c:v>0.12825990793657693</c:v>
                </c:pt>
                <c:pt idx="568">
                  <c:v>0.13196968147525007</c:v>
                </c:pt>
                <c:pt idx="569">
                  <c:v>0.13196968147525007</c:v>
                </c:pt>
                <c:pt idx="570">
                  <c:v>0.13493974186119689</c:v>
                </c:pt>
                <c:pt idx="571">
                  <c:v>0.1351078584868165</c:v>
                </c:pt>
                <c:pt idx="572">
                  <c:v>0.14187735461176687</c:v>
                </c:pt>
                <c:pt idx="573">
                  <c:v>0.14606906247721629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571-44DD-854E-CCDCB4B82CBF}"/>
            </c:ext>
          </c:extLst>
        </c:ser>
        <c:ser>
          <c:idx val="8"/>
          <c:order val="8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1'!$AW$2:$AW$100</c:f>
              <c:numCache>
                <c:formatCode>General</c:formatCode>
                <c:ptCount val="99"/>
                <c:pt idx="0">
                  <c:v>-35000</c:v>
                </c:pt>
                <c:pt idx="1">
                  <c:v>-34500</c:v>
                </c:pt>
                <c:pt idx="2">
                  <c:v>-34000</c:v>
                </c:pt>
                <c:pt idx="3">
                  <c:v>-33500</c:v>
                </c:pt>
                <c:pt idx="4">
                  <c:v>-33000</c:v>
                </c:pt>
                <c:pt idx="5">
                  <c:v>-32500</c:v>
                </c:pt>
                <c:pt idx="6">
                  <c:v>-32000</c:v>
                </c:pt>
                <c:pt idx="7">
                  <c:v>-31500</c:v>
                </c:pt>
                <c:pt idx="8">
                  <c:v>-31000</c:v>
                </c:pt>
                <c:pt idx="9">
                  <c:v>-30500</c:v>
                </c:pt>
                <c:pt idx="10">
                  <c:v>-30000</c:v>
                </c:pt>
                <c:pt idx="11">
                  <c:v>-29500</c:v>
                </c:pt>
                <c:pt idx="12">
                  <c:v>-29000</c:v>
                </c:pt>
                <c:pt idx="13">
                  <c:v>-28500</c:v>
                </c:pt>
                <c:pt idx="14">
                  <c:v>-28000</c:v>
                </c:pt>
                <c:pt idx="15">
                  <c:v>-27500</c:v>
                </c:pt>
                <c:pt idx="16">
                  <c:v>-27000</c:v>
                </c:pt>
                <c:pt idx="17">
                  <c:v>-26500</c:v>
                </c:pt>
                <c:pt idx="18">
                  <c:v>-26000</c:v>
                </c:pt>
                <c:pt idx="19">
                  <c:v>-25500</c:v>
                </c:pt>
                <c:pt idx="20">
                  <c:v>-25000</c:v>
                </c:pt>
                <c:pt idx="21">
                  <c:v>-24500</c:v>
                </c:pt>
                <c:pt idx="22">
                  <c:v>-24000</c:v>
                </c:pt>
                <c:pt idx="23">
                  <c:v>-23500</c:v>
                </c:pt>
                <c:pt idx="24">
                  <c:v>-23000</c:v>
                </c:pt>
                <c:pt idx="25">
                  <c:v>-22500</c:v>
                </c:pt>
                <c:pt idx="26">
                  <c:v>-22000</c:v>
                </c:pt>
                <c:pt idx="27">
                  <c:v>-21500</c:v>
                </c:pt>
                <c:pt idx="28">
                  <c:v>-21000</c:v>
                </c:pt>
                <c:pt idx="29">
                  <c:v>-20500</c:v>
                </c:pt>
                <c:pt idx="30">
                  <c:v>-20000</c:v>
                </c:pt>
                <c:pt idx="31">
                  <c:v>-19500</c:v>
                </c:pt>
                <c:pt idx="32">
                  <c:v>-19000</c:v>
                </c:pt>
                <c:pt idx="33">
                  <c:v>-18500</c:v>
                </c:pt>
                <c:pt idx="34">
                  <c:v>-18000</c:v>
                </c:pt>
                <c:pt idx="35">
                  <c:v>-17500</c:v>
                </c:pt>
                <c:pt idx="36">
                  <c:v>-17000</c:v>
                </c:pt>
                <c:pt idx="37">
                  <c:v>-16500</c:v>
                </c:pt>
                <c:pt idx="38">
                  <c:v>-16000</c:v>
                </c:pt>
                <c:pt idx="39">
                  <c:v>-15500</c:v>
                </c:pt>
                <c:pt idx="40">
                  <c:v>-15000</c:v>
                </c:pt>
                <c:pt idx="41">
                  <c:v>-14500</c:v>
                </c:pt>
                <c:pt idx="42">
                  <c:v>-14000</c:v>
                </c:pt>
                <c:pt idx="43">
                  <c:v>-13500</c:v>
                </c:pt>
                <c:pt idx="44">
                  <c:v>-13000</c:v>
                </c:pt>
                <c:pt idx="45">
                  <c:v>-12500</c:v>
                </c:pt>
                <c:pt idx="46">
                  <c:v>-12000</c:v>
                </c:pt>
                <c:pt idx="47">
                  <c:v>-11500</c:v>
                </c:pt>
                <c:pt idx="48">
                  <c:v>-11000</c:v>
                </c:pt>
                <c:pt idx="49">
                  <c:v>-10500</c:v>
                </c:pt>
                <c:pt idx="50">
                  <c:v>-10000</c:v>
                </c:pt>
                <c:pt idx="51">
                  <c:v>-9500</c:v>
                </c:pt>
                <c:pt idx="52">
                  <c:v>-9000</c:v>
                </c:pt>
                <c:pt idx="53">
                  <c:v>-8500</c:v>
                </c:pt>
                <c:pt idx="54">
                  <c:v>-8000</c:v>
                </c:pt>
                <c:pt idx="55">
                  <c:v>-7500</c:v>
                </c:pt>
                <c:pt idx="56">
                  <c:v>-7000</c:v>
                </c:pt>
                <c:pt idx="57">
                  <c:v>-6500</c:v>
                </c:pt>
                <c:pt idx="58">
                  <c:v>-6000</c:v>
                </c:pt>
                <c:pt idx="59">
                  <c:v>-5500</c:v>
                </c:pt>
                <c:pt idx="60">
                  <c:v>-5000</c:v>
                </c:pt>
                <c:pt idx="61">
                  <c:v>-4500</c:v>
                </c:pt>
                <c:pt idx="62">
                  <c:v>-4000</c:v>
                </c:pt>
                <c:pt idx="63">
                  <c:v>-3500</c:v>
                </c:pt>
                <c:pt idx="64">
                  <c:v>-3000</c:v>
                </c:pt>
                <c:pt idx="65">
                  <c:v>-2500</c:v>
                </c:pt>
                <c:pt idx="66">
                  <c:v>-2000</c:v>
                </c:pt>
                <c:pt idx="67">
                  <c:v>-1500</c:v>
                </c:pt>
                <c:pt idx="68">
                  <c:v>-1000</c:v>
                </c:pt>
                <c:pt idx="69">
                  <c:v>-500</c:v>
                </c:pt>
                <c:pt idx="70">
                  <c:v>0</c:v>
                </c:pt>
                <c:pt idx="71">
                  <c:v>500</c:v>
                </c:pt>
                <c:pt idx="72">
                  <c:v>1000</c:v>
                </c:pt>
                <c:pt idx="73">
                  <c:v>1500</c:v>
                </c:pt>
                <c:pt idx="74">
                  <c:v>2000</c:v>
                </c:pt>
                <c:pt idx="75">
                  <c:v>2500</c:v>
                </c:pt>
                <c:pt idx="76">
                  <c:v>3000</c:v>
                </c:pt>
                <c:pt idx="77">
                  <c:v>3500</c:v>
                </c:pt>
                <c:pt idx="78">
                  <c:v>4000</c:v>
                </c:pt>
                <c:pt idx="79">
                  <c:v>4500</c:v>
                </c:pt>
                <c:pt idx="80">
                  <c:v>5000</c:v>
                </c:pt>
                <c:pt idx="81">
                  <c:v>5500</c:v>
                </c:pt>
                <c:pt idx="82">
                  <c:v>6000</c:v>
                </c:pt>
                <c:pt idx="83">
                  <c:v>6500</c:v>
                </c:pt>
                <c:pt idx="84">
                  <c:v>7000</c:v>
                </c:pt>
                <c:pt idx="85">
                  <c:v>7500</c:v>
                </c:pt>
                <c:pt idx="86">
                  <c:v>8000</c:v>
                </c:pt>
                <c:pt idx="87">
                  <c:v>8500</c:v>
                </c:pt>
                <c:pt idx="88">
                  <c:v>9000</c:v>
                </c:pt>
                <c:pt idx="89">
                  <c:v>9500</c:v>
                </c:pt>
                <c:pt idx="90">
                  <c:v>10000</c:v>
                </c:pt>
                <c:pt idx="91">
                  <c:v>10500</c:v>
                </c:pt>
                <c:pt idx="92">
                  <c:v>11000</c:v>
                </c:pt>
                <c:pt idx="93">
                  <c:v>11500</c:v>
                </c:pt>
                <c:pt idx="94">
                  <c:v>12000</c:v>
                </c:pt>
                <c:pt idx="95">
                  <c:v>12500</c:v>
                </c:pt>
                <c:pt idx="96">
                  <c:v>13000</c:v>
                </c:pt>
                <c:pt idx="97">
                  <c:v>13500</c:v>
                </c:pt>
                <c:pt idx="98">
                  <c:v>14000</c:v>
                </c:pt>
              </c:numCache>
            </c:numRef>
          </c:xVal>
          <c:yVal>
            <c:numRef>
              <c:f>'Active 1'!$AX$2:$AX$100</c:f>
              <c:numCache>
                <c:formatCode>General</c:formatCode>
                <c:ptCount val="99"/>
                <c:pt idx="0">
                  <c:v>-0.12369392574536259</c:v>
                </c:pt>
                <c:pt idx="1">
                  <c:v>-0.11546761857698992</c:v>
                </c:pt>
                <c:pt idx="2">
                  <c:v>-0.10732268349033229</c:v>
                </c:pt>
                <c:pt idx="3">
                  <c:v>-9.9280328955905453E-2</c:v>
                </c:pt>
                <c:pt idx="4">
                  <c:v>-9.1361147419482855E-2</c:v>
                </c:pt>
                <c:pt idx="5">
                  <c:v>-8.3585003629965765E-2</c:v>
                </c:pt>
                <c:pt idx="6">
                  <c:v>-7.5970932948200481E-2</c:v>
                </c:pt>
                <c:pt idx="7">
                  <c:v>-6.8537050094536117E-2</c:v>
                </c:pt>
                <c:pt idx="8">
                  <c:v>-6.1300468589293146E-2</c:v>
                </c:pt>
                <c:pt idx="9">
                  <c:v>-5.4277230950374372E-2</c:v>
                </c:pt>
                <c:pt idx="10">
                  <c:v>-4.7482249539821844E-2</c:v>
                </c:pt>
                <c:pt idx="11">
                  <c:v>-4.0929257798999266E-2</c:v>
                </c:pt>
                <c:pt idx="12">
                  <c:v>-3.4630771481997204E-2</c:v>
                </c:pt>
                <c:pt idx="13">
                  <c:v>-2.8598059389629137E-2</c:v>
                </c:pt>
                <c:pt idx="14">
                  <c:v>-2.2841123021951584E-2</c:v>
                </c:pt>
                <c:pt idx="15">
                  <c:v>-1.7368684504854973E-2</c:v>
                </c:pt>
                <c:pt idx="16">
                  <c:v>-1.2188182104593527E-2</c:v>
                </c:pt>
                <c:pt idx="17">
                  <c:v>-7.3057726214088639E-3</c:v>
                </c:pt>
                <c:pt idx="18">
                  <c:v>-2.7263399476051484E-3</c:v>
                </c:pt>
                <c:pt idx="19">
                  <c:v>1.5464909156501228E-3</c:v>
                </c:pt>
                <c:pt idx="20">
                  <c:v>5.5103350671546411E-3</c:v>
                </c:pt>
                <c:pt idx="21">
                  <c:v>9.16402479288949E-3</c:v>
                </c:pt>
                <c:pt idx="22">
                  <c:v>1.2507583144689312E-2</c:v>
                </c:pt>
                <c:pt idx="23">
                  <c:v>1.5542194577590381E-2</c:v>
                </c:pt>
                <c:pt idx="24">
                  <c:v>1.8270173162887926E-2</c:v>
                </c:pt>
                <c:pt idx="25">
                  <c:v>2.0694928840942296E-2</c:v>
                </c:pt>
                <c:pt idx="26">
                  <c:v>2.2820932123331347E-2</c:v>
                </c:pt>
                <c:pt idx="27">
                  <c:v>2.4653677599189315E-2</c:v>
                </c:pt>
                <c:pt idx="28">
                  <c:v>2.6199646546418515E-2</c:v>
                </c:pt>
                <c:pt idx="29">
                  <c:v>2.7466268895656631E-2</c:v>
                </c:pt>
                <c:pt idx="30">
                  <c:v>2.8461884743985574E-2</c:v>
                </c:pt>
                <c:pt idx="31">
                  <c:v>2.9195705566811038E-2</c:v>
                </c:pt>
                <c:pt idx="32">
                  <c:v>2.9677775230409743E-2</c:v>
                </c:pt>
                <c:pt idx="33">
                  <c:v>2.9918930864538614E-2</c:v>
                </c:pt>
                <c:pt idx="34">
                  <c:v>2.9930763614340168E-2</c:v>
                </c:pt>
                <c:pt idx="35">
                  <c:v>2.9725579253617698E-2</c:v>
                </c:pt>
                <c:pt idx="36">
                  <c:v>2.9316358607416843E-2</c:v>
                </c:pt>
                <c:pt idx="37">
                  <c:v>2.8716717700735209E-2</c:v>
                </c:pt>
                <c:pt idx="38">
                  <c:v>2.7940867522078638E-2</c:v>
                </c:pt>
                <c:pt idx="39">
                  <c:v>2.7003573265507893E-2</c:v>
                </c:pt>
                <c:pt idx="40">
                  <c:v>2.5920112892780175E-2</c:v>
                </c:pt>
                <c:pt idx="41">
                  <c:v>2.4706234838263678E-2</c:v>
                </c:pt>
                <c:pt idx="42">
                  <c:v>2.3378114663573219E-2</c:v>
                </c:pt>
                <c:pt idx="43">
                  <c:v>2.1952310456497384E-2</c:v>
                </c:pt>
                <c:pt idx="44">
                  <c:v>2.0445716759958418E-2</c:v>
                </c:pt>
                <c:pt idx="45">
                  <c:v>1.8875516811722778E-2</c:v>
                </c:pt>
                <c:pt idx="46">
                  <c:v>1.7259132874677511E-2</c:v>
                </c:pt>
                <c:pt idx="47">
                  <c:v>1.5614174441071918E-2</c:v>
                </c:pt>
                <c:pt idx="48">
                  <c:v>1.3958384102619247E-2</c:v>
                </c:pt>
                <c:pt idx="49">
                  <c:v>1.2309580892219689E-2</c:v>
                </c:pt>
                <c:pt idx="50">
                  <c:v>1.0685600922799875E-2</c:v>
                </c:pt>
                <c:pt idx="51">
                  <c:v>9.1042351748733923E-3</c:v>
                </c:pt>
                <c:pt idx="52">
                  <c:v>7.5831643174201283E-3</c:v>
                </c:pt>
                <c:pt idx="53">
                  <c:v>6.1398904870247316E-3</c:v>
                </c:pt>
                <c:pt idx="54">
                  <c:v>4.7916659983242779E-3</c:v>
                </c:pt>
                <c:pt idx="55">
                  <c:v>3.5554190149937812E-3</c:v>
                </c:pt>
                <c:pt idx="56">
                  <c:v>2.4476762749199923E-3</c:v>
                </c:pt>
                <c:pt idx="57">
                  <c:v>1.4844830358543143E-3</c:v>
                </c:pt>
                <c:pt idx="58">
                  <c:v>6.813204884360477E-4</c:v>
                </c:pt>
                <c:pt idx="59">
                  <c:v>5.3020971491832269E-5</c:v>
                </c:pt>
                <c:pt idx="60">
                  <c:v>-3.8631858094316518E-4</c:v>
                </c:pt>
                <c:pt idx="61">
                  <c:v>-6.2342443164608435E-4</c:v>
                </c:pt>
                <c:pt idx="62">
                  <c:v>-6.4593443868653927E-4</c:v>
                </c:pt>
                <c:pt idx="63">
                  <c:v>-4.4248632302572311E-4</c:v>
                </c:pt>
                <c:pt idx="64">
                  <c:v>-2.8049643335040231E-6</c:v>
                </c:pt>
                <c:pt idx="65">
                  <c:v>6.8221221520286396E-4</c:v>
                </c:pt>
                <c:pt idx="66">
                  <c:v>1.6204128109434737E-3</c:v>
                </c:pt>
                <c:pt idx="67">
                  <c:v>2.8183110517772253E-3</c:v>
                </c:pt>
                <c:pt idx="68">
                  <c:v>4.2810146487884115E-3</c:v>
                </c:pt>
                <c:pt idx="69">
                  <c:v>6.0121580985735626E-3</c:v>
                </c:pt>
                <c:pt idx="70">
                  <c:v>8.0138436848648867E-3</c:v>
                </c:pt>
                <c:pt idx="71">
                  <c:v>1.0286591416629368E-2</c:v>
                </c:pt>
                <c:pt idx="72">
                  <c:v>1.2829299104991865E-2</c:v>
                </c:pt>
                <c:pt idx="73">
                  <c:v>1.5639213712785927E-2</c:v>
                </c:pt>
                <c:pt idx="74">
                  <c:v>1.8711915007857509E-2</c:v>
                </c:pt>
                <c:pt idx="75">
                  <c:v>2.2041312414211471E-2</c:v>
                </c:pt>
                <c:pt idx="76">
                  <c:v>2.5619655784831642E-2</c:v>
                </c:pt>
                <c:pt idx="77">
                  <c:v>2.9437560619100203E-2</c:v>
                </c:pt>
                <c:pt idx="78">
                  <c:v>3.3484048020259775E-2</c:v>
                </c:pt>
                <c:pt idx="79">
                  <c:v>3.7746599439783167E-2</c:v>
                </c:pt>
                <c:pt idx="80">
                  <c:v>4.2211225992600562E-2</c:v>
                </c:pt>
                <c:pt idx="81">
                  <c:v>4.6862551857664983E-2</c:v>
                </c:pt>
                <c:pt idx="82">
                  <c:v>5.1683911010794829E-2</c:v>
                </c:pt>
                <c:pt idx="83">
                  <c:v>5.6657456279919423E-2</c:v>
                </c:pt>
                <c:pt idx="84">
                  <c:v>6.1764279475438652E-2</c:v>
                </c:pt>
                <c:pt idx="85">
                  <c:v>6.6984541138506132E-2</c:v>
                </c:pt>
                <c:pt idx="86">
                  <c:v>7.2297608274776673E-2</c:v>
                </c:pt>
                <c:pt idx="87">
                  <c:v>7.7682198306296649E-2</c:v>
                </c:pt>
                <c:pt idx="88">
                  <c:v>8.3116527383857622E-2</c:v>
                </c:pt>
                <c:pt idx="89">
                  <c:v>8.8578461158558941E-2</c:v>
                </c:pt>
                <c:pt idx="90">
                  <c:v>9.4045666114862897E-2</c:v>
                </c:pt>
                <c:pt idx="91">
                  <c:v>9.9495759616529136E-2</c:v>
                </c:pt>
                <c:pt idx="92">
                  <c:v>0.10490645690818207</c:v>
                </c:pt>
                <c:pt idx="93">
                  <c:v>0.11025571344410594</c:v>
                </c:pt>
                <c:pt idx="94">
                  <c:v>0.11552186107617375</c:v>
                </c:pt>
                <c:pt idx="95">
                  <c:v>0.12068373681780221</c:v>
                </c:pt>
                <c:pt idx="96">
                  <c:v>0.12572080310320063</c:v>
                </c:pt>
                <c:pt idx="97">
                  <c:v>0.13061325867363563</c:v>
                </c:pt>
                <c:pt idx="98">
                  <c:v>0.13534213943787321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571-44DD-854E-CCDCB4B82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998528"/>
        <c:axId val="1"/>
      </c:scatterChart>
      <c:valAx>
        <c:axId val="420998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60638297872342"/>
              <c:y val="0.873926704720649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872340425531915E-2"/>
              <c:y val="0.39255074491046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09985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345744680851063"/>
          <c:y val="0.92550143266475648"/>
          <c:w val="0.68218085106382975"/>
          <c:h val="5.73065902578796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 CMa - O-C Diagr.</a:t>
            </a:r>
          </a:p>
        </c:rich>
      </c:tx>
      <c:layout>
        <c:manualLayout>
          <c:xMode val="edge"/>
          <c:yMode val="edge"/>
          <c:x val="0.41960352422907488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118942731277526E-2"/>
          <c:y val="0.14545497589659059"/>
          <c:w val="0.86453744493392071"/>
          <c:h val="0.663638327528194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1'!$F$21:$F$974</c:f>
              <c:numCache>
                <c:formatCode>General</c:formatCode>
                <c:ptCount val="954"/>
                <c:pt idx="0">
                  <c:v>-29861</c:v>
                </c:pt>
                <c:pt idx="1">
                  <c:v>-29860</c:v>
                </c:pt>
                <c:pt idx="2">
                  <c:v>-29691</c:v>
                </c:pt>
                <c:pt idx="3">
                  <c:v>-29632</c:v>
                </c:pt>
                <c:pt idx="4">
                  <c:v>-29601</c:v>
                </c:pt>
                <c:pt idx="5">
                  <c:v>-28931</c:v>
                </c:pt>
                <c:pt idx="6">
                  <c:v>-28927</c:v>
                </c:pt>
                <c:pt idx="7">
                  <c:v>-28441</c:v>
                </c:pt>
                <c:pt idx="8">
                  <c:v>-28431</c:v>
                </c:pt>
                <c:pt idx="9">
                  <c:v>-28106</c:v>
                </c:pt>
                <c:pt idx="10">
                  <c:v>-27961</c:v>
                </c:pt>
                <c:pt idx="11">
                  <c:v>-27331</c:v>
                </c:pt>
                <c:pt idx="12">
                  <c:v>-27328</c:v>
                </c:pt>
                <c:pt idx="13">
                  <c:v>-26371</c:v>
                </c:pt>
                <c:pt idx="14">
                  <c:v>-26350</c:v>
                </c:pt>
                <c:pt idx="15">
                  <c:v>-26271</c:v>
                </c:pt>
                <c:pt idx="16">
                  <c:v>-26055</c:v>
                </c:pt>
                <c:pt idx="17">
                  <c:v>-25891</c:v>
                </c:pt>
                <c:pt idx="18">
                  <c:v>-25578</c:v>
                </c:pt>
                <c:pt idx="19">
                  <c:v>-25127</c:v>
                </c:pt>
                <c:pt idx="20">
                  <c:v>-25071</c:v>
                </c:pt>
                <c:pt idx="21">
                  <c:v>-24448</c:v>
                </c:pt>
                <c:pt idx="22">
                  <c:v>-23200</c:v>
                </c:pt>
                <c:pt idx="23">
                  <c:v>-23193</c:v>
                </c:pt>
                <c:pt idx="24">
                  <c:v>-22877</c:v>
                </c:pt>
                <c:pt idx="25">
                  <c:v>-22827</c:v>
                </c:pt>
                <c:pt idx="26">
                  <c:v>-22516</c:v>
                </c:pt>
                <c:pt idx="27">
                  <c:v>-22496</c:v>
                </c:pt>
                <c:pt idx="28">
                  <c:v>-22495</c:v>
                </c:pt>
                <c:pt idx="29">
                  <c:v>-22251</c:v>
                </c:pt>
                <c:pt idx="30">
                  <c:v>-21884</c:v>
                </c:pt>
                <c:pt idx="31">
                  <c:v>-21539</c:v>
                </c:pt>
                <c:pt idx="32">
                  <c:v>-21515</c:v>
                </c:pt>
                <c:pt idx="33">
                  <c:v>-21324</c:v>
                </c:pt>
                <c:pt idx="34">
                  <c:v>-21287</c:v>
                </c:pt>
                <c:pt idx="35">
                  <c:v>-21201</c:v>
                </c:pt>
                <c:pt idx="36">
                  <c:v>-21194</c:v>
                </c:pt>
                <c:pt idx="37">
                  <c:v>-21186</c:v>
                </c:pt>
                <c:pt idx="38">
                  <c:v>-20979</c:v>
                </c:pt>
                <c:pt idx="39">
                  <c:v>-20950</c:v>
                </c:pt>
                <c:pt idx="40">
                  <c:v>-20928</c:v>
                </c:pt>
                <c:pt idx="41">
                  <c:v>-20913</c:v>
                </c:pt>
                <c:pt idx="42">
                  <c:v>-20281</c:v>
                </c:pt>
                <c:pt idx="43">
                  <c:v>-20257</c:v>
                </c:pt>
                <c:pt idx="44">
                  <c:v>-19936</c:v>
                </c:pt>
                <c:pt idx="45">
                  <c:v>-19921</c:v>
                </c:pt>
                <c:pt idx="46">
                  <c:v>-19899</c:v>
                </c:pt>
                <c:pt idx="47">
                  <c:v>-19596</c:v>
                </c:pt>
                <c:pt idx="48">
                  <c:v>-19595</c:v>
                </c:pt>
                <c:pt idx="49">
                  <c:v>-19295</c:v>
                </c:pt>
                <c:pt idx="50">
                  <c:v>-19288</c:v>
                </c:pt>
                <c:pt idx="51">
                  <c:v>-18972</c:v>
                </c:pt>
                <c:pt idx="52">
                  <c:v>-18964</c:v>
                </c:pt>
                <c:pt idx="53">
                  <c:v>-18948</c:v>
                </c:pt>
                <c:pt idx="54">
                  <c:v>-18655</c:v>
                </c:pt>
                <c:pt idx="55">
                  <c:v>-18641</c:v>
                </c:pt>
                <c:pt idx="56">
                  <c:v>-18626</c:v>
                </c:pt>
                <c:pt idx="57">
                  <c:v>-18352</c:v>
                </c:pt>
                <c:pt idx="58">
                  <c:v>-18324</c:v>
                </c:pt>
                <c:pt idx="59">
                  <c:v>-18309</c:v>
                </c:pt>
                <c:pt idx="60">
                  <c:v>-18022</c:v>
                </c:pt>
                <c:pt idx="61">
                  <c:v>-17979</c:v>
                </c:pt>
                <c:pt idx="62">
                  <c:v>-17706</c:v>
                </c:pt>
                <c:pt idx="63">
                  <c:v>-17397</c:v>
                </c:pt>
                <c:pt idx="64">
                  <c:v>-16935</c:v>
                </c:pt>
                <c:pt idx="65">
                  <c:v>-16720</c:v>
                </c:pt>
                <c:pt idx="66">
                  <c:v>-16108</c:v>
                </c:pt>
                <c:pt idx="67">
                  <c:v>-16087.5</c:v>
                </c:pt>
                <c:pt idx="68">
                  <c:v>-15440</c:v>
                </c:pt>
                <c:pt idx="69">
                  <c:v>-15433</c:v>
                </c:pt>
                <c:pt idx="70">
                  <c:v>-13830</c:v>
                </c:pt>
                <c:pt idx="71">
                  <c:v>-13815</c:v>
                </c:pt>
                <c:pt idx="72">
                  <c:v>-13778</c:v>
                </c:pt>
                <c:pt idx="73">
                  <c:v>-13564</c:v>
                </c:pt>
                <c:pt idx="74">
                  <c:v>-13563</c:v>
                </c:pt>
                <c:pt idx="75">
                  <c:v>-13528</c:v>
                </c:pt>
                <c:pt idx="76">
                  <c:v>-13499</c:v>
                </c:pt>
                <c:pt idx="77">
                  <c:v>-13498</c:v>
                </c:pt>
                <c:pt idx="78">
                  <c:v>-13492</c:v>
                </c:pt>
                <c:pt idx="79">
                  <c:v>-13484</c:v>
                </c:pt>
                <c:pt idx="80">
                  <c:v>-13476</c:v>
                </c:pt>
                <c:pt idx="81">
                  <c:v>-13194</c:v>
                </c:pt>
                <c:pt idx="82">
                  <c:v>-13188</c:v>
                </c:pt>
                <c:pt idx="83">
                  <c:v>-13187</c:v>
                </c:pt>
                <c:pt idx="84">
                  <c:v>-12878</c:v>
                </c:pt>
                <c:pt idx="85">
                  <c:v>-12584</c:v>
                </c:pt>
                <c:pt idx="86">
                  <c:v>-12548</c:v>
                </c:pt>
                <c:pt idx="87">
                  <c:v>-10629</c:v>
                </c:pt>
                <c:pt idx="88">
                  <c:v>-9939</c:v>
                </c:pt>
                <c:pt idx="89">
                  <c:v>-9615</c:v>
                </c:pt>
                <c:pt idx="90">
                  <c:v>-9615</c:v>
                </c:pt>
                <c:pt idx="91">
                  <c:v>-9330</c:v>
                </c:pt>
                <c:pt idx="92">
                  <c:v>-8659</c:v>
                </c:pt>
                <c:pt idx="93">
                  <c:v>-8658</c:v>
                </c:pt>
                <c:pt idx="94">
                  <c:v>-8658</c:v>
                </c:pt>
                <c:pt idx="95">
                  <c:v>-8634</c:v>
                </c:pt>
                <c:pt idx="96">
                  <c:v>-7724</c:v>
                </c:pt>
                <c:pt idx="97">
                  <c:v>-7717.5</c:v>
                </c:pt>
                <c:pt idx="98">
                  <c:v>-7707</c:v>
                </c:pt>
                <c:pt idx="99">
                  <c:v>-7705</c:v>
                </c:pt>
                <c:pt idx="100">
                  <c:v>-6454</c:v>
                </c:pt>
                <c:pt idx="101">
                  <c:v>-6453</c:v>
                </c:pt>
                <c:pt idx="102">
                  <c:v>-6432</c:v>
                </c:pt>
                <c:pt idx="103">
                  <c:v>-6084</c:v>
                </c:pt>
                <c:pt idx="104">
                  <c:v>-5804</c:v>
                </c:pt>
                <c:pt idx="105">
                  <c:v>-5760</c:v>
                </c:pt>
                <c:pt idx="106">
                  <c:v>-5458</c:v>
                </c:pt>
                <c:pt idx="107">
                  <c:v>-5458</c:v>
                </c:pt>
                <c:pt idx="108">
                  <c:v>-5444</c:v>
                </c:pt>
                <c:pt idx="109">
                  <c:v>-5436</c:v>
                </c:pt>
                <c:pt idx="110">
                  <c:v>-5198</c:v>
                </c:pt>
                <c:pt idx="111">
                  <c:v>-5185</c:v>
                </c:pt>
                <c:pt idx="112">
                  <c:v>-5185</c:v>
                </c:pt>
                <c:pt idx="113">
                  <c:v>-5185</c:v>
                </c:pt>
                <c:pt idx="114">
                  <c:v>-5185</c:v>
                </c:pt>
                <c:pt idx="115">
                  <c:v>-5184</c:v>
                </c:pt>
                <c:pt idx="116">
                  <c:v>-5179</c:v>
                </c:pt>
                <c:pt idx="117">
                  <c:v>-5179</c:v>
                </c:pt>
                <c:pt idx="118">
                  <c:v>-5179</c:v>
                </c:pt>
                <c:pt idx="119">
                  <c:v>-5149</c:v>
                </c:pt>
                <c:pt idx="120">
                  <c:v>-4817</c:v>
                </c:pt>
                <c:pt idx="121">
                  <c:v>-4816</c:v>
                </c:pt>
                <c:pt idx="122">
                  <c:v>-4804</c:v>
                </c:pt>
                <c:pt idx="123">
                  <c:v>-4533</c:v>
                </c:pt>
                <c:pt idx="124">
                  <c:v>-4512</c:v>
                </c:pt>
                <c:pt idx="125">
                  <c:v>-4507</c:v>
                </c:pt>
                <c:pt idx="126">
                  <c:v>-4507</c:v>
                </c:pt>
                <c:pt idx="127">
                  <c:v>-4191</c:v>
                </c:pt>
                <c:pt idx="128">
                  <c:v>-4191</c:v>
                </c:pt>
                <c:pt idx="129">
                  <c:v>-4187</c:v>
                </c:pt>
                <c:pt idx="130">
                  <c:v>-4185</c:v>
                </c:pt>
                <c:pt idx="131">
                  <c:v>-3950</c:v>
                </c:pt>
                <c:pt idx="132">
                  <c:v>-3932</c:v>
                </c:pt>
                <c:pt idx="133">
                  <c:v>-3896</c:v>
                </c:pt>
                <c:pt idx="134">
                  <c:v>-3890</c:v>
                </c:pt>
                <c:pt idx="135">
                  <c:v>-3888</c:v>
                </c:pt>
                <c:pt idx="136">
                  <c:v>-3886</c:v>
                </c:pt>
                <c:pt idx="137">
                  <c:v>-3867</c:v>
                </c:pt>
                <c:pt idx="138">
                  <c:v>-3867</c:v>
                </c:pt>
                <c:pt idx="139">
                  <c:v>-3860</c:v>
                </c:pt>
                <c:pt idx="140">
                  <c:v>-3859</c:v>
                </c:pt>
                <c:pt idx="141">
                  <c:v>-3853</c:v>
                </c:pt>
                <c:pt idx="142">
                  <c:v>-3853</c:v>
                </c:pt>
                <c:pt idx="143">
                  <c:v>-3853</c:v>
                </c:pt>
                <c:pt idx="144">
                  <c:v>-3838</c:v>
                </c:pt>
                <c:pt idx="145">
                  <c:v>-3833</c:v>
                </c:pt>
                <c:pt idx="146">
                  <c:v>-3816</c:v>
                </c:pt>
                <c:pt idx="147">
                  <c:v>-3577</c:v>
                </c:pt>
                <c:pt idx="148">
                  <c:v>-3522</c:v>
                </c:pt>
                <c:pt idx="149">
                  <c:v>-3500</c:v>
                </c:pt>
                <c:pt idx="150">
                  <c:v>-3263</c:v>
                </c:pt>
                <c:pt idx="151">
                  <c:v>-3257</c:v>
                </c:pt>
                <c:pt idx="152">
                  <c:v>-3257</c:v>
                </c:pt>
                <c:pt idx="153">
                  <c:v>-3250</c:v>
                </c:pt>
                <c:pt idx="154">
                  <c:v>-3250</c:v>
                </c:pt>
                <c:pt idx="155">
                  <c:v>-3242</c:v>
                </c:pt>
                <c:pt idx="156">
                  <c:v>-3234</c:v>
                </c:pt>
                <c:pt idx="157">
                  <c:v>-3220</c:v>
                </c:pt>
                <c:pt idx="158">
                  <c:v>-3176</c:v>
                </c:pt>
                <c:pt idx="159">
                  <c:v>-3169</c:v>
                </c:pt>
                <c:pt idx="160">
                  <c:v>-2947</c:v>
                </c:pt>
                <c:pt idx="161">
                  <c:v>-2939</c:v>
                </c:pt>
                <c:pt idx="162">
                  <c:v>-2927</c:v>
                </c:pt>
                <c:pt idx="163">
                  <c:v>-2921</c:v>
                </c:pt>
                <c:pt idx="164">
                  <c:v>-2921</c:v>
                </c:pt>
                <c:pt idx="165">
                  <c:v>-2919</c:v>
                </c:pt>
                <c:pt idx="166">
                  <c:v>-2919</c:v>
                </c:pt>
                <c:pt idx="167">
                  <c:v>-2917</c:v>
                </c:pt>
                <c:pt idx="168">
                  <c:v>-2917</c:v>
                </c:pt>
                <c:pt idx="169">
                  <c:v>-2914</c:v>
                </c:pt>
                <c:pt idx="170">
                  <c:v>-2914</c:v>
                </c:pt>
                <c:pt idx="171">
                  <c:v>-2911</c:v>
                </c:pt>
                <c:pt idx="172">
                  <c:v>-2911</c:v>
                </c:pt>
                <c:pt idx="173">
                  <c:v>-2900</c:v>
                </c:pt>
                <c:pt idx="174">
                  <c:v>-2899</c:v>
                </c:pt>
                <c:pt idx="175">
                  <c:v>-2294</c:v>
                </c:pt>
                <c:pt idx="176">
                  <c:v>-2273</c:v>
                </c:pt>
                <c:pt idx="177">
                  <c:v>-2273</c:v>
                </c:pt>
                <c:pt idx="178">
                  <c:v>-2264</c:v>
                </c:pt>
                <c:pt idx="179">
                  <c:v>-2264</c:v>
                </c:pt>
                <c:pt idx="180">
                  <c:v>-2257</c:v>
                </c:pt>
                <c:pt idx="181">
                  <c:v>-2234</c:v>
                </c:pt>
                <c:pt idx="182">
                  <c:v>-2227</c:v>
                </c:pt>
                <c:pt idx="183">
                  <c:v>-2222</c:v>
                </c:pt>
                <c:pt idx="184">
                  <c:v>-2046.5</c:v>
                </c:pt>
                <c:pt idx="185">
                  <c:v>-2027</c:v>
                </c:pt>
                <c:pt idx="186">
                  <c:v>-1983.5</c:v>
                </c:pt>
                <c:pt idx="187">
                  <c:v>-1963</c:v>
                </c:pt>
                <c:pt idx="188">
                  <c:v>-1934</c:v>
                </c:pt>
                <c:pt idx="189">
                  <c:v>-1928</c:v>
                </c:pt>
                <c:pt idx="190">
                  <c:v>-1927</c:v>
                </c:pt>
                <c:pt idx="191">
                  <c:v>-1913</c:v>
                </c:pt>
                <c:pt idx="192">
                  <c:v>-1913</c:v>
                </c:pt>
                <c:pt idx="193">
                  <c:v>-1696</c:v>
                </c:pt>
                <c:pt idx="194">
                  <c:v>-1696</c:v>
                </c:pt>
                <c:pt idx="195">
                  <c:v>-1661</c:v>
                </c:pt>
                <c:pt idx="196">
                  <c:v>-1659</c:v>
                </c:pt>
                <c:pt idx="197">
                  <c:v>-1659</c:v>
                </c:pt>
                <c:pt idx="198">
                  <c:v>-1659</c:v>
                </c:pt>
                <c:pt idx="199">
                  <c:v>-1644</c:v>
                </c:pt>
                <c:pt idx="200">
                  <c:v>-1640</c:v>
                </c:pt>
                <c:pt idx="201">
                  <c:v>-1640</c:v>
                </c:pt>
                <c:pt idx="202">
                  <c:v>-1638</c:v>
                </c:pt>
                <c:pt idx="203">
                  <c:v>-1638</c:v>
                </c:pt>
                <c:pt idx="204">
                  <c:v>-1637</c:v>
                </c:pt>
                <c:pt idx="205">
                  <c:v>-1637</c:v>
                </c:pt>
                <c:pt idx="206">
                  <c:v>-1637</c:v>
                </c:pt>
                <c:pt idx="207">
                  <c:v>-1637</c:v>
                </c:pt>
                <c:pt idx="208">
                  <c:v>-1624</c:v>
                </c:pt>
                <c:pt idx="209">
                  <c:v>-1624</c:v>
                </c:pt>
                <c:pt idx="210">
                  <c:v>-1623</c:v>
                </c:pt>
                <c:pt idx="211">
                  <c:v>-1623</c:v>
                </c:pt>
                <c:pt idx="212">
                  <c:v>-1618</c:v>
                </c:pt>
                <c:pt idx="213">
                  <c:v>-1616</c:v>
                </c:pt>
                <c:pt idx="214">
                  <c:v>-1616</c:v>
                </c:pt>
                <c:pt idx="215">
                  <c:v>-1615.5</c:v>
                </c:pt>
                <c:pt idx="216">
                  <c:v>-1611</c:v>
                </c:pt>
                <c:pt idx="217">
                  <c:v>-1610</c:v>
                </c:pt>
                <c:pt idx="218">
                  <c:v>-1604</c:v>
                </c:pt>
                <c:pt idx="219">
                  <c:v>-1602</c:v>
                </c:pt>
                <c:pt idx="220">
                  <c:v>-1602</c:v>
                </c:pt>
                <c:pt idx="221">
                  <c:v>-1602</c:v>
                </c:pt>
                <c:pt idx="222">
                  <c:v>-1601</c:v>
                </c:pt>
                <c:pt idx="223">
                  <c:v>-1594</c:v>
                </c:pt>
                <c:pt idx="224">
                  <c:v>-1594</c:v>
                </c:pt>
                <c:pt idx="225">
                  <c:v>-1587</c:v>
                </c:pt>
                <c:pt idx="226">
                  <c:v>-1587</c:v>
                </c:pt>
                <c:pt idx="227">
                  <c:v>-1586</c:v>
                </c:pt>
                <c:pt idx="228">
                  <c:v>-1365</c:v>
                </c:pt>
                <c:pt idx="229">
                  <c:v>-1365</c:v>
                </c:pt>
                <c:pt idx="230">
                  <c:v>-1347.5</c:v>
                </c:pt>
                <c:pt idx="231">
                  <c:v>-1324</c:v>
                </c:pt>
                <c:pt idx="232">
                  <c:v>-1324</c:v>
                </c:pt>
                <c:pt idx="233">
                  <c:v>-1309</c:v>
                </c:pt>
                <c:pt idx="234">
                  <c:v>-1309</c:v>
                </c:pt>
                <c:pt idx="235">
                  <c:v>-1293</c:v>
                </c:pt>
                <c:pt idx="236">
                  <c:v>-1288</c:v>
                </c:pt>
                <c:pt idx="237">
                  <c:v>-1288</c:v>
                </c:pt>
                <c:pt idx="238">
                  <c:v>-1280</c:v>
                </c:pt>
                <c:pt idx="239">
                  <c:v>-1280</c:v>
                </c:pt>
                <c:pt idx="240">
                  <c:v>-1278</c:v>
                </c:pt>
                <c:pt idx="241">
                  <c:v>-1278</c:v>
                </c:pt>
                <c:pt idx="242">
                  <c:v>-1274.5</c:v>
                </c:pt>
                <c:pt idx="243">
                  <c:v>-1263</c:v>
                </c:pt>
                <c:pt idx="244">
                  <c:v>-1263</c:v>
                </c:pt>
                <c:pt idx="245">
                  <c:v>-1234</c:v>
                </c:pt>
                <c:pt idx="246">
                  <c:v>-1234</c:v>
                </c:pt>
                <c:pt idx="247">
                  <c:v>-1048</c:v>
                </c:pt>
                <c:pt idx="248">
                  <c:v>-1048</c:v>
                </c:pt>
                <c:pt idx="249">
                  <c:v>-1026</c:v>
                </c:pt>
                <c:pt idx="250">
                  <c:v>-993</c:v>
                </c:pt>
                <c:pt idx="251">
                  <c:v>-992</c:v>
                </c:pt>
                <c:pt idx="252">
                  <c:v>-971</c:v>
                </c:pt>
                <c:pt idx="253">
                  <c:v>-957</c:v>
                </c:pt>
                <c:pt idx="254">
                  <c:v>-956</c:v>
                </c:pt>
                <c:pt idx="255">
                  <c:v>-942</c:v>
                </c:pt>
                <c:pt idx="256">
                  <c:v>-756</c:v>
                </c:pt>
                <c:pt idx="257">
                  <c:v>-684</c:v>
                </c:pt>
                <c:pt idx="258">
                  <c:v>-683</c:v>
                </c:pt>
                <c:pt idx="259">
                  <c:v>-645</c:v>
                </c:pt>
                <c:pt idx="260">
                  <c:v>-645</c:v>
                </c:pt>
                <c:pt idx="261">
                  <c:v>-631</c:v>
                </c:pt>
                <c:pt idx="262">
                  <c:v>-618</c:v>
                </c:pt>
                <c:pt idx="263">
                  <c:v>-618</c:v>
                </c:pt>
                <c:pt idx="264">
                  <c:v>-611</c:v>
                </c:pt>
                <c:pt idx="265">
                  <c:v>-596</c:v>
                </c:pt>
                <c:pt idx="266">
                  <c:v>-360</c:v>
                </c:pt>
                <c:pt idx="267">
                  <c:v>-353</c:v>
                </c:pt>
                <c:pt idx="268">
                  <c:v>-351</c:v>
                </c:pt>
                <c:pt idx="269">
                  <c:v>-338</c:v>
                </c:pt>
                <c:pt idx="270">
                  <c:v>-302</c:v>
                </c:pt>
                <c:pt idx="271">
                  <c:v>-280</c:v>
                </c:pt>
                <c:pt idx="272">
                  <c:v>-30</c:v>
                </c:pt>
                <c:pt idx="273">
                  <c:v>-7</c:v>
                </c:pt>
                <c:pt idx="274">
                  <c:v>-3.5</c:v>
                </c:pt>
                <c:pt idx="275">
                  <c:v>0</c:v>
                </c:pt>
                <c:pt idx="276">
                  <c:v>0</c:v>
                </c:pt>
                <c:pt idx="277">
                  <c:v>252</c:v>
                </c:pt>
                <c:pt idx="278">
                  <c:v>253</c:v>
                </c:pt>
                <c:pt idx="279">
                  <c:v>253</c:v>
                </c:pt>
                <c:pt idx="280">
                  <c:v>268</c:v>
                </c:pt>
                <c:pt idx="281">
                  <c:v>268</c:v>
                </c:pt>
                <c:pt idx="282">
                  <c:v>279</c:v>
                </c:pt>
                <c:pt idx="283">
                  <c:v>280</c:v>
                </c:pt>
                <c:pt idx="284">
                  <c:v>280</c:v>
                </c:pt>
                <c:pt idx="285">
                  <c:v>289</c:v>
                </c:pt>
                <c:pt idx="286">
                  <c:v>289</c:v>
                </c:pt>
                <c:pt idx="287">
                  <c:v>304</c:v>
                </c:pt>
                <c:pt idx="288">
                  <c:v>304</c:v>
                </c:pt>
                <c:pt idx="289">
                  <c:v>304</c:v>
                </c:pt>
                <c:pt idx="290">
                  <c:v>308</c:v>
                </c:pt>
                <c:pt idx="291">
                  <c:v>315</c:v>
                </c:pt>
                <c:pt idx="292">
                  <c:v>316</c:v>
                </c:pt>
                <c:pt idx="293">
                  <c:v>317</c:v>
                </c:pt>
                <c:pt idx="294">
                  <c:v>330</c:v>
                </c:pt>
                <c:pt idx="295">
                  <c:v>337</c:v>
                </c:pt>
                <c:pt idx="296">
                  <c:v>525</c:v>
                </c:pt>
                <c:pt idx="297">
                  <c:v>560</c:v>
                </c:pt>
                <c:pt idx="298">
                  <c:v>560</c:v>
                </c:pt>
                <c:pt idx="299">
                  <c:v>563.5</c:v>
                </c:pt>
                <c:pt idx="300">
                  <c:v>565.5</c:v>
                </c:pt>
                <c:pt idx="301">
                  <c:v>611</c:v>
                </c:pt>
                <c:pt idx="302">
                  <c:v>611</c:v>
                </c:pt>
                <c:pt idx="303">
                  <c:v>624</c:v>
                </c:pt>
                <c:pt idx="304">
                  <c:v>625</c:v>
                </c:pt>
                <c:pt idx="305">
                  <c:v>627</c:v>
                </c:pt>
                <c:pt idx="306">
                  <c:v>639</c:v>
                </c:pt>
                <c:pt idx="307">
                  <c:v>642</c:v>
                </c:pt>
                <c:pt idx="308">
                  <c:v>650.5</c:v>
                </c:pt>
                <c:pt idx="309">
                  <c:v>655</c:v>
                </c:pt>
                <c:pt idx="310">
                  <c:v>679</c:v>
                </c:pt>
                <c:pt idx="311">
                  <c:v>679</c:v>
                </c:pt>
                <c:pt idx="312">
                  <c:v>936</c:v>
                </c:pt>
                <c:pt idx="313">
                  <c:v>939.5</c:v>
                </c:pt>
                <c:pt idx="314">
                  <c:v>963</c:v>
                </c:pt>
                <c:pt idx="315">
                  <c:v>965.5</c:v>
                </c:pt>
                <c:pt idx="316">
                  <c:v>970</c:v>
                </c:pt>
                <c:pt idx="317">
                  <c:v>978</c:v>
                </c:pt>
                <c:pt idx="318">
                  <c:v>1217</c:v>
                </c:pt>
                <c:pt idx="319">
                  <c:v>1217</c:v>
                </c:pt>
                <c:pt idx="320">
                  <c:v>1280</c:v>
                </c:pt>
                <c:pt idx="321">
                  <c:v>1280</c:v>
                </c:pt>
                <c:pt idx="322">
                  <c:v>1280</c:v>
                </c:pt>
                <c:pt idx="323">
                  <c:v>1280</c:v>
                </c:pt>
                <c:pt idx="324">
                  <c:v>1282</c:v>
                </c:pt>
                <c:pt idx="325">
                  <c:v>1297</c:v>
                </c:pt>
                <c:pt idx="326">
                  <c:v>1297</c:v>
                </c:pt>
                <c:pt idx="327">
                  <c:v>1302</c:v>
                </c:pt>
                <c:pt idx="328">
                  <c:v>1302</c:v>
                </c:pt>
                <c:pt idx="329">
                  <c:v>1556</c:v>
                </c:pt>
                <c:pt idx="330">
                  <c:v>1556</c:v>
                </c:pt>
                <c:pt idx="331">
                  <c:v>1563</c:v>
                </c:pt>
                <c:pt idx="332">
                  <c:v>1563</c:v>
                </c:pt>
                <c:pt idx="333">
                  <c:v>1577</c:v>
                </c:pt>
                <c:pt idx="334">
                  <c:v>1577</c:v>
                </c:pt>
                <c:pt idx="335">
                  <c:v>1596</c:v>
                </c:pt>
                <c:pt idx="336">
                  <c:v>1607</c:v>
                </c:pt>
                <c:pt idx="337">
                  <c:v>1620</c:v>
                </c:pt>
                <c:pt idx="338">
                  <c:v>1620</c:v>
                </c:pt>
                <c:pt idx="339">
                  <c:v>1887.5</c:v>
                </c:pt>
                <c:pt idx="340">
                  <c:v>1922</c:v>
                </c:pt>
                <c:pt idx="341">
                  <c:v>1922</c:v>
                </c:pt>
                <c:pt idx="342">
                  <c:v>1949</c:v>
                </c:pt>
                <c:pt idx="343">
                  <c:v>1949</c:v>
                </c:pt>
                <c:pt idx="344">
                  <c:v>1965</c:v>
                </c:pt>
                <c:pt idx="345">
                  <c:v>1978</c:v>
                </c:pt>
                <c:pt idx="346">
                  <c:v>2178</c:v>
                </c:pt>
                <c:pt idx="347">
                  <c:v>2184.5</c:v>
                </c:pt>
                <c:pt idx="348">
                  <c:v>2229</c:v>
                </c:pt>
                <c:pt idx="349">
                  <c:v>2236</c:v>
                </c:pt>
                <c:pt idx="350">
                  <c:v>2239</c:v>
                </c:pt>
                <c:pt idx="351">
                  <c:v>2239</c:v>
                </c:pt>
                <c:pt idx="352">
                  <c:v>2241</c:v>
                </c:pt>
                <c:pt idx="353">
                  <c:v>2526.5</c:v>
                </c:pt>
                <c:pt idx="354">
                  <c:v>2540</c:v>
                </c:pt>
                <c:pt idx="355">
                  <c:v>2540</c:v>
                </c:pt>
                <c:pt idx="356">
                  <c:v>2548</c:v>
                </c:pt>
                <c:pt idx="357">
                  <c:v>2548</c:v>
                </c:pt>
                <c:pt idx="358">
                  <c:v>2563</c:v>
                </c:pt>
                <c:pt idx="359">
                  <c:v>2567</c:v>
                </c:pt>
                <c:pt idx="360">
                  <c:v>2567</c:v>
                </c:pt>
                <c:pt idx="361">
                  <c:v>2567</c:v>
                </c:pt>
                <c:pt idx="362">
                  <c:v>2589</c:v>
                </c:pt>
                <c:pt idx="363">
                  <c:v>2592</c:v>
                </c:pt>
                <c:pt idx="364">
                  <c:v>2592</c:v>
                </c:pt>
                <c:pt idx="365">
                  <c:v>2767</c:v>
                </c:pt>
                <c:pt idx="366">
                  <c:v>2863.5</c:v>
                </c:pt>
                <c:pt idx="367">
                  <c:v>2885</c:v>
                </c:pt>
                <c:pt idx="368">
                  <c:v>2885</c:v>
                </c:pt>
                <c:pt idx="369">
                  <c:v>2891</c:v>
                </c:pt>
                <c:pt idx="370">
                  <c:v>2898</c:v>
                </c:pt>
                <c:pt idx="371">
                  <c:v>2900</c:v>
                </c:pt>
                <c:pt idx="372">
                  <c:v>3128</c:v>
                </c:pt>
                <c:pt idx="373">
                  <c:v>3195</c:v>
                </c:pt>
                <c:pt idx="374">
                  <c:v>3224</c:v>
                </c:pt>
                <c:pt idx="375">
                  <c:v>3233.5</c:v>
                </c:pt>
                <c:pt idx="376">
                  <c:v>3291</c:v>
                </c:pt>
                <c:pt idx="377">
                  <c:v>3410</c:v>
                </c:pt>
                <c:pt idx="378">
                  <c:v>3509</c:v>
                </c:pt>
                <c:pt idx="379">
                  <c:v>3509</c:v>
                </c:pt>
                <c:pt idx="380">
                  <c:v>3540</c:v>
                </c:pt>
                <c:pt idx="381">
                  <c:v>3562</c:v>
                </c:pt>
                <c:pt idx="382">
                  <c:v>3562</c:v>
                </c:pt>
                <c:pt idx="383">
                  <c:v>3784</c:v>
                </c:pt>
                <c:pt idx="384">
                  <c:v>3811</c:v>
                </c:pt>
                <c:pt idx="385">
                  <c:v>3842</c:v>
                </c:pt>
                <c:pt idx="386">
                  <c:v>3842</c:v>
                </c:pt>
                <c:pt idx="387">
                  <c:v>4149</c:v>
                </c:pt>
                <c:pt idx="388">
                  <c:v>4158</c:v>
                </c:pt>
                <c:pt idx="389">
                  <c:v>4158</c:v>
                </c:pt>
                <c:pt idx="390">
                  <c:v>4165</c:v>
                </c:pt>
                <c:pt idx="391">
                  <c:v>4165</c:v>
                </c:pt>
                <c:pt idx="392">
                  <c:v>4180</c:v>
                </c:pt>
                <c:pt idx="393">
                  <c:v>4180</c:v>
                </c:pt>
                <c:pt idx="394">
                  <c:v>4184</c:v>
                </c:pt>
                <c:pt idx="395">
                  <c:v>4200</c:v>
                </c:pt>
                <c:pt idx="396">
                  <c:v>4446.5</c:v>
                </c:pt>
                <c:pt idx="397">
                  <c:v>4502</c:v>
                </c:pt>
                <c:pt idx="398">
                  <c:v>4502</c:v>
                </c:pt>
                <c:pt idx="399">
                  <c:v>4840</c:v>
                </c:pt>
                <c:pt idx="400">
                  <c:v>5041</c:v>
                </c:pt>
                <c:pt idx="401">
                  <c:v>5050</c:v>
                </c:pt>
                <c:pt idx="402">
                  <c:v>5085</c:v>
                </c:pt>
                <c:pt idx="403">
                  <c:v>5122</c:v>
                </c:pt>
                <c:pt idx="404">
                  <c:v>5138</c:v>
                </c:pt>
                <c:pt idx="405">
                  <c:v>5138</c:v>
                </c:pt>
                <c:pt idx="406">
                  <c:v>5173</c:v>
                </c:pt>
                <c:pt idx="407">
                  <c:v>5173</c:v>
                </c:pt>
                <c:pt idx="408">
                  <c:v>5359</c:v>
                </c:pt>
                <c:pt idx="409">
                  <c:v>5359</c:v>
                </c:pt>
                <c:pt idx="410">
                  <c:v>5408</c:v>
                </c:pt>
                <c:pt idx="411">
                  <c:v>5412</c:v>
                </c:pt>
                <c:pt idx="412">
                  <c:v>5420</c:v>
                </c:pt>
                <c:pt idx="413">
                  <c:v>5436</c:v>
                </c:pt>
                <c:pt idx="414">
                  <c:v>5438</c:v>
                </c:pt>
                <c:pt idx="415">
                  <c:v>5438</c:v>
                </c:pt>
                <c:pt idx="416">
                  <c:v>5445</c:v>
                </c:pt>
                <c:pt idx="417">
                  <c:v>5445</c:v>
                </c:pt>
                <c:pt idx="418">
                  <c:v>5451</c:v>
                </c:pt>
                <c:pt idx="419">
                  <c:v>5455</c:v>
                </c:pt>
                <c:pt idx="420">
                  <c:v>5467</c:v>
                </c:pt>
                <c:pt idx="421">
                  <c:v>5467</c:v>
                </c:pt>
                <c:pt idx="422">
                  <c:v>5470</c:v>
                </c:pt>
                <c:pt idx="423">
                  <c:v>5482</c:v>
                </c:pt>
                <c:pt idx="424">
                  <c:v>5504</c:v>
                </c:pt>
                <c:pt idx="425">
                  <c:v>5504</c:v>
                </c:pt>
                <c:pt idx="426">
                  <c:v>5767</c:v>
                </c:pt>
                <c:pt idx="427">
                  <c:v>5769</c:v>
                </c:pt>
                <c:pt idx="428">
                  <c:v>5769</c:v>
                </c:pt>
                <c:pt idx="429">
                  <c:v>5783</c:v>
                </c:pt>
                <c:pt idx="430">
                  <c:v>5783</c:v>
                </c:pt>
                <c:pt idx="431">
                  <c:v>5789</c:v>
                </c:pt>
                <c:pt idx="432">
                  <c:v>5791</c:v>
                </c:pt>
                <c:pt idx="433">
                  <c:v>5791</c:v>
                </c:pt>
                <c:pt idx="434">
                  <c:v>5806</c:v>
                </c:pt>
                <c:pt idx="435">
                  <c:v>5806</c:v>
                </c:pt>
                <c:pt idx="436">
                  <c:v>5820</c:v>
                </c:pt>
                <c:pt idx="437">
                  <c:v>5820</c:v>
                </c:pt>
                <c:pt idx="438">
                  <c:v>6035</c:v>
                </c:pt>
                <c:pt idx="439">
                  <c:v>6035</c:v>
                </c:pt>
                <c:pt idx="440">
                  <c:v>6049</c:v>
                </c:pt>
                <c:pt idx="441">
                  <c:v>6049</c:v>
                </c:pt>
                <c:pt idx="442">
                  <c:v>6078</c:v>
                </c:pt>
                <c:pt idx="443">
                  <c:v>6078</c:v>
                </c:pt>
                <c:pt idx="444">
                  <c:v>6099</c:v>
                </c:pt>
                <c:pt idx="445">
                  <c:v>6099</c:v>
                </c:pt>
                <c:pt idx="446">
                  <c:v>6100</c:v>
                </c:pt>
                <c:pt idx="447">
                  <c:v>6100</c:v>
                </c:pt>
                <c:pt idx="448">
                  <c:v>6110</c:v>
                </c:pt>
                <c:pt idx="449">
                  <c:v>6110</c:v>
                </c:pt>
                <c:pt idx="450">
                  <c:v>6114</c:v>
                </c:pt>
                <c:pt idx="451">
                  <c:v>6114</c:v>
                </c:pt>
                <c:pt idx="452">
                  <c:v>6127</c:v>
                </c:pt>
                <c:pt idx="453">
                  <c:v>6387</c:v>
                </c:pt>
                <c:pt idx="454">
                  <c:v>6387</c:v>
                </c:pt>
                <c:pt idx="455">
                  <c:v>6424</c:v>
                </c:pt>
                <c:pt idx="456">
                  <c:v>6424</c:v>
                </c:pt>
                <c:pt idx="457">
                  <c:v>6438</c:v>
                </c:pt>
                <c:pt idx="458">
                  <c:v>6438</c:v>
                </c:pt>
                <c:pt idx="459">
                  <c:v>6445</c:v>
                </c:pt>
                <c:pt idx="460">
                  <c:v>6445</c:v>
                </c:pt>
                <c:pt idx="461">
                  <c:v>6458</c:v>
                </c:pt>
                <c:pt idx="462">
                  <c:v>6458</c:v>
                </c:pt>
                <c:pt idx="463">
                  <c:v>6475</c:v>
                </c:pt>
                <c:pt idx="464">
                  <c:v>6702</c:v>
                </c:pt>
                <c:pt idx="465">
                  <c:v>6725</c:v>
                </c:pt>
                <c:pt idx="466">
                  <c:v>6725</c:v>
                </c:pt>
                <c:pt idx="467">
                  <c:v>6733</c:v>
                </c:pt>
                <c:pt idx="468">
                  <c:v>6745</c:v>
                </c:pt>
                <c:pt idx="469">
                  <c:v>6754</c:v>
                </c:pt>
                <c:pt idx="470">
                  <c:v>6769</c:v>
                </c:pt>
                <c:pt idx="471">
                  <c:v>6991</c:v>
                </c:pt>
                <c:pt idx="472">
                  <c:v>7033</c:v>
                </c:pt>
                <c:pt idx="473">
                  <c:v>7061</c:v>
                </c:pt>
                <c:pt idx="474">
                  <c:v>7063</c:v>
                </c:pt>
                <c:pt idx="475">
                  <c:v>7074</c:v>
                </c:pt>
                <c:pt idx="476">
                  <c:v>7091</c:v>
                </c:pt>
                <c:pt idx="477">
                  <c:v>7100</c:v>
                </c:pt>
                <c:pt idx="478">
                  <c:v>7100</c:v>
                </c:pt>
                <c:pt idx="479">
                  <c:v>7330</c:v>
                </c:pt>
                <c:pt idx="480">
                  <c:v>7351</c:v>
                </c:pt>
                <c:pt idx="481">
                  <c:v>7372</c:v>
                </c:pt>
                <c:pt idx="482">
                  <c:v>7390</c:v>
                </c:pt>
                <c:pt idx="483">
                  <c:v>7400</c:v>
                </c:pt>
                <c:pt idx="484">
                  <c:v>7416</c:v>
                </c:pt>
                <c:pt idx="485">
                  <c:v>7684</c:v>
                </c:pt>
                <c:pt idx="486">
                  <c:v>7714</c:v>
                </c:pt>
                <c:pt idx="487">
                  <c:v>7750</c:v>
                </c:pt>
                <c:pt idx="488">
                  <c:v>7965</c:v>
                </c:pt>
                <c:pt idx="489">
                  <c:v>8001</c:v>
                </c:pt>
                <c:pt idx="490">
                  <c:v>8047</c:v>
                </c:pt>
                <c:pt idx="491">
                  <c:v>8049</c:v>
                </c:pt>
                <c:pt idx="492">
                  <c:v>8059</c:v>
                </c:pt>
                <c:pt idx="493">
                  <c:v>8282</c:v>
                </c:pt>
                <c:pt idx="494">
                  <c:v>8318</c:v>
                </c:pt>
                <c:pt idx="495">
                  <c:v>8366</c:v>
                </c:pt>
                <c:pt idx="496">
                  <c:v>8385</c:v>
                </c:pt>
                <c:pt idx="497">
                  <c:v>8385</c:v>
                </c:pt>
                <c:pt idx="498">
                  <c:v>8591</c:v>
                </c:pt>
                <c:pt idx="499">
                  <c:v>8605</c:v>
                </c:pt>
                <c:pt idx="500">
                  <c:v>8613</c:v>
                </c:pt>
                <c:pt idx="501">
                  <c:v>8627</c:v>
                </c:pt>
                <c:pt idx="502">
                  <c:v>8634</c:v>
                </c:pt>
                <c:pt idx="503">
                  <c:v>8649</c:v>
                </c:pt>
                <c:pt idx="504">
                  <c:v>8936</c:v>
                </c:pt>
                <c:pt idx="505">
                  <c:v>8955</c:v>
                </c:pt>
                <c:pt idx="506">
                  <c:v>8958</c:v>
                </c:pt>
                <c:pt idx="507">
                  <c:v>8989</c:v>
                </c:pt>
                <c:pt idx="508">
                  <c:v>8989</c:v>
                </c:pt>
                <c:pt idx="509">
                  <c:v>8991</c:v>
                </c:pt>
                <c:pt idx="510">
                  <c:v>8992.5</c:v>
                </c:pt>
                <c:pt idx="511">
                  <c:v>9001</c:v>
                </c:pt>
                <c:pt idx="512">
                  <c:v>9008</c:v>
                </c:pt>
                <c:pt idx="513">
                  <c:v>9020</c:v>
                </c:pt>
                <c:pt idx="514">
                  <c:v>9245</c:v>
                </c:pt>
                <c:pt idx="515">
                  <c:v>9245</c:v>
                </c:pt>
                <c:pt idx="516">
                  <c:v>9259</c:v>
                </c:pt>
                <c:pt idx="517">
                  <c:v>9267</c:v>
                </c:pt>
                <c:pt idx="518">
                  <c:v>9274</c:v>
                </c:pt>
                <c:pt idx="519">
                  <c:v>9303</c:v>
                </c:pt>
                <c:pt idx="520">
                  <c:v>9307</c:v>
                </c:pt>
                <c:pt idx="521">
                  <c:v>9314</c:v>
                </c:pt>
                <c:pt idx="522">
                  <c:v>9605</c:v>
                </c:pt>
                <c:pt idx="523">
                  <c:v>9626</c:v>
                </c:pt>
                <c:pt idx="524">
                  <c:v>9660</c:v>
                </c:pt>
                <c:pt idx="525">
                  <c:v>9878</c:v>
                </c:pt>
                <c:pt idx="526">
                  <c:v>9899</c:v>
                </c:pt>
                <c:pt idx="527">
                  <c:v>9900</c:v>
                </c:pt>
                <c:pt idx="528">
                  <c:v>9914</c:v>
                </c:pt>
                <c:pt idx="529">
                  <c:v>9964</c:v>
                </c:pt>
                <c:pt idx="530">
                  <c:v>10245</c:v>
                </c:pt>
                <c:pt idx="531">
                  <c:v>10263</c:v>
                </c:pt>
                <c:pt idx="532">
                  <c:v>10274</c:v>
                </c:pt>
                <c:pt idx="533">
                  <c:v>10281</c:v>
                </c:pt>
                <c:pt idx="534">
                  <c:v>10283</c:v>
                </c:pt>
                <c:pt idx="535">
                  <c:v>10288</c:v>
                </c:pt>
                <c:pt idx="536">
                  <c:v>10288</c:v>
                </c:pt>
                <c:pt idx="537">
                  <c:v>10288</c:v>
                </c:pt>
                <c:pt idx="538">
                  <c:v>10609</c:v>
                </c:pt>
                <c:pt idx="539">
                  <c:v>10609</c:v>
                </c:pt>
                <c:pt idx="540">
                  <c:v>10612</c:v>
                </c:pt>
                <c:pt idx="541">
                  <c:v>10880.5</c:v>
                </c:pt>
                <c:pt idx="542">
                  <c:v>10888.5</c:v>
                </c:pt>
                <c:pt idx="543">
                  <c:v>10892</c:v>
                </c:pt>
                <c:pt idx="544">
                  <c:v>10899</c:v>
                </c:pt>
                <c:pt idx="545">
                  <c:v>10899</c:v>
                </c:pt>
                <c:pt idx="546">
                  <c:v>11172</c:v>
                </c:pt>
                <c:pt idx="547">
                  <c:v>11187</c:v>
                </c:pt>
                <c:pt idx="548">
                  <c:v>11216</c:v>
                </c:pt>
                <c:pt idx="549">
                  <c:v>11230</c:v>
                </c:pt>
                <c:pt idx="550">
                  <c:v>11237</c:v>
                </c:pt>
                <c:pt idx="551">
                  <c:v>11481</c:v>
                </c:pt>
                <c:pt idx="552">
                  <c:v>11602</c:v>
                </c:pt>
                <c:pt idx="553">
                  <c:v>11609</c:v>
                </c:pt>
                <c:pt idx="554">
                  <c:v>11609</c:v>
                </c:pt>
                <c:pt idx="555">
                  <c:v>11817</c:v>
                </c:pt>
                <c:pt idx="556">
                  <c:v>11817</c:v>
                </c:pt>
                <c:pt idx="557">
                  <c:v>11841</c:v>
                </c:pt>
                <c:pt idx="558">
                  <c:v>11882</c:v>
                </c:pt>
                <c:pt idx="559">
                  <c:v>11882</c:v>
                </c:pt>
                <c:pt idx="560">
                  <c:v>11884</c:v>
                </c:pt>
                <c:pt idx="561">
                  <c:v>11892</c:v>
                </c:pt>
                <c:pt idx="562">
                  <c:v>12220</c:v>
                </c:pt>
                <c:pt idx="563">
                  <c:v>12220</c:v>
                </c:pt>
                <c:pt idx="564">
                  <c:v>12500</c:v>
                </c:pt>
                <c:pt idx="565">
                  <c:v>12500</c:v>
                </c:pt>
                <c:pt idx="566">
                  <c:v>12524</c:v>
                </c:pt>
                <c:pt idx="567">
                  <c:v>12558</c:v>
                </c:pt>
                <c:pt idx="568">
                  <c:v>12889</c:v>
                </c:pt>
                <c:pt idx="569">
                  <c:v>12889</c:v>
                </c:pt>
                <c:pt idx="570">
                  <c:v>13154</c:v>
                </c:pt>
                <c:pt idx="571">
                  <c:v>13169</c:v>
                </c:pt>
                <c:pt idx="572">
                  <c:v>13773</c:v>
                </c:pt>
                <c:pt idx="573">
                  <c:v>14147</c:v>
                </c:pt>
              </c:numCache>
            </c:numRef>
          </c:xVal>
          <c:yVal>
            <c:numRef>
              <c:f>'Active 1'!$H$21:$H$974</c:f>
              <c:numCache>
                <c:formatCode>General</c:formatCode>
                <c:ptCount val="954"/>
                <c:pt idx="0">
                  <c:v>-4.7729499992783531E-2</c:v>
                </c:pt>
                <c:pt idx="1">
                  <c:v>-4.9669999996694969E-2</c:v>
                </c:pt>
                <c:pt idx="2">
                  <c:v>-3.7614499999108375E-2</c:v>
                </c:pt>
                <c:pt idx="3">
                  <c:v>-3.8103999997474602E-2</c:v>
                </c:pt>
                <c:pt idx="4">
                  <c:v>-3.9259499995750957E-2</c:v>
                </c:pt>
                <c:pt idx="5">
                  <c:v>-2.9394499999398249E-2</c:v>
                </c:pt>
                <c:pt idx="6">
                  <c:v>-4.4156499992823228E-2</c:v>
                </c:pt>
                <c:pt idx="7">
                  <c:v>-3.7239499994029757E-2</c:v>
                </c:pt>
                <c:pt idx="8">
                  <c:v>-4.5644499998161336E-2</c:v>
                </c:pt>
                <c:pt idx="9">
                  <c:v>-3.930699999727949E-2</c:v>
                </c:pt>
                <c:pt idx="10">
                  <c:v>-2.5679499995021615E-2</c:v>
                </c:pt>
                <c:pt idx="11">
                  <c:v>-1.519449999796052E-2</c:v>
                </c:pt>
                <c:pt idx="12">
                  <c:v>-8.0159999961324502E-3</c:v>
                </c:pt>
                <c:pt idx="13">
                  <c:v>-2.007449999837263E-2</c:v>
                </c:pt>
                <c:pt idx="14">
                  <c:v>-1.7824999997174018E-2</c:v>
                </c:pt>
                <c:pt idx="15">
                  <c:v>-1.2124499997298699E-2</c:v>
                </c:pt>
                <c:pt idx="16">
                  <c:v>-8.2724999974743696E-3</c:v>
                </c:pt>
                <c:pt idx="17">
                  <c:v>-7.5144999973417725E-3</c:v>
                </c:pt>
                <c:pt idx="18">
                  <c:v>-4.8909999968600459E-3</c:v>
                </c:pt>
                <c:pt idx="19">
                  <c:v>9.9435000029188814E-3</c:v>
                </c:pt>
                <c:pt idx="20">
                  <c:v>1.0275500002535409E-2</c:v>
                </c:pt>
                <c:pt idx="21">
                  <c:v>5.3440000046975911E-3</c:v>
                </c:pt>
                <c:pt idx="22">
                  <c:v>-1.3999999973748345E-3</c:v>
                </c:pt>
                <c:pt idx="23">
                  <c:v>4.201650000322843E-2</c:v>
                </c:pt>
                <c:pt idx="24">
                  <c:v>5.1818500003719237E-2</c:v>
                </c:pt>
                <c:pt idx="25">
                  <c:v>2.5793500004510861E-2</c:v>
                </c:pt>
                <c:pt idx="26">
                  <c:v>3.0298000005132053E-2</c:v>
                </c:pt>
                <c:pt idx="27">
                  <c:v>2.2488000002340414E-2</c:v>
                </c:pt>
                <c:pt idx="28">
                  <c:v>3.0547500002285233E-2</c:v>
                </c:pt>
                <c:pt idx="29">
                  <c:v>2.1065500004624482E-2</c:v>
                </c:pt>
                <c:pt idx="30">
                  <c:v>2.7902000005269656E-2</c:v>
                </c:pt>
                <c:pt idx="31">
                  <c:v>3.7429500003781868E-2</c:v>
                </c:pt>
                <c:pt idx="32">
                  <c:v>3.2857500002137385E-2</c:v>
                </c:pt>
                <c:pt idx="33">
                  <c:v>2.2222000003239373E-2</c:v>
                </c:pt>
                <c:pt idx="34">
                  <c:v>4.3423500002973014E-2</c:v>
                </c:pt>
                <c:pt idx="35">
                  <c:v>2.7540500002942281E-2</c:v>
                </c:pt>
                <c:pt idx="36">
                  <c:v>2.9957000002468703E-2</c:v>
                </c:pt>
                <c:pt idx="37">
                  <c:v>3.7433000004966743E-2</c:v>
                </c:pt>
                <c:pt idx="38">
                  <c:v>4.8749500001576962E-2</c:v>
                </c:pt>
                <c:pt idx="39">
                  <c:v>4.6475000006466871E-2</c:v>
                </c:pt>
                <c:pt idx="40">
                  <c:v>5.0784000002749963E-2</c:v>
                </c:pt>
                <c:pt idx="41">
                  <c:v>3.7676500000088708E-2</c:v>
                </c:pt>
                <c:pt idx="42">
                  <c:v>4.2280500005290378E-2</c:v>
                </c:pt>
                <c:pt idx="43">
                  <c:v>3.1708500002423534E-2</c:v>
                </c:pt>
                <c:pt idx="44">
                  <c:v>5.7808000005024951E-2</c:v>
                </c:pt>
                <c:pt idx="45">
                  <c:v>3.9700500004983041E-2</c:v>
                </c:pt>
                <c:pt idx="46">
                  <c:v>4.1009500004292931E-2</c:v>
                </c:pt>
                <c:pt idx="47">
                  <c:v>3.1038000004627975E-2</c:v>
                </c:pt>
                <c:pt idx="48">
                  <c:v>3.0097500002739253E-2</c:v>
                </c:pt>
                <c:pt idx="49">
                  <c:v>2.094750000469503E-2</c:v>
                </c:pt>
                <c:pt idx="50">
                  <c:v>2.5364000004628906E-2</c:v>
                </c:pt>
                <c:pt idx="51">
                  <c:v>4.0166000002500368E-2</c:v>
                </c:pt>
                <c:pt idx="52">
                  <c:v>3.2642000005580485E-2</c:v>
                </c:pt>
                <c:pt idx="53">
                  <c:v>2.9594000003271503E-2</c:v>
                </c:pt>
                <c:pt idx="54">
                  <c:v>3.0027500000869622E-2</c:v>
                </c:pt>
                <c:pt idx="55">
                  <c:v>7.8605000016978011E-3</c:v>
                </c:pt>
                <c:pt idx="56">
                  <c:v>6.7530000051192474E-3</c:v>
                </c:pt>
                <c:pt idx="57">
                  <c:v>2.9056000003038207E-2</c:v>
                </c:pt>
                <c:pt idx="58">
                  <c:v>4.0722000001551351E-2</c:v>
                </c:pt>
                <c:pt idx="59">
                  <c:v>1.9614500004536239E-2</c:v>
                </c:pt>
                <c:pt idx="60">
                  <c:v>3.6691000001155771E-2</c:v>
                </c:pt>
                <c:pt idx="61">
                  <c:v>3.4249500004079891E-2</c:v>
                </c:pt>
                <c:pt idx="62">
                  <c:v>1.5493000002607005E-2</c:v>
                </c:pt>
                <c:pt idx="63">
                  <c:v>1.1878500004968373E-2</c:v>
                </c:pt>
                <c:pt idx="64">
                  <c:v>2.6367500002379529E-2</c:v>
                </c:pt>
                <c:pt idx="65">
                  <c:v>1.5160000002651941E-2</c:v>
                </c:pt>
                <c:pt idx="68">
                  <c:v>-4.6799999945505988E-3</c:v>
                </c:pt>
                <c:pt idx="69">
                  <c:v>2.2736500002793036E-2</c:v>
                </c:pt>
                <c:pt idx="70">
                  <c:v>1.5115000001969747E-2</c:v>
                </c:pt>
                <c:pt idx="71">
                  <c:v>1.4007500005391194E-2</c:v>
                </c:pt>
                <c:pt idx="72">
                  <c:v>1.3209000004280824E-2</c:v>
                </c:pt>
                <c:pt idx="73">
                  <c:v>5.9420000034151599E-3</c:v>
                </c:pt>
                <c:pt idx="74">
                  <c:v>2.7001500006008428E-2</c:v>
                </c:pt>
                <c:pt idx="75">
                  <c:v>1.2084000001777895E-2</c:v>
                </c:pt>
                <c:pt idx="76">
                  <c:v>2.6809500002855202E-2</c:v>
                </c:pt>
                <c:pt idx="77">
                  <c:v>1.9869000003382098E-2</c:v>
                </c:pt>
                <c:pt idx="78">
                  <c:v>1.5226000003167428E-2</c:v>
                </c:pt>
                <c:pt idx="79">
                  <c:v>1.1701999999786494E-2</c:v>
                </c:pt>
                <c:pt idx="80">
                  <c:v>5.1780000030703377E-3</c:v>
                </c:pt>
                <c:pt idx="81">
                  <c:v>1.3957000006485032E-2</c:v>
                </c:pt>
                <c:pt idx="82">
                  <c:v>1.2314000003243564E-2</c:v>
                </c:pt>
                <c:pt idx="83">
                  <c:v>1.3373500001762295E-2</c:v>
                </c:pt>
                <c:pt idx="84">
                  <c:v>8.7590000002819579E-3</c:v>
                </c:pt>
                <c:pt idx="85">
                  <c:v>2.2520000020449515E-3</c:v>
                </c:pt>
                <c:pt idx="86">
                  <c:v>5.393999999796506E-3</c:v>
                </c:pt>
                <c:pt idx="163">
                  <c:v>3.200500003003981E-3</c:v>
                </c:pt>
                <c:pt idx="169">
                  <c:v>3.6170000021229498E-3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05-4AF9-8FF6-D08C658BB47B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1'!$D$21:$D$974</c:f>
                <c:numCache>
                  <c:formatCode>General</c:formatCode>
                  <c:ptCount val="95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1E-3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1.6999999999999999E-3</c:v>
                  </c:pt>
                  <c:pt idx="127">
                    <c:v>0</c:v>
                  </c:pt>
                  <c:pt idx="128">
                    <c:v>1.5E-3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6">
                    <c:v>0</c:v>
                  </c:pt>
                  <c:pt idx="138">
                    <c:v>1.1999999999999999E-3</c:v>
                  </c:pt>
                  <c:pt idx="147">
                    <c:v>0</c:v>
                  </c:pt>
                  <c:pt idx="151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1.1999999999999999E-3</c:v>
                  </c:pt>
                  <c:pt idx="166">
                    <c:v>0</c:v>
                  </c:pt>
                  <c:pt idx="167">
                    <c:v>2.7000000000000001E-3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8">
                    <c:v>7.6000000000000004E-4</c:v>
                  </c:pt>
                  <c:pt idx="179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5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6">
                    <c:v>0</c:v>
                  </c:pt>
                  <c:pt idx="197">
                    <c:v>2.2000000000000001E-3</c:v>
                  </c:pt>
                  <c:pt idx="198">
                    <c:v>0</c:v>
                  </c:pt>
                  <c:pt idx="199">
                    <c:v>0</c:v>
                  </c:pt>
                  <c:pt idx="202">
                    <c:v>2E-3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1.6000000000000001E-3</c:v>
                  </c:pt>
                  <c:pt idx="210">
                    <c:v>0</c:v>
                  </c:pt>
                  <c:pt idx="211">
                    <c:v>1.1999999999999999E-3</c:v>
                  </c:pt>
                  <c:pt idx="212">
                    <c:v>0</c:v>
                  </c:pt>
                  <c:pt idx="213">
                    <c:v>8.9999999999999998E-4</c:v>
                  </c:pt>
                  <c:pt idx="214">
                    <c:v>0</c:v>
                  </c:pt>
                  <c:pt idx="216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2.5000000000000001E-4</c:v>
                  </c:pt>
                  <c:pt idx="222">
                    <c:v>2.5000000000000001E-3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1.1999999999999999E-3</c:v>
                  </c:pt>
                  <c:pt idx="226">
                    <c:v>0</c:v>
                  </c:pt>
                  <c:pt idx="227">
                    <c:v>3.7000000000000002E-3</c:v>
                  </c:pt>
                  <c:pt idx="228">
                    <c:v>0</c:v>
                  </c:pt>
                  <c:pt idx="229">
                    <c:v>1.9000000000000001E-4</c:v>
                  </c:pt>
                  <c:pt idx="235">
                    <c:v>1E-3</c:v>
                  </c:pt>
                  <c:pt idx="240">
                    <c:v>0</c:v>
                  </c:pt>
                  <c:pt idx="241">
                    <c:v>3.3999999999999998E-3</c:v>
                  </c:pt>
                  <c:pt idx="245">
                    <c:v>0.01</c:v>
                  </c:pt>
                  <c:pt idx="246">
                    <c:v>6.4999999999999997E-4</c:v>
                  </c:pt>
                  <c:pt idx="248">
                    <c:v>1.2999999999999999E-3</c:v>
                  </c:pt>
                  <c:pt idx="249">
                    <c:v>2.0999999999999999E-3</c:v>
                  </c:pt>
                  <c:pt idx="259">
                    <c:v>1.4E-3</c:v>
                  </c:pt>
                  <c:pt idx="272">
                    <c:v>0</c:v>
                  </c:pt>
                  <c:pt idx="275">
                    <c:v>0</c:v>
                  </c:pt>
                  <c:pt idx="279">
                    <c:v>1.1000000000000001E-3</c:v>
                  </c:pt>
                  <c:pt idx="280">
                    <c:v>1.5E-3</c:v>
                  </c:pt>
                  <c:pt idx="282">
                    <c:v>0</c:v>
                  </c:pt>
                  <c:pt idx="283">
                    <c:v>0</c:v>
                  </c:pt>
                  <c:pt idx="286">
                    <c:v>1.2999999999999999E-3</c:v>
                  </c:pt>
                  <c:pt idx="289">
                    <c:v>1.8E-3</c:v>
                  </c:pt>
                  <c:pt idx="290">
                    <c:v>4.0000000000000002E-4</c:v>
                  </c:pt>
                  <c:pt idx="291">
                    <c:v>0</c:v>
                  </c:pt>
                  <c:pt idx="292">
                    <c:v>0</c:v>
                  </c:pt>
                  <c:pt idx="294">
                    <c:v>0</c:v>
                  </c:pt>
                  <c:pt idx="295">
                    <c:v>0</c:v>
                  </c:pt>
                  <c:pt idx="303">
                    <c:v>0</c:v>
                  </c:pt>
                  <c:pt idx="304">
                    <c:v>0</c:v>
                  </c:pt>
                  <c:pt idx="306">
                    <c:v>0</c:v>
                  </c:pt>
                  <c:pt idx="311">
                    <c:v>1.2999999999999999E-3</c:v>
                  </c:pt>
                  <c:pt idx="318">
                    <c:v>1.5E-3</c:v>
                  </c:pt>
                  <c:pt idx="321">
                    <c:v>0</c:v>
                  </c:pt>
                  <c:pt idx="326">
                    <c:v>1.4E-3</c:v>
                  </c:pt>
                  <c:pt idx="330">
                    <c:v>2E-3</c:v>
                  </c:pt>
                  <c:pt idx="332">
                    <c:v>1.1999999999999999E-3</c:v>
                  </c:pt>
                  <c:pt idx="333">
                    <c:v>1.1000000000000001E-3</c:v>
                  </c:pt>
                  <c:pt idx="338">
                    <c:v>9.2000000000000003E-4</c:v>
                  </c:pt>
                  <c:pt idx="341">
                    <c:v>8.1999999999999998E-4</c:v>
                  </c:pt>
                  <c:pt idx="342">
                    <c:v>0</c:v>
                  </c:pt>
                  <c:pt idx="350">
                    <c:v>4.0999999999999999E-4</c:v>
                  </c:pt>
                  <c:pt idx="352">
                    <c:v>0</c:v>
                  </c:pt>
                  <c:pt idx="355">
                    <c:v>1.5E-3</c:v>
                  </c:pt>
                  <c:pt idx="357">
                    <c:v>1.8E-3</c:v>
                  </c:pt>
                  <c:pt idx="359">
                    <c:v>0</c:v>
                  </c:pt>
                  <c:pt idx="364">
                    <c:v>5.4000000000000001E-4</c:v>
                  </c:pt>
                  <c:pt idx="367">
                    <c:v>2.2000000000000001E-3</c:v>
                  </c:pt>
                  <c:pt idx="369">
                    <c:v>0</c:v>
                  </c:pt>
                  <c:pt idx="382">
                    <c:v>1.4E-3</c:v>
                  </c:pt>
                  <c:pt idx="383">
                    <c:v>5.0000000000000001E-3</c:v>
                  </c:pt>
                  <c:pt idx="389">
                    <c:v>1.6999999999999999E-3</c:v>
                  </c:pt>
                  <c:pt idx="393">
                    <c:v>1.2999999999999999E-3</c:v>
                  </c:pt>
                  <c:pt idx="395">
                    <c:v>2.0000000000000001E-4</c:v>
                  </c:pt>
                  <c:pt idx="396">
                    <c:v>5.0000000000000001E-3</c:v>
                  </c:pt>
                  <c:pt idx="399">
                    <c:v>0</c:v>
                  </c:pt>
                  <c:pt idx="400">
                    <c:v>2.5000000000000001E-3</c:v>
                  </c:pt>
                  <c:pt idx="405">
                    <c:v>1.4E-3</c:v>
                  </c:pt>
                  <c:pt idx="406">
                    <c:v>9.1E-4</c:v>
                  </c:pt>
                  <c:pt idx="409">
                    <c:v>2E-3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0</c:v>
                  </c:pt>
                  <c:pt idx="414">
                    <c:v>9.3999999999999997E-4</c:v>
                  </c:pt>
                  <c:pt idx="417">
                    <c:v>3.8000000000000002E-4</c:v>
                  </c:pt>
                  <c:pt idx="418">
                    <c:v>0.01</c:v>
                  </c:pt>
                  <c:pt idx="419">
                    <c:v>0</c:v>
                  </c:pt>
                  <c:pt idx="421">
                    <c:v>9.7000000000000005E-4</c:v>
                  </c:pt>
                  <c:pt idx="422">
                    <c:v>0</c:v>
                  </c:pt>
                  <c:pt idx="425">
                    <c:v>2.0000000000000001E-4</c:v>
                  </c:pt>
                  <c:pt idx="428">
                    <c:v>5.2999999999999998E-4</c:v>
                  </c:pt>
                  <c:pt idx="429">
                    <c:v>7.6999999999999996E-4</c:v>
                  </c:pt>
                  <c:pt idx="431">
                    <c:v>6.0000000000000001E-3</c:v>
                  </c:pt>
                  <c:pt idx="432">
                    <c:v>1.2999999999999999E-3</c:v>
                  </c:pt>
                  <c:pt idx="435">
                    <c:v>3.8999999999999999E-4</c:v>
                  </c:pt>
                  <c:pt idx="437">
                    <c:v>9.1E-4</c:v>
                  </c:pt>
                  <c:pt idx="438">
                    <c:v>1.2999999999999999E-3</c:v>
                  </c:pt>
                  <c:pt idx="440">
                    <c:v>1.6999999999999999E-3</c:v>
                  </c:pt>
                  <c:pt idx="443">
                    <c:v>1.4E-3</c:v>
                  </c:pt>
                  <c:pt idx="445">
                    <c:v>1.2999999999999999E-4</c:v>
                  </c:pt>
                  <c:pt idx="446">
                    <c:v>3.8000000000000002E-4</c:v>
                  </c:pt>
                  <c:pt idx="448">
                    <c:v>0</c:v>
                  </c:pt>
                  <c:pt idx="449">
                    <c:v>0</c:v>
                  </c:pt>
                  <c:pt idx="450">
                    <c:v>3.8000000000000002E-4</c:v>
                  </c:pt>
                  <c:pt idx="452">
                    <c:v>0</c:v>
                  </c:pt>
                  <c:pt idx="453">
                    <c:v>0</c:v>
                  </c:pt>
                  <c:pt idx="454">
                    <c:v>1.1999999999999999E-3</c:v>
                  </c:pt>
                  <c:pt idx="455">
                    <c:v>1.5E-3</c:v>
                  </c:pt>
                  <c:pt idx="456">
                    <c:v>0</c:v>
                  </c:pt>
                  <c:pt idx="457">
                    <c:v>8.8000000000000003E-4</c:v>
                  </c:pt>
                  <c:pt idx="458">
                    <c:v>0</c:v>
                  </c:pt>
                  <c:pt idx="459">
                    <c:v>0</c:v>
                  </c:pt>
                  <c:pt idx="460">
                    <c:v>1.5E-3</c:v>
                  </c:pt>
                  <c:pt idx="461">
                    <c:v>0</c:v>
                  </c:pt>
                  <c:pt idx="462">
                    <c:v>0</c:v>
                  </c:pt>
                  <c:pt idx="463">
                    <c:v>0</c:v>
                  </c:pt>
                  <c:pt idx="464">
                    <c:v>0</c:v>
                  </c:pt>
                  <c:pt idx="465">
                    <c:v>0</c:v>
                  </c:pt>
                  <c:pt idx="466">
                    <c:v>9.7999999999999997E-4</c:v>
                  </c:pt>
                  <c:pt idx="467">
                    <c:v>0</c:v>
                  </c:pt>
                  <c:pt idx="468">
                    <c:v>0</c:v>
                  </c:pt>
                  <c:pt idx="469">
                    <c:v>0</c:v>
                  </c:pt>
                  <c:pt idx="470">
                    <c:v>0</c:v>
                  </c:pt>
                  <c:pt idx="471">
                    <c:v>0</c:v>
                  </c:pt>
                  <c:pt idx="472">
                    <c:v>0</c:v>
                  </c:pt>
                  <c:pt idx="473">
                    <c:v>0</c:v>
                  </c:pt>
                  <c:pt idx="474">
                    <c:v>0</c:v>
                  </c:pt>
                  <c:pt idx="475">
                    <c:v>0</c:v>
                  </c:pt>
                  <c:pt idx="476">
                    <c:v>0</c:v>
                  </c:pt>
                  <c:pt idx="477">
                    <c:v>1.1999999999999999E-3</c:v>
                  </c:pt>
                  <c:pt idx="478">
                    <c:v>0</c:v>
                  </c:pt>
                  <c:pt idx="479">
                    <c:v>0</c:v>
                  </c:pt>
                  <c:pt idx="480">
                    <c:v>0</c:v>
                  </c:pt>
                  <c:pt idx="481">
                    <c:v>0</c:v>
                  </c:pt>
                  <c:pt idx="482">
                    <c:v>0</c:v>
                  </c:pt>
                  <c:pt idx="483">
                    <c:v>3.5000000000000001E-3</c:v>
                  </c:pt>
                  <c:pt idx="484">
                    <c:v>0</c:v>
                  </c:pt>
                  <c:pt idx="485">
                    <c:v>0</c:v>
                  </c:pt>
                  <c:pt idx="486">
                    <c:v>0</c:v>
                  </c:pt>
                  <c:pt idx="487">
                    <c:v>0</c:v>
                  </c:pt>
                  <c:pt idx="488">
                    <c:v>0</c:v>
                  </c:pt>
                  <c:pt idx="489">
                    <c:v>0</c:v>
                  </c:pt>
                  <c:pt idx="490">
                    <c:v>0</c:v>
                  </c:pt>
                  <c:pt idx="491">
                    <c:v>0</c:v>
                  </c:pt>
                  <c:pt idx="492">
                    <c:v>0</c:v>
                  </c:pt>
                  <c:pt idx="493">
                    <c:v>0</c:v>
                  </c:pt>
                  <c:pt idx="494">
                    <c:v>0</c:v>
                  </c:pt>
                  <c:pt idx="495">
                    <c:v>0</c:v>
                  </c:pt>
                  <c:pt idx="496">
                    <c:v>0</c:v>
                  </c:pt>
                  <c:pt idx="497">
                    <c:v>6.2E-4</c:v>
                  </c:pt>
                  <c:pt idx="498">
                    <c:v>0</c:v>
                  </c:pt>
                  <c:pt idx="499">
                    <c:v>0</c:v>
                  </c:pt>
                  <c:pt idx="500">
                    <c:v>0</c:v>
                  </c:pt>
                  <c:pt idx="501">
                    <c:v>0</c:v>
                  </c:pt>
                  <c:pt idx="502">
                    <c:v>0</c:v>
                  </c:pt>
                  <c:pt idx="503">
                    <c:v>0</c:v>
                  </c:pt>
                  <c:pt idx="504">
                    <c:v>0</c:v>
                  </c:pt>
                  <c:pt idx="505">
                    <c:v>6.9999999999999999E-4</c:v>
                  </c:pt>
                  <c:pt idx="506">
                    <c:v>0</c:v>
                  </c:pt>
                  <c:pt idx="507">
                    <c:v>4.0000000000000002E-4</c:v>
                  </c:pt>
                  <c:pt idx="508">
                    <c:v>1.4E-3</c:v>
                  </c:pt>
                  <c:pt idx="509">
                    <c:v>1.1999999999999999E-3</c:v>
                  </c:pt>
                  <c:pt idx="510">
                    <c:v>8.9999999999999998E-4</c:v>
                  </c:pt>
                  <c:pt idx="511">
                    <c:v>0</c:v>
                  </c:pt>
                  <c:pt idx="512">
                    <c:v>0</c:v>
                  </c:pt>
                  <c:pt idx="513">
                    <c:v>6.9999999999999999E-4</c:v>
                  </c:pt>
                  <c:pt idx="514">
                    <c:v>0</c:v>
                  </c:pt>
                  <c:pt idx="515">
                    <c:v>0</c:v>
                  </c:pt>
                  <c:pt idx="516">
                    <c:v>0</c:v>
                  </c:pt>
                  <c:pt idx="517">
                    <c:v>0</c:v>
                  </c:pt>
                  <c:pt idx="518">
                    <c:v>0</c:v>
                  </c:pt>
                  <c:pt idx="519">
                    <c:v>0</c:v>
                  </c:pt>
                  <c:pt idx="520">
                    <c:v>1.1999999999999999E-3</c:v>
                  </c:pt>
                  <c:pt idx="521">
                    <c:v>8.4999999999999995E-4</c:v>
                  </c:pt>
                  <c:pt idx="522">
                    <c:v>0</c:v>
                  </c:pt>
                  <c:pt idx="523">
                    <c:v>0</c:v>
                  </c:pt>
                  <c:pt idx="524">
                    <c:v>2.0000000000000001E-4</c:v>
                  </c:pt>
                  <c:pt idx="525">
                    <c:v>0</c:v>
                  </c:pt>
                  <c:pt idx="526">
                    <c:v>0</c:v>
                  </c:pt>
                  <c:pt idx="527">
                    <c:v>0</c:v>
                  </c:pt>
                  <c:pt idx="528">
                    <c:v>0</c:v>
                  </c:pt>
                  <c:pt idx="529">
                    <c:v>0</c:v>
                  </c:pt>
                  <c:pt idx="530">
                    <c:v>0</c:v>
                  </c:pt>
                  <c:pt idx="531">
                    <c:v>9.5E-4</c:v>
                  </c:pt>
                  <c:pt idx="532">
                    <c:v>0</c:v>
                  </c:pt>
                  <c:pt idx="533">
                    <c:v>0</c:v>
                  </c:pt>
                  <c:pt idx="534">
                    <c:v>8.0000000000000004E-4</c:v>
                  </c:pt>
                  <c:pt idx="535">
                    <c:v>0</c:v>
                  </c:pt>
                  <c:pt idx="536">
                    <c:v>0</c:v>
                  </c:pt>
                  <c:pt idx="537">
                    <c:v>0</c:v>
                  </c:pt>
                  <c:pt idx="538">
                    <c:v>1E-4</c:v>
                  </c:pt>
                  <c:pt idx="539">
                    <c:v>2.0000000000000001E-4</c:v>
                  </c:pt>
                  <c:pt idx="540">
                    <c:v>0</c:v>
                  </c:pt>
                  <c:pt idx="541">
                    <c:v>0</c:v>
                  </c:pt>
                  <c:pt idx="542">
                    <c:v>0</c:v>
                  </c:pt>
                  <c:pt idx="543">
                    <c:v>0</c:v>
                  </c:pt>
                  <c:pt idx="544">
                    <c:v>0</c:v>
                  </c:pt>
                  <c:pt idx="545">
                    <c:v>0</c:v>
                  </c:pt>
                  <c:pt idx="546">
                    <c:v>0</c:v>
                  </c:pt>
                  <c:pt idx="547">
                    <c:v>0</c:v>
                  </c:pt>
                  <c:pt idx="548">
                    <c:v>0</c:v>
                  </c:pt>
                  <c:pt idx="549">
                    <c:v>0</c:v>
                  </c:pt>
                  <c:pt idx="550">
                    <c:v>0</c:v>
                  </c:pt>
                  <c:pt idx="551">
                    <c:v>0</c:v>
                  </c:pt>
                  <c:pt idx="552">
                    <c:v>3.0000000000000001E-3</c:v>
                  </c:pt>
                  <c:pt idx="553">
                    <c:v>1E-4</c:v>
                  </c:pt>
                  <c:pt idx="554">
                    <c:v>1E-4</c:v>
                  </c:pt>
                  <c:pt idx="555">
                    <c:v>1.1E-4</c:v>
                  </c:pt>
                  <c:pt idx="556">
                    <c:v>1E-4</c:v>
                  </c:pt>
                  <c:pt idx="557">
                    <c:v>0</c:v>
                  </c:pt>
                  <c:pt idx="558">
                    <c:v>1.3999999999999999E-4</c:v>
                  </c:pt>
                  <c:pt idx="559">
                    <c:v>1E-4</c:v>
                  </c:pt>
                  <c:pt idx="560">
                    <c:v>0</c:v>
                  </c:pt>
                  <c:pt idx="561">
                    <c:v>0</c:v>
                  </c:pt>
                  <c:pt idx="562">
                    <c:v>2.0000000000000001E-4</c:v>
                  </c:pt>
                  <c:pt idx="563">
                    <c:v>2.3000000000000001E-4</c:v>
                  </c:pt>
                  <c:pt idx="564">
                    <c:v>2.5000000000000001E-4</c:v>
                  </c:pt>
                  <c:pt idx="565">
                    <c:v>2.0000000000000001E-4</c:v>
                  </c:pt>
                  <c:pt idx="566">
                    <c:v>0</c:v>
                  </c:pt>
                  <c:pt idx="567">
                    <c:v>1E-4</c:v>
                  </c:pt>
                  <c:pt idx="568">
                    <c:v>2.0000000000000001E-4</c:v>
                  </c:pt>
                  <c:pt idx="569">
                    <c:v>2.0000000000000001E-4</c:v>
                  </c:pt>
                  <c:pt idx="570">
                    <c:v>2.9999999999999997E-4</c:v>
                  </c:pt>
                  <c:pt idx="571">
                    <c:v>4.0000000000000002E-4</c:v>
                  </c:pt>
                  <c:pt idx="572">
                    <c:v>5.0000000000000001E-4</c:v>
                  </c:pt>
                  <c:pt idx="573">
                    <c:v>2.0000000000000001E-4</c:v>
                  </c:pt>
                </c:numCache>
              </c:numRef>
            </c:plus>
            <c:minus>
              <c:numRef>
                <c:f>'Active 1'!$D$21:$D$974</c:f>
                <c:numCache>
                  <c:formatCode>General</c:formatCode>
                  <c:ptCount val="95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1E-3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1.6999999999999999E-3</c:v>
                  </c:pt>
                  <c:pt idx="127">
                    <c:v>0</c:v>
                  </c:pt>
                  <c:pt idx="128">
                    <c:v>1.5E-3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6">
                    <c:v>0</c:v>
                  </c:pt>
                  <c:pt idx="138">
                    <c:v>1.1999999999999999E-3</c:v>
                  </c:pt>
                  <c:pt idx="147">
                    <c:v>0</c:v>
                  </c:pt>
                  <c:pt idx="151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1.1999999999999999E-3</c:v>
                  </c:pt>
                  <c:pt idx="166">
                    <c:v>0</c:v>
                  </c:pt>
                  <c:pt idx="167">
                    <c:v>2.7000000000000001E-3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8">
                    <c:v>7.6000000000000004E-4</c:v>
                  </c:pt>
                  <c:pt idx="179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5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6">
                    <c:v>0</c:v>
                  </c:pt>
                  <c:pt idx="197">
                    <c:v>2.2000000000000001E-3</c:v>
                  </c:pt>
                  <c:pt idx="198">
                    <c:v>0</c:v>
                  </c:pt>
                  <c:pt idx="199">
                    <c:v>0</c:v>
                  </c:pt>
                  <c:pt idx="202">
                    <c:v>2E-3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1.6000000000000001E-3</c:v>
                  </c:pt>
                  <c:pt idx="210">
                    <c:v>0</c:v>
                  </c:pt>
                  <c:pt idx="211">
                    <c:v>1.1999999999999999E-3</c:v>
                  </c:pt>
                  <c:pt idx="212">
                    <c:v>0</c:v>
                  </c:pt>
                  <c:pt idx="213">
                    <c:v>8.9999999999999998E-4</c:v>
                  </c:pt>
                  <c:pt idx="214">
                    <c:v>0</c:v>
                  </c:pt>
                  <c:pt idx="216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2.5000000000000001E-4</c:v>
                  </c:pt>
                  <c:pt idx="222">
                    <c:v>2.5000000000000001E-3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1.1999999999999999E-3</c:v>
                  </c:pt>
                  <c:pt idx="226">
                    <c:v>0</c:v>
                  </c:pt>
                  <c:pt idx="227">
                    <c:v>3.7000000000000002E-3</c:v>
                  </c:pt>
                  <c:pt idx="228">
                    <c:v>0</c:v>
                  </c:pt>
                  <c:pt idx="229">
                    <c:v>1.9000000000000001E-4</c:v>
                  </c:pt>
                  <c:pt idx="235">
                    <c:v>1E-3</c:v>
                  </c:pt>
                  <c:pt idx="240">
                    <c:v>0</c:v>
                  </c:pt>
                  <c:pt idx="241">
                    <c:v>3.3999999999999998E-3</c:v>
                  </c:pt>
                  <c:pt idx="245">
                    <c:v>0.01</c:v>
                  </c:pt>
                  <c:pt idx="246">
                    <c:v>6.4999999999999997E-4</c:v>
                  </c:pt>
                  <c:pt idx="248">
                    <c:v>1.2999999999999999E-3</c:v>
                  </c:pt>
                  <c:pt idx="249">
                    <c:v>2.0999999999999999E-3</c:v>
                  </c:pt>
                  <c:pt idx="259">
                    <c:v>1.4E-3</c:v>
                  </c:pt>
                  <c:pt idx="272">
                    <c:v>0</c:v>
                  </c:pt>
                  <c:pt idx="275">
                    <c:v>0</c:v>
                  </c:pt>
                  <c:pt idx="279">
                    <c:v>1.1000000000000001E-3</c:v>
                  </c:pt>
                  <c:pt idx="280">
                    <c:v>1.5E-3</c:v>
                  </c:pt>
                  <c:pt idx="282">
                    <c:v>0</c:v>
                  </c:pt>
                  <c:pt idx="283">
                    <c:v>0</c:v>
                  </c:pt>
                  <c:pt idx="286">
                    <c:v>1.2999999999999999E-3</c:v>
                  </c:pt>
                  <c:pt idx="289">
                    <c:v>1.8E-3</c:v>
                  </c:pt>
                  <c:pt idx="290">
                    <c:v>4.0000000000000002E-4</c:v>
                  </c:pt>
                  <c:pt idx="291">
                    <c:v>0</c:v>
                  </c:pt>
                  <c:pt idx="292">
                    <c:v>0</c:v>
                  </c:pt>
                  <c:pt idx="294">
                    <c:v>0</c:v>
                  </c:pt>
                  <c:pt idx="295">
                    <c:v>0</c:v>
                  </c:pt>
                  <c:pt idx="303">
                    <c:v>0</c:v>
                  </c:pt>
                  <c:pt idx="304">
                    <c:v>0</c:v>
                  </c:pt>
                  <c:pt idx="306">
                    <c:v>0</c:v>
                  </c:pt>
                  <c:pt idx="311">
                    <c:v>1.2999999999999999E-3</c:v>
                  </c:pt>
                  <c:pt idx="318">
                    <c:v>1.5E-3</c:v>
                  </c:pt>
                  <c:pt idx="321">
                    <c:v>0</c:v>
                  </c:pt>
                  <c:pt idx="326">
                    <c:v>1.4E-3</c:v>
                  </c:pt>
                  <c:pt idx="330">
                    <c:v>2E-3</c:v>
                  </c:pt>
                  <c:pt idx="332">
                    <c:v>1.1999999999999999E-3</c:v>
                  </c:pt>
                  <c:pt idx="333">
                    <c:v>1.1000000000000001E-3</c:v>
                  </c:pt>
                  <c:pt idx="338">
                    <c:v>9.2000000000000003E-4</c:v>
                  </c:pt>
                  <c:pt idx="341">
                    <c:v>8.1999999999999998E-4</c:v>
                  </c:pt>
                  <c:pt idx="342">
                    <c:v>0</c:v>
                  </c:pt>
                  <c:pt idx="350">
                    <c:v>4.0999999999999999E-4</c:v>
                  </c:pt>
                  <c:pt idx="352">
                    <c:v>0</c:v>
                  </c:pt>
                  <c:pt idx="355">
                    <c:v>1.5E-3</c:v>
                  </c:pt>
                  <c:pt idx="357">
                    <c:v>1.8E-3</c:v>
                  </c:pt>
                  <c:pt idx="359">
                    <c:v>0</c:v>
                  </c:pt>
                  <c:pt idx="364">
                    <c:v>5.4000000000000001E-4</c:v>
                  </c:pt>
                  <c:pt idx="367">
                    <c:v>2.2000000000000001E-3</c:v>
                  </c:pt>
                  <c:pt idx="369">
                    <c:v>0</c:v>
                  </c:pt>
                  <c:pt idx="382">
                    <c:v>1.4E-3</c:v>
                  </c:pt>
                  <c:pt idx="383">
                    <c:v>5.0000000000000001E-3</c:v>
                  </c:pt>
                  <c:pt idx="389">
                    <c:v>1.6999999999999999E-3</c:v>
                  </c:pt>
                  <c:pt idx="393">
                    <c:v>1.2999999999999999E-3</c:v>
                  </c:pt>
                  <c:pt idx="395">
                    <c:v>2.0000000000000001E-4</c:v>
                  </c:pt>
                  <c:pt idx="396">
                    <c:v>5.0000000000000001E-3</c:v>
                  </c:pt>
                  <c:pt idx="399">
                    <c:v>0</c:v>
                  </c:pt>
                  <c:pt idx="400">
                    <c:v>2.5000000000000001E-3</c:v>
                  </c:pt>
                  <c:pt idx="405">
                    <c:v>1.4E-3</c:v>
                  </c:pt>
                  <c:pt idx="406">
                    <c:v>9.1E-4</c:v>
                  </c:pt>
                  <c:pt idx="409">
                    <c:v>2E-3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0</c:v>
                  </c:pt>
                  <c:pt idx="414">
                    <c:v>9.3999999999999997E-4</c:v>
                  </c:pt>
                  <c:pt idx="417">
                    <c:v>3.8000000000000002E-4</c:v>
                  </c:pt>
                  <c:pt idx="418">
                    <c:v>0.01</c:v>
                  </c:pt>
                  <c:pt idx="419">
                    <c:v>0</c:v>
                  </c:pt>
                  <c:pt idx="421">
                    <c:v>9.7000000000000005E-4</c:v>
                  </c:pt>
                  <c:pt idx="422">
                    <c:v>0</c:v>
                  </c:pt>
                  <c:pt idx="425">
                    <c:v>2.0000000000000001E-4</c:v>
                  </c:pt>
                  <c:pt idx="428">
                    <c:v>5.2999999999999998E-4</c:v>
                  </c:pt>
                  <c:pt idx="429">
                    <c:v>7.6999999999999996E-4</c:v>
                  </c:pt>
                  <c:pt idx="431">
                    <c:v>6.0000000000000001E-3</c:v>
                  </c:pt>
                  <c:pt idx="432">
                    <c:v>1.2999999999999999E-3</c:v>
                  </c:pt>
                  <c:pt idx="435">
                    <c:v>3.8999999999999999E-4</c:v>
                  </c:pt>
                  <c:pt idx="437">
                    <c:v>9.1E-4</c:v>
                  </c:pt>
                  <c:pt idx="438">
                    <c:v>1.2999999999999999E-3</c:v>
                  </c:pt>
                  <c:pt idx="440">
                    <c:v>1.6999999999999999E-3</c:v>
                  </c:pt>
                  <c:pt idx="443">
                    <c:v>1.4E-3</c:v>
                  </c:pt>
                  <c:pt idx="445">
                    <c:v>1.2999999999999999E-4</c:v>
                  </c:pt>
                  <c:pt idx="446">
                    <c:v>3.8000000000000002E-4</c:v>
                  </c:pt>
                  <c:pt idx="448">
                    <c:v>0</c:v>
                  </c:pt>
                  <c:pt idx="449">
                    <c:v>0</c:v>
                  </c:pt>
                  <c:pt idx="450">
                    <c:v>3.8000000000000002E-4</c:v>
                  </c:pt>
                  <c:pt idx="452">
                    <c:v>0</c:v>
                  </c:pt>
                  <c:pt idx="453">
                    <c:v>0</c:v>
                  </c:pt>
                  <c:pt idx="454">
                    <c:v>1.1999999999999999E-3</c:v>
                  </c:pt>
                  <c:pt idx="455">
                    <c:v>1.5E-3</c:v>
                  </c:pt>
                  <c:pt idx="456">
                    <c:v>0</c:v>
                  </c:pt>
                  <c:pt idx="457">
                    <c:v>8.8000000000000003E-4</c:v>
                  </c:pt>
                  <c:pt idx="458">
                    <c:v>0</c:v>
                  </c:pt>
                  <c:pt idx="459">
                    <c:v>0</c:v>
                  </c:pt>
                  <c:pt idx="460">
                    <c:v>1.5E-3</c:v>
                  </c:pt>
                  <c:pt idx="461">
                    <c:v>0</c:v>
                  </c:pt>
                  <c:pt idx="462">
                    <c:v>0</c:v>
                  </c:pt>
                  <c:pt idx="463">
                    <c:v>0</c:v>
                  </c:pt>
                  <c:pt idx="464">
                    <c:v>0</c:v>
                  </c:pt>
                  <c:pt idx="465">
                    <c:v>0</c:v>
                  </c:pt>
                  <c:pt idx="466">
                    <c:v>9.7999999999999997E-4</c:v>
                  </c:pt>
                  <c:pt idx="467">
                    <c:v>0</c:v>
                  </c:pt>
                  <c:pt idx="468">
                    <c:v>0</c:v>
                  </c:pt>
                  <c:pt idx="469">
                    <c:v>0</c:v>
                  </c:pt>
                  <c:pt idx="470">
                    <c:v>0</c:v>
                  </c:pt>
                  <c:pt idx="471">
                    <c:v>0</c:v>
                  </c:pt>
                  <c:pt idx="472">
                    <c:v>0</c:v>
                  </c:pt>
                  <c:pt idx="473">
                    <c:v>0</c:v>
                  </c:pt>
                  <c:pt idx="474">
                    <c:v>0</c:v>
                  </c:pt>
                  <c:pt idx="475">
                    <c:v>0</c:v>
                  </c:pt>
                  <c:pt idx="476">
                    <c:v>0</c:v>
                  </c:pt>
                  <c:pt idx="477">
                    <c:v>1.1999999999999999E-3</c:v>
                  </c:pt>
                  <c:pt idx="478">
                    <c:v>0</c:v>
                  </c:pt>
                  <c:pt idx="479">
                    <c:v>0</c:v>
                  </c:pt>
                  <c:pt idx="480">
                    <c:v>0</c:v>
                  </c:pt>
                  <c:pt idx="481">
                    <c:v>0</c:v>
                  </c:pt>
                  <c:pt idx="482">
                    <c:v>0</c:v>
                  </c:pt>
                  <c:pt idx="483">
                    <c:v>3.5000000000000001E-3</c:v>
                  </c:pt>
                  <c:pt idx="484">
                    <c:v>0</c:v>
                  </c:pt>
                  <c:pt idx="485">
                    <c:v>0</c:v>
                  </c:pt>
                  <c:pt idx="486">
                    <c:v>0</c:v>
                  </c:pt>
                  <c:pt idx="487">
                    <c:v>0</c:v>
                  </c:pt>
                  <c:pt idx="488">
                    <c:v>0</c:v>
                  </c:pt>
                  <c:pt idx="489">
                    <c:v>0</c:v>
                  </c:pt>
                  <c:pt idx="490">
                    <c:v>0</c:v>
                  </c:pt>
                  <c:pt idx="491">
                    <c:v>0</c:v>
                  </c:pt>
                  <c:pt idx="492">
                    <c:v>0</c:v>
                  </c:pt>
                  <c:pt idx="493">
                    <c:v>0</c:v>
                  </c:pt>
                  <c:pt idx="494">
                    <c:v>0</c:v>
                  </c:pt>
                  <c:pt idx="495">
                    <c:v>0</c:v>
                  </c:pt>
                  <c:pt idx="496">
                    <c:v>0</c:v>
                  </c:pt>
                  <c:pt idx="497">
                    <c:v>6.2E-4</c:v>
                  </c:pt>
                  <c:pt idx="498">
                    <c:v>0</c:v>
                  </c:pt>
                  <c:pt idx="499">
                    <c:v>0</c:v>
                  </c:pt>
                  <c:pt idx="500">
                    <c:v>0</c:v>
                  </c:pt>
                  <c:pt idx="501">
                    <c:v>0</c:v>
                  </c:pt>
                  <c:pt idx="502">
                    <c:v>0</c:v>
                  </c:pt>
                  <c:pt idx="503">
                    <c:v>0</c:v>
                  </c:pt>
                  <c:pt idx="504">
                    <c:v>0</c:v>
                  </c:pt>
                  <c:pt idx="505">
                    <c:v>6.9999999999999999E-4</c:v>
                  </c:pt>
                  <c:pt idx="506">
                    <c:v>0</c:v>
                  </c:pt>
                  <c:pt idx="507">
                    <c:v>4.0000000000000002E-4</c:v>
                  </c:pt>
                  <c:pt idx="508">
                    <c:v>1.4E-3</c:v>
                  </c:pt>
                  <c:pt idx="509">
                    <c:v>1.1999999999999999E-3</c:v>
                  </c:pt>
                  <c:pt idx="510">
                    <c:v>8.9999999999999998E-4</c:v>
                  </c:pt>
                  <c:pt idx="511">
                    <c:v>0</c:v>
                  </c:pt>
                  <c:pt idx="512">
                    <c:v>0</c:v>
                  </c:pt>
                  <c:pt idx="513">
                    <c:v>6.9999999999999999E-4</c:v>
                  </c:pt>
                  <c:pt idx="514">
                    <c:v>0</c:v>
                  </c:pt>
                  <c:pt idx="515">
                    <c:v>0</c:v>
                  </c:pt>
                  <c:pt idx="516">
                    <c:v>0</c:v>
                  </c:pt>
                  <c:pt idx="517">
                    <c:v>0</c:v>
                  </c:pt>
                  <c:pt idx="518">
                    <c:v>0</c:v>
                  </c:pt>
                  <c:pt idx="519">
                    <c:v>0</c:v>
                  </c:pt>
                  <c:pt idx="520">
                    <c:v>1.1999999999999999E-3</c:v>
                  </c:pt>
                  <c:pt idx="521">
                    <c:v>8.4999999999999995E-4</c:v>
                  </c:pt>
                  <c:pt idx="522">
                    <c:v>0</c:v>
                  </c:pt>
                  <c:pt idx="523">
                    <c:v>0</c:v>
                  </c:pt>
                  <c:pt idx="524">
                    <c:v>2.0000000000000001E-4</c:v>
                  </c:pt>
                  <c:pt idx="525">
                    <c:v>0</c:v>
                  </c:pt>
                  <c:pt idx="526">
                    <c:v>0</c:v>
                  </c:pt>
                  <c:pt idx="527">
                    <c:v>0</c:v>
                  </c:pt>
                  <c:pt idx="528">
                    <c:v>0</c:v>
                  </c:pt>
                  <c:pt idx="529">
                    <c:v>0</c:v>
                  </c:pt>
                  <c:pt idx="530">
                    <c:v>0</c:v>
                  </c:pt>
                  <c:pt idx="531">
                    <c:v>9.5E-4</c:v>
                  </c:pt>
                  <c:pt idx="532">
                    <c:v>0</c:v>
                  </c:pt>
                  <c:pt idx="533">
                    <c:v>0</c:v>
                  </c:pt>
                  <c:pt idx="534">
                    <c:v>8.0000000000000004E-4</c:v>
                  </c:pt>
                  <c:pt idx="535">
                    <c:v>0</c:v>
                  </c:pt>
                  <c:pt idx="536">
                    <c:v>0</c:v>
                  </c:pt>
                  <c:pt idx="537">
                    <c:v>0</c:v>
                  </c:pt>
                  <c:pt idx="538">
                    <c:v>1E-4</c:v>
                  </c:pt>
                  <c:pt idx="539">
                    <c:v>2.0000000000000001E-4</c:v>
                  </c:pt>
                  <c:pt idx="540">
                    <c:v>0</c:v>
                  </c:pt>
                  <c:pt idx="541">
                    <c:v>0</c:v>
                  </c:pt>
                  <c:pt idx="542">
                    <c:v>0</c:v>
                  </c:pt>
                  <c:pt idx="543">
                    <c:v>0</c:v>
                  </c:pt>
                  <c:pt idx="544">
                    <c:v>0</c:v>
                  </c:pt>
                  <c:pt idx="545">
                    <c:v>0</c:v>
                  </c:pt>
                  <c:pt idx="546">
                    <c:v>0</c:v>
                  </c:pt>
                  <c:pt idx="547">
                    <c:v>0</c:v>
                  </c:pt>
                  <c:pt idx="548">
                    <c:v>0</c:v>
                  </c:pt>
                  <c:pt idx="549">
                    <c:v>0</c:v>
                  </c:pt>
                  <c:pt idx="550">
                    <c:v>0</c:v>
                  </c:pt>
                  <c:pt idx="551">
                    <c:v>0</c:v>
                  </c:pt>
                  <c:pt idx="552">
                    <c:v>3.0000000000000001E-3</c:v>
                  </c:pt>
                  <c:pt idx="553">
                    <c:v>1E-4</c:v>
                  </c:pt>
                  <c:pt idx="554">
                    <c:v>1E-4</c:v>
                  </c:pt>
                  <c:pt idx="555">
                    <c:v>1.1E-4</c:v>
                  </c:pt>
                  <c:pt idx="556">
                    <c:v>1E-4</c:v>
                  </c:pt>
                  <c:pt idx="557">
                    <c:v>0</c:v>
                  </c:pt>
                  <c:pt idx="558">
                    <c:v>1.3999999999999999E-4</c:v>
                  </c:pt>
                  <c:pt idx="559">
                    <c:v>1E-4</c:v>
                  </c:pt>
                  <c:pt idx="560">
                    <c:v>0</c:v>
                  </c:pt>
                  <c:pt idx="561">
                    <c:v>0</c:v>
                  </c:pt>
                  <c:pt idx="562">
                    <c:v>2.0000000000000001E-4</c:v>
                  </c:pt>
                  <c:pt idx="563">
                    <c:v>2.3000000000000001E-4</c:v>
                  </c:pt>
                  <c:pt idx="564">
                    <c:v>2.5000000000000001E-4</c:v>
                  </c:pt>
                  <c:pt idx="565">
                    <c:v>2.0000000000000001E-4</c:v>
                  </c:pt>
                  <c:pt idx="566">
                    <c:v>0</c:v>
                  </c:pt>
                  <c:pt idx="567">
                    <c:v>1E-4</c:v>
                  </c:pt>
                  <c:pt idx="568">
                    <c:v>2.0000000000000001E-4</c:v>
                  </c:pt>
                  <c:pt idx="569">
                    <c:v>2.0000000000000001E-4</c:v>
                  </c:pt>
                  <c:pt idx="570">
                    <c:v>2.9999999999999997E-4</c:v>
                  </c:pt>
                  <c:pt idx="571">
                    <c:v>4.0000000000000002E-4</c:v>
                  </c:pt>
                  <c:pt idx="572">
                    <c:v>5.0000000000000001E-4</c:v>
                  </c:pt>
                  <c:pt idx="57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1'!$F$21:$F$974</c:f>
              <c:numCache>
                <c:formatCode>General</c:formatCode>
                <c:ptCount val="954"/>
                <c:pt idx="0">
                  <c:v>-29861</c:v>
                </c:pt>
                <c:pt idx="1">
                  <c:v>-29860</c:v>
                </c:pt>
                <c:pt idx="2">
                  <c:v>-29691</c:v>
                </c:pt>
                <c:pt idx="3">
                  <c:v>-29632</c:v>
                </c:pt>
                <c:pt idx="4">
                  <c:v>-29601</c:v>
                </c:pt>
                <c:pt idx="5">
                  <c:v>-28931</c:v>
                </c:pt>
                <c:pt idx="6">
                  <c:v>-28927</c:v>
                </c:pt>
                <c:pt idx="7">
                  <c:v>-28441</c:v>
                </c:pt>
                <c:pt idx="8">
                  <c:v>-28431</c:v>
                </c:pt>
                <c:pt idx="9">
                  <c:v>-28106</c:v>
                </c:pt>
                <c:pt idx="10">
                  <c:v>-27961</c:v>
                </c:pt>
                <c:pt idx="11">
                  <c:v>-27331</c:v>
                </c:pt>
                <c:pt idx="12">
                  <c:v>-27328</c:v>
                </c:pt>
                <c:pt idx="13">
                  <c:v>-26371</c:v>
                </c:pt>
                <c:pt idx="14">
                  <c:v>-26350</c:v>
                </c:pt>
                <c:pt idx="15">
                  <c:v>-26271</c:v>
                </c:pt>
                <c:pt idx="16">
                  <c:v>-26055</c:v>
                </c:pt>
                <c:pt idx="17">
                  <c:v>-25891</c:v>
                </c:pt>
                <c:pt idx="18">
                  <c:v>-25578</c:v>
                </c:pt>
                <c:pt idx="19">
                  <c:v>-25127</c:v>
                </c:pt>
                <c:pt idx="20">
                  <c:v>-25071</c:v>
                </c:pt>
                <c:pt idx="21">
                  <c:v>-24448</c:v>
                </c:pt>
                <c:pt idx="22">
                  <c:v>-23200</c:v>
                </c:pt>
                <c:pt idx="23">
                  <c:v>-23193</c:v>
                </c:pt>
                <c:pt idx="24">
                  <c:v>-22877</c:v>
                </c:pt>
                <c:pt idx="25">
                  <c:v>-22827</c:v>
                </c:pt>
                <c:pt idx="26">
                  <c:v>-22516</c:v>
                </c:pt>
                <c:pt idx="27">
                  <c:v>-22496</c:v>
                </c:pt>
                <c:pt idx="28">
                  <c:v>-22495</c:v>
                </c:pt>
                <c:pt idx="29">
                  <c:v>-22251</c:v>
                </c:pt>
                <c:pt idx="30">
                  <c:v>-21884</c:v>
                </c:pt>
                <c:pt idx="31">
                  <c:v>-21539</c:v>
                </c:pt>
                <c:pt idx="32">
                  <c:v>-21515</c:v>
                </c:pt>
                <c:pt idx="33">
                  <c:v>-21324</c:v>
                </c:pt>
                <c:pt idx="34">
                  <c:v>-21287</c:v>
                </c:pt>
                <c:pt idx="35">
                  <c:v>-21201</c:v>
                </c:pt>
                <c:pt idx="36">
                  <c:v>-21194</c:v>
                </c:pt>
                <c:pt idx="37">
                  <c:v>-21186</c:v>
                </c:pt>
                <c:pt idx="38">
                  <c:v>-20979</c:v>
                </c:pt>
                <c:pt idx="39">
                  <c:v>-20950</c:v>
                </c:pt>
                <c:pt idx="40">
                  <c:v>-20928</c:v>
                </c:pt>
                <c:pt idx="41">
                  <c:v>-20913</c:v>
                </c:pt>
                <c:pt idx="42">
                  <c:v>-20281</c:v>
                </c:pt>
                <c:pt idx="43">
                  <c:v>-20257</c:v>
                </c:pt>
                <c:pt idx="44">
                  <c:v>-19936</c:v>
                </c:pt>
                <c:pt idx="45">
                  <c:v>-19921</c:v>
                </c:pt>
                <c:pt idx="46">
                  <c:v>-19899</c:v>
                </c:pt>
                <c:pt idx="47">
                  <c:v>-19596</c:v>
                </c:pt>
                <c:pt idx="48">
                  <c:v>-19595</c:v>
                </c:pt>
                <c:pt idx="49">
                  <c:v>-19295</c:v>
                </c:pt>
                <c:pt idx="50">
                  <c:v>-19288</c:v>
                </c:pt>
                <c:pt idx="51">
                  <c:v>-18972</c:v>
                </c:pt>
                <c:pt idx="52">
                  <c:v>-18964</c:v>
                </c:pt>
                <c:pt idx="53">
                  <c:v>-18948</c:v>
                </c:pt>
                <c:pt idx="54">
                  <c:v>-18655</c:v>
                </c:pt>
                <c:pt idx="55">
                  <c:v>-18641</c:v>
                </c:pt>
                <c:pt idx="56">
                  <c:v>-18626</c:v>
                </c:pt>
                <c:pt idx="57">
                  <c:v>-18352</c:v>
                </c:pt>
                <c:pt idx="58">
                  <c:v>-18324</c:v>
                </c:pt>
                <c:pt idx="59">
                  <c:v>-18309</c:v>
                </c:pt>
                <c:pt idx="60">
                  <c:v>-18022</c:v>
                </c:pt>
                <c:pt idx="61">
                  <c:v>-17979</c:v>
                </c:pt>
                <c:pt idx="62">
                  <c:v>-17706</c:v>
                </c:pt>
                <c:pt idx="63">
                  <c:v>-17397</c:v>
                </c:pt>
                <c:pt idx="64">
                  <c:v>-16935</c:v>
                </c:pt>
                <c:pt idx="65">
                  <c:v>-16720</c:v>
                </c:pt>
                <c:pt idx="66">
                  <c:v>-16108</c:v>
                </c:pt>
                <c:pt idx="67">
                  <c:v>-16087.5</c:v>
                </c:pt>
                <c:pt idx="68">
                  <c:v>-15440</c:v>
                </c:pt>
                <c:pt idx="69">
                  <c:v>-15433</c:v>
                </c:pt>
                <c:pt idx="70">
                  <c:v>-13830</c:v>
                </c:pt>
                <c:pt idx="71">
                  <c:v>-13815</c:v>
                </c:pt>
                <c:pt idx="72">
                  <c:v>-13778</c:v>
                </c:pt>
                <c:pt idx="73">
                  <c:v>-13564</c:v>
                </c:pt>
                <c:pt idx="74">
                  <c:v>-13563</c:v>
                </c:pt>
                <c:pt idx="75">
                  <c:v>-13528</c:v>
                </c:pt>
                <c:pt idx="76">
                  <c:v>-13499</c:v>
                </c:pt>
                <c:pt idx="77">
                  <c:v>-13498</c:v>
                </c:pt>
                <c:pt idx="78">
                  <c:v>-13492</c:v>
                </c:pt>
                <c:pt idx="79">
                  <c:v>-13484</c:v>
                </c:pt>
                <c:pt idx="80">
                  <c:v>-13476</c:v>
                </c:pt>
                <c:pt idx="81">
                  <c:v>-13194</c:v>
                </c:pt>
                <c:pt idx="82">
                  <c:v>-13188</c:v>
                </c:pt>
                <c:pt idx="83">
                  <c:v>-13187</c:v>
                </c:pt>
                <c:pt idx="84">
                  <c:v>-12878</c:v>
                </c:pt>
                <c:pt idx="85">
                  <c:v>-12584</c:v>
                </c:pt>
                <c:pt idx="86">
                  <c:v>-12548</c:v>
                </c:pt>
                <c:pt idx="87">
                  <c:v>-10629</c:v>
                </c:pt>
                <c:pt idx="88">
                  <c:v>-9939</c:v>
                </c:pt>
                <c:pt idx="89">
                  <c:v>-9615</c:v>
                </c:pt>
                <c:pt idx="90">
                  <c:v>-9615</c:v>
                </c:pt>
                <c:pt idx="91">
                  <c:v>-9330</c:v>
                </c:pt>
                <c:pt idx="92">
                  <c:v>-8659</c:v>
                </c:pt>
                <c:pt idx="93">
                  <c:v>-8658</c:v>
                </c:pt>
                <c:pt idx="94">
                  <c:v>-8658</c:v>
                </c:pt>
                <c:pt idx="95">
                  <c:v>-8634</c:v>
                </c:pt>
                <c:pt idx="96">
                  <c:v>-7724</c:v>
                </c:pt>
                <c:pt idx="97">
                  <c:v>-7717.5</c:v>
                </c:pt>
                <c:pt idx="98">
                  <c:v>-7707</c:v>
                </c:pt>
                <c:pt idx="99">
                  <c:v>-7705</c:v>
                </c:pt>
                <c:pt idx="100">
                  <c:v>-6454</c:v>
                </c:pt>
                <c:pt idx="101">
                  <c:v>-6453</c:v>
                </c:pt>
                <c:pt idx="102">
                  <c:v>-6432</c:v>
                </c:pt>
                <c:pt idx="103">
                  <c:v>-6084</c:v>
                </c:pt>
                <c:pt idx="104">
                  <c:v>-5804</c:v>
                </c:pt>
                <c:pt idx="105">
                  <c:v>-5760</c:v>
                </c:pt>
                <c:pt idx="106">
                  <c:v>-5458</c:v>
                </c:pt>
                <c:pt idx="107">
                  <c:v>-5458</c:v>
                </c:pt>
                <c:pt idx="108">
                  <c:v>-5444</c:v>
                </c:pt>
                <c:pt idx="109">
                  <c:v>-5436</c:v>
                </c:pt>
                <c:pt idx="110">
                  <c:v>-5198</c:v>
                </c:pt>
                <c:pt idx="111">
                  <c:v>-5185</c:v>
                </c:pt>
                <c:pt idx="112">
                  <c:v>-5185</c:v>
                </c:pt>
                <c:pt idx="113">
                  <c:v>-5185</c:v>
                </c:pt>
                <c:pt idx="114">
                  <c:v>-5185</c:v>
                </c:pt>
                <c:pt idx="115">
                  <c:v>-5184</c:v>
                </c:pt>
                <c:pt idx="116">
                  <c:v>-5179</c:v>
                </c:pt>
                <c:pt idx="117">
                  <c:v>-5179</c:v>
                </c:pt>
                <c:pt idx="118">
                  <c:v>-5179</c:v>
                </c:pt>
                <c:pt idx="119">
                  <c:v>-5149</c:v>
                </c:pt>
                <c:pt idx="120">
                  <c:v>-4817</c:v>
                </c:pt>
                <c:pt idx="121">
                  <c:v>-4816</c:v>
                </c:pt>
                <c:pt idx="122">
                  <c:v>-4804</c:v>
                </c:pt>
                <c:pt idx="123">
                  <c:v>-4533</c:v>
                </c:pt>
                <c:pt idx="124">
                  <c:v>-4512</c:v>
                </c:pt>
                <c:pt idx="125">
                  <c:v>-4507</c:v>
                </c:pt>
                <c:pt idx="126">
                  <c:v>-4507</c:v>
                </c:pt>
                <c:pt idx="127">
                  <c:v>-4191</c:v>
                </c:pt>
                <c:pt idx="128">
                  <c:v>-4191</c:v>
                </c:pt>
                <c:pt idx="129">
                  <c:v>-4187</c:v>
                </c:pt>
                <c:pt idx="130">
                  <c:v>-4185</c:v>
                </c:pt>
                <c:pt idx="131">
                  <c:v>-3950</c:v>
                </c:pt>
                <c:pt idx="132">
                  <c:v>-3932</c:v>
                </c:pt>
                <c:pt idx="133">
                  <c:v>-3896</c:v>
                </c:pt>
                <c:pt idx="134">
                  <c:v>-3890</c:v>
                </c:pt>
                <c:pt idx="135">
                  <c:v>-3888</c:v>
                </c:pt>
                <c:pt idx="136">
                  <c:v>-3886</c:v>
                </c:pt>
                <c:pt idx="137">
                  <c:v>-3867</c:v>
                </c:pt>
                <c:pt idx="138">
                  <c:v>-3867</c:v>
                </c:pt>
                <c:pt idx="139">
                  <c:v>-3860</c:v>
                </c:pt>
                <c:pt idx="140">
                  <c:v>-3859</c:v>
                </c:pt>
                <c:pt idx="141">
                  <c:v>-3853</c:v>
                </c:pt>
                <c:pt idx="142">
                  <c:v>-3853</c:v>
                </c:pt>
                <c:pt idx="143">
                  <c:v>-3853</c:v>
                </c:pt>
                <c:pt idx="144">
                  <c:v>-3838</c:v>
                </c:pt>
                <c:pt idx="145">
                  <c:v>-3833</c:v>
                </c:pt>
                <c:pt idx="146">
                  <c:v>-3816</c:v>
                </c:pt>
                <c:pt idx="147">
                  <c:v>-3577</c:v>
                </c:pt>
                <c:pt idx="148">
                  <c:v>-3522</c:v>
                </c:pt>
                <c:pt idx="149">
                  <c:v>-3500</c:v>
                </c:pt>
                <c:pt idx="150">
                  <c:v>-3263</c:v>
                </c:pt>
                <c:pt idx="151">
                  <c:v>-3257</c:v>
                </c:pt>
                <c:pt idx="152">
                  <c:v>-3257</c:v>
                </c:pt>
                <c:pt idx="153">
                  <c:v>-3250</c:v>
                </c:pt>
                <c:pt idx="154">
                  <c:v>-3250</c:v>
                </c:pt>
                <c:pt idx="155">
                  <c:v>-3242</c:v>
                </c:pt>
                <c:pt idx="156">
                  <c:v>-3234</c:v>
                </c:pt>
                <c:pt idx="157">
                  <c:v>-3220</c:v>
                </c:pt>
                <c:pt idx="158">
                  <c:v>-3176</c:v>
                </c:pt>
                <c:pt idx="159">
                  <c:v>-3169</c:v>
                </c:pt>
                <c:pt idx="160">
                  <c:v>-2947</c:v>
                </c:pt>
                <c:pt idx="161">
                  <c:v>-2939</c:v>
                </c:pt>
                <c:pt idx="162">
                  <c:v>-2927</c:v>
                </c:pt>
                <c:pt idx="163">
                  <c:v>-2921</c:v>
                </c:pt>
                <c:pt idx="164">
                  <c:v>-2921</c:v>
                </c:pt>
                <c:pt idx="165">
                  <c:v>-2919</c:v>
                </c:pt>
                <c:pt idx="166">
                  <c:v>-2919</c:v>
                </c:pt>
                <c:pt idx="167">
                  <c:v>-2917</c:v>
                </c:pt>
                <c:pt idx="168">
                  <c:v>-2917</c:v>
                </c:pt>
                <c:pt idx="169">
                  <c:v>-2914</c:v>
                </c:pt>
                <c:pt idx="170">
                  <c:v>-2914</c:v>
                </c:pt>
                <c:pt idx="171">
                  <c:v>-2911</c:v>
                </c:pt>
                <c:pt idx="172">
                  <c:v>-2911</c:v>
                </c:pt>
                <c:pt idx="173">
                  <c:v>-2900</c:v>
                </c:pt>
                <c:pt idx="174">
                  <c:v>-2899</c:v>
                </c:pt>
                <c:pt idx="175">
                  <c:v>-2294</c:v>
                </c:pt>
                <c:pt idx="176">
                  <c:v>-2273</c:v>
                </c:pt>
                <c:pt idx="177">
                  <c:v>-2273</c:v>
                </c:pt>
                <c:pt idx="178">
                  <c:v>-2264</c:v>
                </c:pt>
                <c:pt idx="179">
                  <c:v>-2264</c:v>
                </c:pt>
                <c:pt idx="180">
                  <c:v>-2257</c:v>
                </c:pt>
                <c:pt idx="181">
                  <c:v>-2234</c:v>
                </c:pt>
                <c:pt idx="182">
                  <c:v>-2227</c:v>
                </c:pt>
                <c:pt idx="183">
                  <c:v>-2222</c:v>
                </c:pt>
                <c:pt idx="184">
                  <c:v>-2046.5</c:v>
                </c:pt>
                <c:pt idx="185">
                  <c:v>-2027</c:v>
                </c:pt>
                <c:pt idx="186">
                  <c:v>-1983.5</c:v>
                </c:pt>
                <c:pt idx="187">
                  <c:v>-1963</c:v>
                </c:pt>
                <c:pt idx="188">
                  <c:v>-1934</c:v>
                </c:pt>
                <c:pt idx="189">
                  <c:v>-1928</c:v>
                </c:pt>
                <c:pt idx="190">
                  <c:v>-1927</c:v>
                </c:pt>
                <c:pt idx="191">
                  <c:v>-1913</c:v>
                </c:pt>
                <c:pt idx="192">
                  <c:v>-1913</c:v>
                </c:pt>
                <c:pt idx="193">
                  <c:v>-1696</c:v>
                </c:pt>
                <c:pt idx="194">
                  <c:v>-1696</c:v>
                </c:pt>
                <c:pt idx="195">
                  <c:v>-1661</c:v>
                </c:pt>
                <c:pt idx="196">
                  <c:v>-1659</c:v>
                </c:pt>
                <c:pt idx="197">
                  <c:v>-1659</c:v>
                </c:pt>
                <c:pt idx="198">
                  <c:v>-1659</c:v>
                </c:pt>
                <c:pt idx="199">
                  <c:v>-1644</c:v>
                </c:pt>
                <c:pt idx="200">
                  <c:v>-1640</c:v>
                </c:pt>
                <c:pt idx="201">
                  <c:v>-1640</c:v>
                </c:pt>
                <c:pt idx="202">
                  <c:v>-1638</c:v>
                </c:pt>
                <c:pt idx="203">
                  <c:v>-1638</c:v>
                </c:pt>
                <c:pt idx="204">
                  <c:v>-1637</c:v>
                </c:pt>
                <c:pt idx="205">
                  <c:v>-1637</c:v>
                </c:pt>
                <c:pt idx="206">
                  <c:v>-1637</c:v>
                </c:pt>
                <c:pt idx="207">
                  <c:v>-1637</c:v>
                </c:pt>
                <c:pt idx="208">
                  <c:v>-1624</c:v>
                </c:pt>
                <c:pt idx="209">
                  <c:v>-1624</c:v>
                </c:pt>
                <c:pt idx="210">
                  <c:v>-1623</c:v>
                </c:pt>
                <c:pt idx="211">
                  <c:v>-1623</c:v>
                </c:pt>
                <c:pt idx="212">
                  <c:v>-1618</c:v>
                </c:pt>
                <c:pt idx="213">
                  <c:v>-1616</c:v>
                </c:pt>
                <c:pt idx="214">
                  <c:v>-1616</c:v>
                </c:pt>
                <c:pt idx="215">
                  <c:v>-1615.5</c:v>
                </c:pt>
                <c:pt idx="216">
                  <c:v>-1611</c:v>
                </c:pt>
                <c:pt idx="217">
                  <c:v>-1610</c:v>
                </c:pt>
                <c:pt idx="218">
                  <c:v>-1604</c:v>
                </c:pt>
                <c:pt idx="219">
                  <c:v>-1602</c:v>
                </c:pt>
                <c:pt idx="220">
                  <c:v>-1602</c:v>
                </c:pt>
                <c:pt idx="221">
                  <c:v>-1602</c:v>
                </c:pt>
                <c:pt idx="222">
                  <c:v>-1601</c:v>
                </c:pt>
                <c:pt idx="223">
                  <c:v>-1594</c:v>
                </c:pt>
                <c:pt idx="224">
                  <c:v>-1594</c:v>
                </c:pt>
                <c:pt idx="225">
                  <c:v>-1587</c:v>
                </c:pt>
                <c:pt idx="226">
                  <c:v>-1587</c:v>
                </c:pt>
                <c:pt idx="227">
                  <c:v>-1586</c:v>
                </c:pt>
                <c:pt idx="228">
                  <c:v>-1365</c:v>
                </c:pt>
                <c:pt idx="229">
                  <c:v>-1365</c:v>
                </c:pt>
                <c:pt idx="230">
                  <c:v>-1347.5</c:v>
                </c:pt>
                <c:pt idx="231">
                  <c:v>-1324</c:v>
                </c:pt>
                <c:pt idx="232">
                  <c:v>-1324</c:v>
                </c:pt>
                <c:pt idx="233">
                  <c:v>-1309</c:v>
                </c:pt>
                <c:pt idx="234">
                  <c:v>-1309</c:v>
                </c:pt>
                <c:pt idx="235">
                  <c:v>-1293</c:v>
                </c:pt>
                <c:pt idx="236">
                  <c:v>-1288</c:v>
                </c:pt>
                <c:pt idx="237">
                  <c:v>-1288</c:v>
                </c:pt>
                <c:pt idx="238">
                  <c:v>-1280</c:v>
                </c:pt>
                <c:pt idx="239">
                  <c:v>-1280</c:v>
                </c:pt>
                <c:pt idx="240">
                  <c:v>-1278</c:v>
                </c:pt>
                <c:pt idx="241">
                  <c:v>-1278</c:v>
                </c:pt>
                <c:pt idx="242">
                  <c:v>-1274.5</c:v>
                </c:pt>
                <c:pt idx="243">
                  <c:v>-1263</c:v>
                </c:pt>
                <c:pt idx="244">
                  <c:v>-1263</c:v>
                </c:pt>
                <c:pt idx="245">
                  <c:v>-1234</c:v>
                </c:pt>
                <c:pt idx="246">
                  <c:v>-1234</c:v>
                </c:pt>
                <c:pt idx="247">
                  <c:v>-1048</c:v>
                </c:pt>
                <c:pt idx="248">
                  <c:v>-1048</c:v>
                </c:pt>
                <c:pt idx="249">
                  <c:v>-1026</c:v>
                </c:pt>
                <c:pt idx="250">
                  <c:v>-993</c:v>
                </c:pt>
                <c:pt idx="251">
                  <c:v>-992</c:v>
                </c:pt>
                <c:pt idx="252">
                  <c:v>-971</c:v>
                </c:pt>
                <c:pt idx="253">
                  <c:v>-957</c:v>
                </c:pt>
                <c:pt idx="254">
                  <c:v>-956</c:v>
                </c:pt>
                <c:pt idx="255">
                  <c:v>-942</c:v>
                </c:pt>
                <c:pt idx="256">
                  <c:v>-756</c:v>
                </c:pt>
                <c:pt idx="257">
                  <c:v>-684</c:v>
                </c:pt>
                <c:pt idx="258">
                  <c:v>-683</c:v>
                </c:pt>
                <c:pt idx="259">
                  <c:v>-645</c:v>
                </c:pt>
                <c:pt idx="260">
                  <c:v>-645</c:v>
                </c:pt>
                <c:pt idx="261">
                  <c:v>-631</c:v>
                </c:pt>
                <c:pt idx="262">
                  <c:v>-618</c:v>
                </c:pt>
                <c:pt idx="263">
                  <c:v>-618</c:v>
                </c:pt>
                <c:pt idx="264">
                  <c:v>-611</c:v>
                </c:pt>
                <c:pt idx="265">
                  <c:v>-596</c:v>
                </c:pt>
                <c:pt idx="266">
                  <c:v>-360</c:v>
                </c:pt>
                <c:pt idx="267">
                  <c:v>-353</c:v>
                </c:pt>
                <c:pt idx="268">
                  <c:v>-351</c:v>
                </c:pt>
                <c:pt idx="269">
                  <c:v>-338</c:v>
                </c:pt>
                <c:pt idx="270">
                  <c:v>-302</c:v>
                </c:pt>
                <c:pt idx="271">
                  <c:v>-280</c:v>
                </c:pt>
                <c:pt idx="272">
                  <c:v>-30</c:v>
                </c:pt>
                <c:pt idx="273">
                  <c:v>-7</c:v>
                </c:pt>
                <c:pt idx="274">
                  <c:v>-3.5</c:v>
                </c:pt>
                <c:pt idx="275">
                  <c:v>0</c:v>
                </c:pt>
                <c:pt idx="276">
                  <c:v>0</c:v>
                </c:pt>
                <c:pt idx="277">
                  <c:v>252</c:v>
                </c:pt>
                <c:pt idx="278">
                  <c:v>253</c:v>
                </c:pt>
                <c:pt idx="279">
                  <c:v>253</c:v>
                </c:pt>
                <c:pt idx="280">
                  <c:v>268</c:v>
                </c:pt>
                <c:pt idx="281">
                  <c:v>268</c:v>
                </c:pt>
                <c:pt idx="282">
                  <c:v>279</c:v>
                </c:pt>
                <c:pt idx="283">
                  <c:v>280</c:v>
                </c:pt>
                <c:pt idx="284">
                  <c:v>280</c:v>
                </c:pt>
                <c:pt idx="285">
                  <c:v>289</c:v>
                </c:pt>
                <c:pt idx="286">
                  <c:v>289</c:v>
                </c:pt>
                <c:pt idx="287">
                  <c:v>304</c:v>
                </c:pt>
                <c:pt idx="288">
                  <c:v>304</c:v>
                </c:pt>
                <c:pt idx="289">
                  <c:v>304</c:v>
                </c:pt>
                <c:pt idx="290">
                  <c:v>308</c:v>
                </c:pt>
                <c:pt idx="291">
                  <c:v>315</c:v>
                </c:pt>
                <c:pt idx="292">
                  <c:v>316</c:v>
                </c:pt>
                <c:pt idx="293">
                  <c:v>317</c:v>
                </c:pt>
                <c:pt idx="294">
                  <c:v>330</c:v>
                </c:pt>
                <c:pt idx="295">
                  <c:v>337</c:v>
                </c:pt>
                <c:pt idx="296">
                  <c:v>525</c:v>
                </c:pt>
                <c:pt idx="297">
                  <c:v>560</c:v>
                </c:pt>
                <c:pt idx="298">
                  <c:v>560</c:v>
                </c:pt>
                <c:pt idx="299">
                  <c:v>563.5</c:v>
                </c:pt>
                <c:pt idx="300">
                  <c:v>565.5</c:v>
                </c:pt>
                <c:pt idx="301">
                  <c:v>611</c:v>
                </c:pt>
                <c:pt idx="302">
                  <c:v>611</c:v>
                </c:pt>
                <c:pt idx="303">
                  <c:v>624</c:v>
                </c:pt>
                <c:pt idx="304">
                  <c:v>625</c:v>
                </c:pt>
                <c:pt idx="305">
                  <c:v>627</c:v>
                </c:pt>
                <c:pt idx="306">
                  <c:v>639</c:v>
                </c:pt>
                <c:pt idx="307">
                  <c:v>642</c:v>
                </c:pt>
                <c:pt idx="308">
                  <c:v>650.5</c:v>
                </c:pt>
                <c:pt idx="309">
                  <c:v>655</c:v>
                </c:pt>
                <c:pt idx="310">
                  <c:v>679</c:v>
                </c:pt>
                <c:pt idx="311">
                  <c:v>679</c:v>
                </c:pt>
                <c:pt idx="312">
                  <c:v>936</c:v>
                </c:pt>
                <c:pt idx="313">
                  <c:v>939.5</c:v>
                </c:pt>
                <c:pt idx="314">
                  <c:v>963</c:v>
                </c:pt>
                <c:pt idx="315">
                  <c:v>965.5</c:v>
                </c:pt>
                <c:pt idx="316">
                  <c:v>970</c:v>
                </c:pt>
                <c:pt idx="317">
                  <c:v>978</c:v>
                </c:pt>
                <c:pt idx="318">
                  <c:v>1217</c:v>
                </c:pt>
                <c:pt idx="319">
                  <c:v>1217</c:v>
                </c:pt>
                <c:pt idx="320">
                  <c:v>1280</c:v>
                </c:pt>
                <c:pt idx="321">
                  <c:v>1280</c:v>
                </c:pt>
                <c:pt idx="322">
                  <c:v>1280</c:v>
                </c:pt>
                <c:pt idx="323">
                  <c:v>1280</c:v>
                </c:pt>
                <c:pt idx="324">
                  <c:v>1282</c:v>
                </c:pt>
                <c:pt idx="325">
                  <c:v>1297</c:v>
                </c:pt>
                <c:pt idx="326">
                  <c:v>1297</c:v>
                </c:pt>
                <c:pt idx="327">
                  <c:v>1302</c:v>
                </c:pt>
                <c:pt idx="328">
                  <c:v>1302</c:v>
                </c:pt>
                <c:pt idx="329">
                  <c:v>1556</c:v>
                </c:pt>
                <c:pt idx="330">
                  <c:v>1556</c:v>
                </c:pt>
                <c:pt idx="331">
                  <c:v>1563</c:v>
                </c:pt>
                <c:pt idx="332">
                  <c:v>1563</c:v>
                </c:pt>
                <c:pt idx="333">
                  <c:v>1577</c:v>
                </c:pt>
                <c:pt idx="334">
                  <c:v>1577</c:v>
                </c:pt>
                <c:pt idx="335">
                  <c:v>1596</c:v>
                </c:pt>
                <c:pt idx="336">
                  <c:v>1607</c:v>
                </c:pt>
                <c:pt idx="337">
                  <c:v>1620</c:v>
                </c:pt>
                <c:pt idx="338">
                  <c:v>1620</c:v>
                </c:pt>
                <c:pt idx="339">
                  <c:v>1887.5</c:v>
                </c:pt>
                <c:pt idx="340">
                  <c:v>1922</c:v>
                </c:pt>
                <c:pt idx="341">
                  <c:v>1922</c:v>
                </c:pt>
                <c:pt idx="342">
                  <c:v>1949</c:v>
                </c:pt>
                <c:pt idx="343">
                  <c:v>1949</c:v>
                </c:pt>
                <c:pt idx="344">
                  <c:v>1965</c:v>
                </c:pt>
                <c:pt idx="345">
                  <c:v>1978</c:v>
                </c:pt>
                <c:pt idx="346">
                  <c:v>2178</c:v>
                </c:pt>
                <c:pt idx="347">
                  <c:v>2184.5</c:v>
                </c:pt>
                <c:pt idx="348">
                  <c:v>2229</c:v>
                </c:pt>
                <c:pt idx="349">
                  <c:v>2236</c:v>
                </c:pt>
                <c:pt idx="350">
                  <c:v>2239</c:v>
                </c:pt>
                <c:pt idx="351">
                  <c:v>2239</c:v>
                </c:pt>
                <c:pt idx="352">
                  <c:v>2241</c:v>
                </c:pt>
                <c:pt idx="353">
                  <c:v>2526.5</c:v>
                </c:pt>
                <c:pt idx="354">
                  <c:v>2540</c:v>
                </c:pt>
                <c:pt idx="355">
                  <c:v>2540</c:v>
                </c:pt>
                <c:pt idx="356">
                  <c:v>2548</c:v>
                </c:pt>
                <c:pt idx="357">
                  <c:v>2548</c:v>
                </c:pt>
                <c:pt idx="358">
                  <c:v>2563</c:v>
                </c:pt>
                <c:pt idx="359">
                  <c:v>2567</c:v>
                </c:pt>
                <c:pt idx="360">
                  <c:v>2567</c:v>
                </c:pt>
                <c:pt idx="361">
                  <c:v>2567</c:v>
                </c:pt>
                <c:pt idx="362">
                  <c:v>2589</c:v>
                </c:pt>
                <c:pt idx="363">
                  <c:v>2592</c:v>
                </c:pt>
                <c:pt idx="364">
                  <c:v>2592</c:v>
                </c:pt>
                <c:pt idx="365">
                  <c:v>2767</c:v>
                </c:pt>
                <c:pt idx="366">
                  <c:v>2863.5</c:v>
                </c:pt>
                <c:pt idx="367">
                  <c:v>2885</c:v>
                </c:pt>
                <c:pt idx="368">
                  <c:v>2885</c:v>
                </c:pt>
                <c:pt idx="369">
                  <c:v>2891</c:v>
                </c:pt>
                <c:pt idx="370">
                  <c:v>2898</c:v>
                </c:pt>
                <c:pt idx="371">
                  <c:v>2900</c:v>
                </c:pt>
                <c:pt idx="372">
                  <c:v>3128</c:v>
                </c:pt>
                <c:pt idx="373">
                  <c:v>3195</c:v>
                </c:pt>
                <c:pt idx="374">
                  <c:v>3224</c:v>
                </c:pt>
                <c:pt idx="375">
                  <c:v>3233.5</c:v>
                </c:pt>
                <c:pt idx="376">
                  <c:v>3291</c:v>
                </c:pt>
                <c:pt idx="377">
                  <c:v>3410</c:v>
                </c:pt>
                <c:pt idx="378">
                  <c:v>3509</c:v>
                </c:pt>
                <c:pt idx="379">
                  <c:v>3509</c:v>
                </c:pt>
                <c:pt idx="380">
                  <c:v>3540</c:v>
                </c:pt>
                <c:pt idx="381">
                  <c:v>3562</c:v>
                </c:pt>
                <c:pt idx="382">
                  <c:v>3562</c:v>
                </c:pt>
                <c:pt idx="383">
                  <c:v>3784</c:v>
                </c:pt>
                <c:pt idx="384">
                  <c:v>3811</c:v>
                </c:pt>
                <c:pt idx="385">
                  <c:v>3842</c:v>
                </c:pt>
                <c:pt idx="386">
                  <c:v>3842</c:v>
                </c:pt>
                <c:pt idx="387">
                  <c:v>4149</c:v>
                </c:pt>
                <c:pt idx="388">
                  <c:v>4158</c:v>
                </c:pt>
                <c:pt idx="389">
                  <c:v>4158</c:v>
                </c:pt>
                <c:pt idx="390">
                  <c:v>4165</c:v>
                </c:pt>
                <c:pt idx="391">
                  <c:v>4165</c:v>
                </c:pt>
                <c:pt idx="392">
                  <c:v>4180</c:v>
                </c:pt>
                <c:pt idx="393">
                  <c:v>4180</c:v>
                </c:pt>
                <c:pt idx="394">
                  <c:v>4184</c:v>
                </c:pt>
                <c:pt idx="395">
                  <c:v>4200</c:v>
                </c:pt>
                <c:pt idx="396">
                  <c:v>4446.5</c:v>
                </c:pt>
                <c:pt idx="397">
                  <c:v>4502</c:v>
                </c:pt>
                <c:pt idx="398">
                  <c:v>4502</c:v>
                </c:pt>
                <c:pt idx="399">
                  <c:v>4840</c:v>
                </c:pt>
                <c:pt idx="400">
                  <c:v>5041</c:v>
                </c:pt>
                <c:pt idx="401">
                  <c:v>5050</c:v>
                </c:pt>
                <c:pt idx="402">
                  <c:v>5085</c:v>
                </c:pt>
                <c:pt idx="403">
                  <c:v>5122</c:v>
                </c:pt>
                <c:pt idx="404">
                  <c:v>5138</c:v>
                </c:pt>
                <c:pt idx="405">
                  <c:v>5138</c:v>
                </c:pt>
                <c:pt idx="406">
                  <c:v>5173</c:v>
                </c:pt>
                <c:pt idx="407">
                  <c:v>5173</c:v>
                </c:pt>
                <c:pt idx="408">
                  <c:v>5359</c:v>
                </c:pt>
                <c:pt idx="409">
                  <c:v>5359</c:v>
                </c:pt>
                <c:pt idx="410">
                  <c:v>5408</c:v>
                </c:pt>
                <c:pt idx="411">
                  <c:v>5412</c:v>
                </c:pt>
                <c:pt idx="412">
                  <c:v>5420</c:v>
                </c:pt>
                <c:pt idx="413">
                  <c:v>5436</c:v>
                </c:pt>
                <c:pt idx="414">
                  <c:v>5438</c:v>
                </c:pt>
                <c:pt idx="415">
                  <c:v>5438</c:v>
                </c:pt>
                <c:pt idx="416">
                  <c:v>5445</c:v>
                </c:pt>
                <c:pt idx="417">
                  <c:v>5445</c:v>
                </c:pt>
                <c:pt idx="418">
                  <c:v>5451</c:v>
                </c:pt>
                <c:pt idx="419">
                  <c:v>5455</c:v>
                </c:pt>
                <c:pt idx="420">
                  <c:v>5467</c:v>
                </c:pt>
                <c:pt idx="421">
                  <c:v>5467</c:v>
                </c:pt>
                <c:pt idx="422">
                  <c:v>5470</c:v>
                </c:pt>
                <c:pt idx="423">
                  <c:v>5482</c:v>
                </c:pt>
                <c:pt idx="424">
                  <c:v>5504</c:v>
                </c:pt>
                <c:pt idx="425">
                  <c:v>5504</c:v>
                </c:pt>
                <c:pt idx="426">
                  <c:v>5767</c:v>
                </c:pt>
                <c:pt idx="427">
                  <c:v>5769</c:v>
                </c:pt>
                <c:pt idx="428">
                  <c:v>5769</c:v>
                </c:pt>
                <c:pt idx="429">
                  <c:v>5783</c:v>
                </c:pt>
                <c:pt idx="430">
                  <c:v>5783</c:v>
                </c:pt>
                <c:pt idx="431">
                  <c:v>5789</c:v>
                </c:pt>
                <c:pt idx="432">
                  <c:v>5791</c:v>
                </c:pt>
                <c:pt idx="433">
                  <c:v>5791</c:v>
                </c:pt>
                <c:pt idx="434">
                  <c:v>5806</c:v>
                </c:pt>
                <c:pt idx="435">
                  <c:v>5806</c:v>
                </c:pt>
                <c:pt idx="436">
                  <c:v>5820</c:v>
                </c:pt>
                <c:pt idx="437">
                  <c:v>5820</c:v>
                </c:pt>
                <c:pt idx="438">
                  <c:v>6035</c:v>
                </c:pt>
                <c:pt idx="439">
                  <c:v>6035</c:v>
                </c:pt>
                <c:pt idx="440">
                  <c:v>6049</c:v>
                </c:pt>
                <c:pt idx="441">
                  <c:v>6049</c:v>
                </c:pt>
                <c:pt idx="442">
                  <c:v>6078</c:v>
                </c:pt>
                <c:pt idx="443">
                  <c:v>6078</c:v>
                </c:pt>
                <c:pt idx="444">
                  <c:v>6099</c:v>
                </c:pt>
                <c:pt idx="445">
                  <c:v>6099</c:v>
                </c:pt>
                <c:pt idx="446">
                  <c:v>6100</c:v>
                </c:pt>
                <c:pt idx="447">
                  <c:v>6100</c:v>
                </c:pt>
                <c:pt idx="448">
                  <c:v>6110</c:v>
                </c:pt>
                <c:pt idx="449">
                  <c:v>6110</c:v>
                </c:pt>
                <c:pt idx="450">
                  <c:v>6114</c:v>
                </c:pt>
                <c:pt idx="451">
                  <c:v>6114</c:v>
                </c:pt>
                <c:pt idx="452">
                  <c:v>6127</c:v>
                </c:pt>
                <c:pt idx="453">
                  <c:v>6387</c:v>
                </c:pt>
                <c:pt idx="454">
                  <c:v>6387</c:v>
                </c:pt>
                <c:pt idx="455">
                  <c:v>6424</c:v>
                </c:pt>
                <c:pt idx="456">
                  <c:v>6424</c:v>
                </c:pt>
                <c:pt idx="457">
                  <c:v>6438</c:v>
                </c:pt>
                <c:pt idx="458">
                  <c:v>6438</c:v>
                </c:pt>
                <c:pt idx="459">
                  <c:v>6445</c:v>
                </c:pt>
                <c:pt idx="460">
                  <c:v>6445</c:v>
                </c:pt>
                <c:pt idx="461">
                  <c:v>6458</c:v>
                </c:pt>
                <c:pt idx="462">
                  <c:v>6458</c:v>
                </c:pt>
                <c:pt idx="463">
                  <c:v>6475</c:v>
                </c:pt>
                <c:pt idx="464">
                  <c:v>6702</c:v>
                </c:pt>
                <c:pt idx="465">
                  <c:v>6725</c:v>
                </c:pt>
                <c:pt idx="466">
                  <c:v>6725</c:v>
                </c:pt>
                <c:pt idx="467">
                  <c:v>6733</c:v>
                </c:pt>
                <c:pt idx="468">
                  <c:v>6745</c:v>
                </c:pt>
                <c:pt idx="469">
                  <c:v>6754</c:v>
                </c:pt>
                <c:pt idx="470">
                  <c:v>6769</c:v>
                </c:pt>
                <c:pt idx="471">
                  <c:v>6991</c:v>
                </c:pt>
                <c:pt idx="472">
                  <c:v>7033</c:v>
                </c:pt>
                <c:pt idx="473">
                  <c:v>7061</c:v>
                </c:pt>
                <c:pt idx="474">
                  <c:v>7063</c:v>
                </c:pt>
                <c:pt idx="475">
                  <c:v>7074</c:v>
                </c:pt>
                <c:pt idx="476">
                  <c:v>7091</c:v>
                </c:pt>
                <c:pt idx="477">
                  <c:v>7100</c:v>
                </c:pt>
                <c:pt idx="478">
                  <c:v>7100</c:v>
                </c:pt>
                <c:pt idx="479">
                  <c:v>7330</c:v>
                </c:pt>
                <c:pt idx="480">
                  <c:v>7351</c:v>
                </c:pt>
                <c:pt idx="481">
                  <c:v>7372</c:v>
                </c:pt>
                <c:pt idx="482">
                  <c:v>7390</c:v>
                </c:pt>
                <c:pt idx="483">
                  <c:v>7400</c:v>
                </c:pt>
                <c:pt idx="484">
                  <c:v>7416</c:v>
                </c:pt>
                <c:pt idx="485">
                  <c:v>7684</c:v>
                </c:pt>
                <c:pt idx="486">
                  <c:v>7714</c:v>
                </c:pt>
                <c:pt idx="487">
                  <c:v>7750</c:v>
                </c:pt>
                <c:pt idx="488">
                  <c:v>7965</c:v>
                </c:pt>
                <c:pt idx="489">
                  <c:v>8001</c:v>
                </c:pt>
                <c:pt idx="490">
                  <c:v>8047</c:v>
                </c:pt>
                <c:pt idx="491">
                  <c:v>8049</c:v>
                </c:pt>
                <c:pt idx="492">
                  <c:v>8059</c:v>
                </c:pt>
                <c:pt idx="493">
                  <c:v>8282</c:v>
                </c:pt>
                <c:pt idx="494">
                  <c:v>8318</c:v>
                </c:pt>
                <c:pt idx="495">
                  <c:v>8366</c:v>
                </c:pt>
                <c:pt idx="496">
                  <c:v>8385</c:v>
                </c:pt>
                <c:pt idx="497">
                  <c:v>8385</c:v>
                </c:pt>
                <c:pt idx="498">
                  <c:v>8591</c:v>
                </c:pt>
                <c:pt idx="499">
                  <c:v>8605</c:v>
                </c:pt>
                <c:pt idx="500">
                  <c:v>8613</c:v>
                </c:pt>
                <c:pt idx="501">
                  <c:v>8627</c:v>
                </c:pt>
                <c:pt idx="502">
                  <c:v>8634</c:v>
                </c:pt>
                <c:pt idx="503">
                  <c:v>8649</c:v>
                </c:pt>
                <c:pt idx="504">
                  <c:v>8936</c:v>
                </c:pt>
                <c:pt idx="505">
                  <c:v>8955</c:v>
                </c:pt>
                <c:pt idx="506">
                  <c:v>8958</c:v>
                </c:pt>
                <c:pt idx="507">
                  <c:v>8989</c:v>
                </c:pt>
                <c:pt idx="508">
                  <c:v>8989</c:v>
                </c:pt>
                <c:pt idx="509">
                  <c:v>8991</c:v>
                </c:pt>
                <c:pt idx="510">
                  <c:v>8992.5</c:v>
                </c:pt>
                <c:pt idx="511">
                  <c:v>9001</c:v>
                </c:pt>
                <c:pt idx="512">
                  <c:v>9008</c:v>
                </c:pt>
                <c:pt idx="513">
                  <c:v>9020</c:v>
                </c:pt>
                <c:pt idx="514">
                  <c:v>9245</c:v>
                </c:pt>
                <c:pt idx="515">
                  <c:v>9245</c:v>
                </c:pt>
                <c:pt idx="516">
                  <c:v>9259</c:v>
                </c:pt>
                <c:pt idx="517">
                  <c:v>9267</c:v>
                </c:pt>
                <c:pt idx="518">
                  <c:v>9274</c:v>
                </c:pt>
                <c:pt idx="519">
                  <c:v>9303</c:v>
                </c:pt>
                <c:pt idx="520">
                  <c:v>9307</c:v>
                </c:pt>
                <c:pt idx="521">
                  <c:v>9314</c:v>
                </c:pt>
                <c:pt idx="522">
                  <c:v>9605</c:v>
                </c:pt>
                <c:pt idx="523">
                  <c:v>9626</c:v>
                </c:pt>
                <c:pt idx="524">
                  <c:v>9660</c:v>
                </c:pt>
                <c:pt idx="525">
                  <c:v>9878</c:v>
                </c:pt>
                <c:pt idx="526">
                  <c:v>9899</c:v>
                </c:pt>
                <c:pt idx="527">
                  <c:v>9900</c:v>
                </c:pt>
                <c:pt idx="528">
                  <c:v>9914</c:v>
                </c:pt>
                <c:pt idx="529">
                  <c:v>9964</c:v>
                </c:pt>
                <c:pt idx="530">
                  <c:v>10245</c:v>
                </c:pt>
                <c:pt idx="531">
                  <c:v>10263</c:v>
                </c:pt>
                <c:pt idx="532">
                  <c:v>10274</c:v>
                </c:pt>
                <c:pt idx="533">
                  <c:v>10281</c:v>
                </c:pt>
                <c:pt idx="534">
                  <c:v>10283</c:v>
                </c:pt>
                <c:pt idx="535">
                  <c:v>10288</c:v>
                </c:pt>
                <c:pt idx="536">
                  <c:v>10288</c:v>
                </c:pt>
                <c:pt idx="537">
                  <c:v>10288</c:v>
                </c:pt>
                <c:pt idx="538">
                  <c:v>10609</c:v>
                </c:pt>
                <c:pt idx="539">
                  <c:v>10609</c:v>
                </c:pt>
                <c:pt idx="540">
                  <c:v>10612</c:v>
                </c:pt>
                <c:pt idx="541">
                  <c:v>10880.5</c:v>
                </c:pt>
                <c:pt idx="542">
                  <c:v>10888.5</c:v>
                </c:pt>
                <c:pt idx="543">
                  <c:v>10892</c:v>
                </c:pt>
                <c:pt idx="544">
                  <c:v>10899</c:v>
                </c:pt>
                <c:pt idx="545">
                  <c:v>10899</c:v>
                </c:pt>
                <c:pt idx="546">
                  <c:v>11172</c:v>
                </c:pt>
                <c:pt idx="547">
                  <c:v>11187</c:v>
                </c:pt>
                <c:pt idx="548">
                  <c:v>11216</c:v>
                </c:pt>
                <c:pt idx="549">
                  <c:v>11230</c:v>
                </c:pt>
                <c:pt idx="550">
                  <c:v>11237</c:v>
                </c:pt>
                <c:pt idx="551">
                  <c:v>11481</c:v>
                </c:pt>
                <c:pt idx="552">
                  <c:v>11602</c:v>
                </c:pt>
                <c:pt idx="553">
                  <c:v>11609</c:v>
                </c:pt>
                <c:pt idx="554">
                  <c:v>11609</c:v>
                </c:pt>
                <c:pt idx="555">
                  <c:v>11817</c:v>
                </c:pt>
                <c:pt idx="556">
                  <c:v>11817</c:v>
                </c:pt>
                <c:pt idx="557">
                  <c:v>11841</c:v>
                </c:pt>
                <c:pt idx="558">
                  <c:v>11882</c:v>
                </c:pt>
                <c:pt idx="559">
                  <c:v>11882</c:v>
                </c:pt>
                <c:pt idx="560">
                  <c:v>11884</c:v>
                </c:pt>
                <c:pt idx="561">
                  <c:v>11892</c:v>
                </c:pt>
                <c:pt idx="562">
                  <c:v>12220</c:v>
                </c:pt>
                <c:pt idx="563">
                  <c:v>12220</c:v>
                </c:pt>
                <c:pt idx="564">
                  <c:v>12500</c:v>
                </c:pt>
                <c:pt idx="565">
                  <c:v>12500</c:v>
                </c:pt>
                <c:pt idx="566">
                  <c:v>12524</c:v>
                </c:pt>
                <c:pt idx="567">
                  <c:v>12558</c:v>
                </c:pt>
                <c:pt idx="568">
                  <c:v>12889</c:v>
                </c:pt>
                <c:pt idx="569">
                  <c:v>12889</c:v>
                </c:pt>
                <c:pt idx="570">
                  <c:v>13154</c:v>
                </c:pt>
                <c:pt idx="571">
                  <c:v>13169</c:v>
                </c:pt>
                <c:pt idx="572">
                  <c:v>13773</c:v>
                </c:pt>
                <c:pt idx="573">
                  <c:v>14147</c:v>
                </c:pt>
              </c:numCache>
            </c:numRef>
          </c:xVal>
          <c:yVal>
            <c:numRef>
              <c:f>'Active 1'!$I$21:$I$974</c:f>
              <c:numCache>
                <c:formatCode>General</c:formatCode>
                <c:ptCount val="954"/>
                <c:pt idx="87">
                  <c:v>1.2574500004120637E-2</c:v>
                </c:pt>
                <c:pt idx="88">
                  <c:v>-1.5370499997516163E-2</c:v>
                </c:pt>
                <c:pt idx="89">
                  <c:v>2.5907500006724149E-2</c:v>
                </c:pt>
                <c:pt idx="90">
                  <c:v>4.0907500006142072E-2</c:v>
                </c:pt>
                <c:pt idx="91">
                  <c:v>3.6865000001853332E-2</c:v>
                </c:pt>
                <c:pt idx="92">
                  <c:v>1.8789500005368609E-2</c:v>
                </c:pt>
                <c:pt idx="93">
                  <c:v>1.2848999998823274E-2</c:v>
                </c:pt>
                <c:pt idx="94">
                  <c:v>1.984900000388734E-2</c:v>
                </c:pt>
                <c:pt idx="95">
                  <c:v>1.0277000001224224E-2</c:v>
                </c:pt>
                <c:pt idx="96">
                  <c:v>3.4220000015920959E-3</c:v>
                </c:pt>
                <c:pt idx="97">
                  <c:v>4.8087500035762787E-3</c:v>
                </c:pt>
                <c:pt idx="99">
                  <c:v>1.8552499997895211E-2</c:v>
                </c:pt>
                <c:pt idx="103">
                  <c:v>1.1001999999280088E-2</c:v>
                </c:pt>
                <c:pt idx="104">
                  <c:v>-3.3799999800976366E-4</c:v>
                </c:pt>
                <c:pt idx="105">
                  <c:v>-7.1999999636318535E-4</c:v>
                </c:pt>
                <c:pt idx="106">
                  <c:v>8.249000005889684E-3</c:v>
                </c:pt>
                <c:pt idx="107">
                  <c:v>1.8249000000650994E-2</c:v>
                </c:pt>
                <c:pt idx="108">
                  <c:v>9.0820000041276217E-3</c:v>
                </c:pt>
                <c:pt idx="109">
                  <c:v>1.0558000001765322E-2</c:v>
                </c:pt>
                <c:pt idx="110">
                  <c:v>-4.2810000013560057E-3</c:v>
                </c:pt>
                <c:pt idx="111">
                  <c:v>-5.0750000082189217E-4</c:v>
                </c:pt>
                <c:pt idx="112">
                  <c:v>1.0492499997781124E-2</c:v>
                </c:pt>
                <c:pt idx="113">
                  <c:v>1.3492500002030283E-2</c:v>
                </c:pt>
                <c:pt idx="114">
                  <c:v>1.3492500002030283E-2</c:v>
                </c:pt>
                <c:pt idx="115">
                  <c:v>-4.4799999886890873E-4</c:v>
                </c:pt>
                <c:pt idx="116">
                  <c:v>9.849500005657319E-3</c:v>
                </c:pt>
                <c:pt idx="117">
                  <c:v>1.1849500006064773E-2</c:v>
                </c:pt>
                <c:pt idx="118">
                  <c:v>1.7849500007287133E-2</c:v>
                </c:pt>
                <c:pt idx="119">
                  <c:v>1.3634500006446615E-2</c:v>
                </c:pt>
                <c:pt idx="120">
                  <c:v>-2.6114999927813187E-3</c:v>
                </c:pt>
                <c:pt idx="121">
                  <c:v>-3.2520000022486784E-3</c:v>
                </c:pt>
                <c:pt idx="122">
                  <c:v>2.1620000043185428E-3</c:v>
                </c:pt>
                <c:pt idx="126">
                  <c:v>8.3350000204518437E-4</c:v>
                </c:pt>
                <c:pt idx="127">
                  <c:v>1.6355000043404289E-3</c:v>
                </c:pt>
                <c:pt idx="130">
                  <c:v>2.9925000053481199E-3</c:v>
                </c:pt>
                <c:pt idx="132">
                  <c:v>3.0459999979939312E-3</c:v>
                </c:pt>
                <c:pt idx="133">
                  <c:v>1.1880000020028092E-3</c:v>
                </c:pt>
                <c:pt idx="134">
                  <c:v>-2.1454999994602986E-2</c:v>
                </c:pt>
                <c:pt idx="135">
                  <c:v>-7.335999995120801E-3</c:v>
                </c:pt>
                <c:pt idx="136">
                  <c:v>1.7829999997047707E-3</c:v>
                </c:pt>
                <c:pt idx="137">
                  <c:v>-9.0864999947370961E-3</c:v>
                </c:pt>
                <c:pt idx="139">
                  <c:v>1.3299999991431832E-3</c:v>
                </c:pt>
                <c:pt idx="140">
                  <c:v>5.3895000019110739E-3</c:v>
                </c:pt>
                <c:pt idx="141">
                  <c:v>-5.2534999995259568E-3</c:v>
                </c:pt>
                <c:pt idx="142">
                  <c:v>2.0465000052354299E-3</c:v>
                </c:pt>
                <c:pt idx="143">
                  <c:v>9.7464999998919666E-3</c:v>
                </c:pt>
                <c:pt idx="144">
                  <c:v>1.5639000004739501E-2</c:v>
                </c:pt>
                <c:pt idx="146">
                  <c:v>-1.6051999999035615E-2</c:v>
                </c:pt>
                <c:pt idx="147">
                  <c:v>9.1685000006691553E-3</c:v>
                </c:pt>
                <c:pt idx="148">
                  <c:v>-5.5899999279063195E-4</c:v>
                </c:pt>
                <c:pt idx="149">
                  <c:v>1.750000003085006E-3</c:v>
                </c:pt>
                <c:pt idx="150">
                  <c:v>-4.1484999965177849E-3</c:v>
                </c:pt>
                <c:pt idx="151">
                  <c:v>-1.379149999411311E-2</c:v>
                </c:pt>
                <c:pt idx="152">
                  <c:v>3.208500005712267E-3</c:v>
                </c:pt>
                <c:pt idx="153">
                  <c:v>1.6625000003841706E-2</c:v>
                </c:pt>
                <c:pt idx="154">
                  <c:v>1.6625000003841706E-2</c:v>
                </c:pt>
                <c:pt idx="155">
                  <c:v>-8.8989999931072816E-3</c:v>
                </c:pt>
                <c:pt idx="156">
                  <c:v>4.5769999996991828E-3</c:v>
                </c:pt>
                <c:pt idx="157">
                  <c:v>-1.8589999992400408E-2</c:v>
                </c:pt>
                <c:pt idx="158">
                  <c:v>-3.9719999986118637E-3</c:v>
                </c:pt>
                <c:pt idx="159">
                  <c:v>-1.5554999990854412E-3</c:v>
                </c:pt>
                <c:pt idx="160">
                  <c:v>-5.346499994629994E-3</c:v>
                </c:pt>
                <c:pt idx="161">
                  <c:v>-4.8705000008339994E-3</c:v>
                </c:pt>
                <c:pt idx="166">
                  <c:v>1.231950000510551E-2</c:v>
                </c:pt>
                <c:pt idx="168">
                  <c:v>-1.6561500000534579E-2</c:v>
                </c:pt>
                <c:pt idx="171">
                  <c:v>-1.2044999966747127E-3</c:v>
                </c:pt>
                <c:pt idx="172">
                  <c:v>-2.0450000010896474E-4</c:v>
                </c:pt>
                <c:pt idx="175">
                  <c:v>1.0506999999051914E-2</c:v>
                </c:pt>
                <c:pt idx="176">
                  <c:v>4.7565000058966689E-3</c:v>
                </c:pt>
                <c:pt idx="179">
                  <c:v>-3.7079999965499155E-3</c:v>
                </c:pt>
                <c:pt idx="180">
                  <c:v>-1.0291499995219056E-2</c:v>
                </c:pt>
                <c:pt idx="181">
                  <c:v>7.0770000093034469E-3</c:v>
                </c:pt>
                <c:pt idx="182">
                  <c:v>-6.5065000017057173E-3</c:v>
                </c:pt>
                <c:pt idx="183">
                  <c:v>5.791000003227964E-3</c:v>
                </c:pt>
                <c:pt idx="185">
                  <c:v>-3.6065000022063032E-3</c:v>
                </c:pt>
                <c:pt idx="187">
                  <c:v>2.0150000636931509E-4</c:v>
                </c:pt>
                <c:pt idx="188">
                  <c:v>-7.3000002885237336E-5</c:v>
                </c:pt>
                <c:pt idx="189">
                  <c:v>3.2840000058058649E-3</c:v>
                </c:pt>
                <c:pt idx="190">
                  <c:v>-3.6564999973052181E-3</c:v>
                </c:pt>
                <c:pt idx="191">
                  <c:v>-2.8234999990672804E-3</c:v>
                </c:pt>
                <c:pt idx="192">
                  <c:v>1.2176500007626601E-2</c:v>
                </c:pt>
                <c:pt idx="193">
                  <c:v>8.800000068731606E-5</c:v>
                </c:pt>
                <c:pt idx="194">
                  <c:v>1.0088000002724584E-2</c:v>
                </c:pt>
                <c:pt idx="195">
                  <c:v>1.417050000600284E-2</c:v>
                </c:pt>
                <c:pt idx="196">
                  <c:v>-1.4710499992361292E-2</c:v>
                </c:pt>
                <c:pt idx="198">
                  <c:v>-6.7104999980074354E-3</c:v>
                </c:pt>
                <c:pt idx="199">
                  <c:v>4.1820000042207539E-3</c:v>
                </c:pt>
                <c:pt idx="200">
                  <c:v>4.200000039418228E-4</c:v>
                </c:pt>
                <c:pt idx="201">
                  <c:v>3.4200000009150244E-3</c:v>
                </c:pt>
                <c:pt idx="203">
                  <c:v>5.5390000052284449E-3</c:v>
                </c:pt>
                <c:pt idx="204">
                  <c:v>-1.1401499992643949E-2</c:v>
                </c:pt>
                <c:pt idx="205">
                  <c:v>-6.4014999952632934E-3</c:v>
                </c:pt>
                <c:pt idx="206">
                  <c:v>-5.4014999914215878E-3</c:v>
                </c:pt>
                <c:pt idx="207">
                  <c:v>2.5985000029322691E-3</c:v>
                </c:pt>
                <c:pt idx="208">
                  <c:v>5.3720000069006346E-3</c:v>
                </c:pt>
                <c:pt idx="210">
                  <c:v>7.4315000019851141E-3</c:v>
                </c:pt>
                <c:pt idx="212">
                  <c:v>-3.2709999941289425E-3</c:v>
                </c:pt>
                <c:pt idx="214">
                  <c:v>-8.1519999948795885E-3</c:v>
                </c:pt>
                <c:pt idx="216">
                  <c:v>1.4550000196322799E-4</c:v>
                </c:pt>
                <c:pt idx="217">
                  <c:v>-3.779499999654945E-2</c:v>
                </c:pt>
                <c:pt idx="218">
                  <c:v>-1.2437999990652315E-2</c:v>
                </c:pt>
                <c:pt idx="219">
                  <c:v>-1.3318999990588054E-2</c:v>
                </c:pt>
                <c:pt idx="220">
                  <c:v>3.681000009237323E-3</c:v>
                </c:pt>
                <c:pt idx="223">
                  <c:v>-1.8429999981890433E-3</c:v>
                </c:pt>
                <c:pt idx="224">
                  <c:v>8.1570000038482249E-3</c:v>
                </c:pt>
                <c:pt idx="226">
                  <c:v>-4.2649999522836879E-4</c:v>
                </c:pt>
                <c:pt idx="228">
                  <c:v>-4.2174999980488792E-3</c:v>
                </c:pt>
                <c:pt idx="231">
                  <c:v>-8.7779999958002008E-3</c:v>
                </c:pt>
                <c:pt idx="233">
                  <c:v>1.7114500005845912E-2</c:v>
                </c:pt>
                <c:pt idx="234">
                  <c:v>1.9114500006253365E-2</c:v>
                </c:pt>
                <c:pt idx="236">
                  <c:v>7.3640000045998022E-3</c:v>
                </c:pt>
                <c:pt idx="237">
                  <c:v>1.6364000002795365E-2</c:v>
                </c:pt>
                <c:pt idx="238">
                  <c:v>-9.1600000014295802E-3</c:v>
                </c:pt>
                <c:pt idx="239">
                  <c:v>1.0840000002644956E-2</c:v>
                </c:pt>
                <c:pt idx="240">
                  <c:v>-4.041000000142958E-3</c:v>
                </c:pt>
                <c:pt idx="243">
                  <c:v>-2.4148500000592321E-2</c:v>
                </c:pt>
                <c:pt idx="244">
                  <c:v>-2.3148500004026573E-2</c:v>
                </c:pt>
                <c:pt idx="247">
                  <c:v>1.8644000003405381E-2</c:v>
                </c:pt>
                <c:pt idx="250">
                  <c:v>4.9165000018547289E-3</c:v>
                </c:pt>
                <c:pt idx="251">
                  <c:v>5.976000007649418E-3</c:v>
                </c:pt>
                <c:pt idx="252">
                  <c:v>-1.7745000004651956E-3</c:v>
                </c:pt>
                <c:pt idx="253">
                  <c:v>6.0585000028368086E-3</c:v>
                </c:pt>
                <c:pt idx="254">
                  <c:v>-5.8819999976549298E-3</c:v>
                </c:pt>
                <c:pt idx="255">
                  <c:v>6.9510000030277297E-3</c:v>
                </c:pt>
                <c:pt idx="256">
                  <c:v>-1.2982000000192784E-2</c:v>
                </c:pt>
                <c:pt idx="257">
                  <c:v>1.3020000042160973E-3</c:v>
                </c:pt>
                <c:pt idx="258">
                  <c:v>-6.3850000151433051E-4</c:v>
                </c:pt>
                <c:pt idx="260">
                  <c:v>-2.3774999935994856E-3</c:v>
                </c:pt>
                <c:pt idx="261">
                  <c:v>8.4555000066757202E-3</c:v>
                </c:pt>
                <c:pt idx="262">
                  <c:v>8.2290000063949265E-3</c:v>
                </c:pt>
                <c:pt idx="263">
                  <c:v>8.2290000063949265E-3</c:v>
                </c:pt>
                <c:pt idx="264">
                  <c:v>-5.3544999973382801E-3</c:v>
                </c:pt>
                <c:pt idx="265">
                  <c:v>-3.4620000005816109E-3</c:v>
                </c:pt>
                <c:pt idx="266">
                  <c:v>1.5800000037415884E-3</c:v>
                </c:pt>
                <c:pt idx="267">
                  <c:v>-4.003499991085846E-3</c:v>
                </c:pt>
                <c:pt idx="269">
                  <c:v>2.8890000030514784E-3</c:v>
                </c:pt>
                <c:pt idx="270">
                  <c:v>-9.690000006230548E-4</c:v>
                </c:pt>
                <c:pt idx="271">
                  <c:v>-3.6599999948521145E-3</c:v>
                </c:pt>
                <c:pt idx="272">
                  <c:v>5.1500000699888915E-4</c:v>
                </c:pt>
                <c:pt idx="273">
                  <c:v>-6.4165000003413297E-3</c:v>
                </c:pt>
                <c:pt idx="274">
                  <c:v>-3.1208249994961079E-2</c:v>
                </c:pt>
                <c:pt idx="275">
                  <c:v>0</c:v>
                </c:pt>
                <c:pt idx="276">
                  <c:v>4.0000000008149073E-3</c:v>
                </c:pt>
                <c:pt idx="277">
                  <c:v>9.9940000000060536E-3</c:v>
                </c:pt>
                <c:pt idx="278">
                  <c:v>4.0535000080126338E-3</c:v>
                </c:pt>
                <c:pt idx="281">
                  <c:v>1.0946000002149958E-2</c:v>
                </c:pt>
                <c:pt idx="282">
                  <c:v>9.6005000086734071E-3</c:v>
                </c:pt>
                <c:pt idx="284">
                  <c:v>1.8660000001545995E-2</c:v>
                </c:pt>
                <c:pt idx="285">
                  <c:v>-6.8044999934500083E-3</c:v>
                </c:pt>
                <c:pt idx="287">
                  <c:v>-1.4911999998730607E-2</c:v>
                </c:pt>
                <c:pt idx="288">
                  <c:v>1.4088000003539491E-2</c:v>
                </c:pt>
                <c:pt idx="293">
                  <c:v>6.8615000054705888E-3</c:v>
                </c:pt>
                <c:pt idx="301">
                  <c:v>-2.8645499995036516E-2</c:v>
                </c:pt>
                <c:pt idx="302">
                  <c:v>1.3354500006244052E-2</c:v>
                </c:pt>
                <c:pt idx="309">
                  <c:v>2.3972499999217689E-2</c:v>
                </c:pt>
                <c:pt idx="310">
                  <c:v>-6.5994999968097545E-3</c:v>
                </c:pt>
                <c:pt idx="314">
                  <c:v>-3.7014999979874119E-3</c:v>
                </c:pt>
                <c:pt idx="317">
                  <c:v>9.191000004648231E-3</c:v>
                </c:pt>
                <c:pt idx="319">
                  <c:v>9.4115000028978102E-3</c:v>
                </c:pt>
                <c:pt idx="320">
                  <c:v>-2.839999993739184E-3</c:v>
                </c:pt>
                <c:pt idx="322">
                  <c:v>1.3160000002244487E-2</c:v>
                </c:pt>
                <c:pt idx="323">
                  <c:v>1.9160000003466848E-2</c:v>
                </c:pt>
                <c:pt idx="324">
                  <c:v>1.3279000006150454E-2</c:v>
                </c:pt>
                <c:pt idx="325">
                  <c:v>1.0171500005526468E-2</c:v>
                </c:pt>
                <c:pt idx="327">
                  <c:v>3.4690000029513612E-3</c:v>
                </c:pt>
                <c:pt idx="328">
                  <c:v>2.7469000007840805E-2</c:v>
                </c:pt>
                <c:pt idx="329">
                  <c:v>8.5820000022067688E-3</c:v>
                </c:pt>
                <c:pt idx="331">
                  <c:v>9.9984999978914857E-3</c:v>
                </c:pt>
                <c:pt idx="334">
                  <c:v>2.2831500005850103E-2</c:v>
                </c:pt>
                <c:pt idx="335">
                  <c:v>1.6962000001512934E-2</c:v>
                </c:pt>
                <c:pt idx="336">
                  <c:v>2.6165000017499551E-3</c:v>
                </c:pt>
                <c:pt idx="337">
                  <c:v>1.4390000003913883E-2</c:v>
                </c:pt>
                <c:pt idx="340">
                  <c:v>8.3589999994728714E-3</c:v>
                </c:pt>
                <c:pt idx="342">
                  <c:v>1.5965500002494082E-2</c:v>
                </c:pt>
                <c:pt idx="343">
                  <c:v>1.7965500002901535E-2</c:v>
                </c:pt>
                <c:pt idx="344">
                  <c:v>8.9175000030081719E-3</c:v>
                </c:pt>
                <c:pt idx="345">
                  <c:v>-4.3089999962830916E-3</c:v>
                </c:pt>
                <c:pt idx="348">
                  <c:v>1.1625500002992339E-2</c:v>
                </c:pt>
                <c:pt idx="349">
                  <c:v>3.1042000009620097E-2</c:v>
                </c:pt>
                <c:pt idx="351">
                  <c:v>2.822050000395393E-2</c:v>
                </c:pt>
                <c:pt idx="352">
                  <c:v>3.5339499998372048E-2</c:v>
                </c:pt>
                <c:pt idx="354">
                  <c:v>3.7130000004253816E-2</c:v>
                </c:pt>
                <c:pt idx="356">
                  <c:v>9.606000006897375E-3</c:v>
                </c:pt>
                <c:pt idx="358">
                  <c:v>2.549850000650622E-2</c:v>
                </c:pt>
                <c:pt idx="360">
                  <c:v>1.5736500005004928E-2</c:v>
                </c:pt>
                <c:pt idx="361">
                  <c:v>2.7736500000173692E-2</c:v>
                </c:pt>
                <c:pt idx="362">
                  <c:v>3.4045500004140195E-2</c:v>
                </c:pt>
                <c:pt idx="363">
                  <c:v>1.4224000005924609E-2</c:v>
                </c:pt>
                <c:pt idx="368">
                  <c:v>4.7657500006607734E-2</c:v>
                </c:pt>
                <c:pt idx="369">
                  <c:v>5.0145000059274025E-3</c:v>
                </c:pt>
                <c:pt idx="370">
                  <c:v>2.2431000004871748E-2</c:v>
                </c:pt>
                <c:pt idx="371">
                  <c:v>1.8550000007962808E-2</c:v>
                </c:pt>
                <c:pt idx="374">
                  <c:v>2.882800000224961E-2</c:v>
                </c:pt>
                <c:pt idx="376">
                  <c:v>4.1814500007603783E-2</c:v>
                </c:pt>
                <c:pt idx="378">
                  <c:v>1.4785500003199559E-2</c:v>
                </c:pt>
                <c:pt idx="379">
                  <c:v>1.8785499996738508E-2</c:v>
                </c:pt>
                <c:pt idx="380">
                  <c:v>4.3630000000121072E-2</c:v>
                </c:pt>
                <c:pt idx="381">
                  <c:v>2.9939000000013039E-2</c:v>
                </c:pt>
                <c:pt idx="384">
                  <c:v>4.6754499999224208E-2</c:v>
                </c:pt>
                <c:pt idx="385">
                  <c:v>3.1599000001733657E-2</c:v>
                </c:pt>
                <c:pt idx="386">
                  <c:v>5.3598999998939689E-2</c:v>
                </c:pt>
                <c:pt idx="387">
                  <c:v>4.7865500004263595E-2</c:v>
                </c:pt>
                <c:pt idx="388">
                  <c:v>4.6401000006881077E-2</c:v>
                </c:pt>
                <c:pt idx="390">
                  <c:v>4.2817499997909181E-2</c:v>
                </c:pt>
                <c:pt idx="391">
                  <c:v>4.8817499999131542E-2</c:v>
                </c:pt>
                <c:pt idx="392">
                  <c:v>3.9709999997285195E-2</c:v>
                </c:pt>
                <c:pt idx="394">
                  <c:v>4.7948000006726943E-2</c:v>
                </c:pt>
                <c:pt idx="395">
                  <c:v>4.1199999999662396E-2</c:v>
                </c:pt>
                <c:pt idx="400">
                  <c:v>4.703950000111945E-2</c:v>
                </c:pt>
                <c:pt idx="401">
                  <c:v>3.8475000001199078E-2</c:v>
                </c:pt>
                <c:pt idx="402">
                  <c:v>3.2557500002440065E-2</c:v>
                </c:pt>
                <c:pt idx="403">
                  <c:v>3.8759000002755783E-2</c:v>
                </c:pt>
                <c:pt idx="404">
                  <c:v>6.8710999999893829E-2</c:v>
                </c:pt>
                <c:pt idx="407">
                  <c:v>5.6793499999912456E-2</c:v>
                </c:pt>
                <c:pt idx="408">
                  <c:v>4.8860500006412622E-2</c:v>
                </c:pt>
                <c:pt idx="411">
                  <c:v>5.8014000002003741E-2</c:v>
                </c:pt>
                <c:pt idx="412">
                  <c:v>3.9490000002842862E-2</c:v>
                </c:pt>
                <c:pt idx="413">
                  <c:v>4.5442000002367422E-2</c:v>
                </c:pt>
                <c:pt idx="415">
                  <c:v>5.9561000001849607E-2</c:v>
                </c:pt>
                <c:pt idx="416">
                  <c:v>7.3977500003820751E-2</c:v>
                </c:pt>
                <c:pt idx="418">
                  <c:v>4.133449999790173E-2</c:v>
                </c:pt>
                <c:pt idx="419">
                  <c:v>5.4572499997448176E-2</c:v>
                </c:pt>
                <c:pt idx="420">
                  <c:v>5.8286500003305264E-2</c:v>
                </c:pt>
                <c:pt idx="422">
                  <c:v>5.2465000000665896E-2</c:v>
                </c:pt>
                <c:pt idx="423">
                  <c:v>3.1179000005067792E-2</c:v>
                </c:pt>
                <c:pt idx="424">
                  <c:v>3.6488000005192589E-2</c:v>
                </c:pt>
                <c:pt idx="426">
                  <c:v>5.3136500006075948E-2</c:v>
                </c:pt>
                <c:pt idx="427">
                  <c:v>6.4255500001308974E-2</c:v>
                </c:pt>
                <c:pt idx="430">
                  <c:v>7.1088500000769272E-2</c:v>
                </c:pt>
                <c:pt idx="433">
                  <c:v>6.4564500004053116E-2</c:v>
                </c:pt>
                <c:pt idx="434">
                  <c:v>5.3457000001799315E-2</c:v>
                </c:pt>
                <c:pt idx="436">
                  <c:v>6.1289999997825362E-2</c:v>
                </c:pt>
                <c:pt idx="439">
                  <c:v>7.2082500002579764E-2</c:v>
                </c:pt>
                <c:pt idx="441">
                  <c:v>7.3915500004659407E-2</c:v>
                </c:pt>
                <c:pt idx="442">
                  <c:v>5.4641000002447981E-2</c:v>
                </c:pt>
                <c:pt idx="444">
                  <c:v>8.2890500001667533E-2</c:v>
                </c:pt>
                <c:pt idx="447">
                  <c:v>6.8950000000768341E-2</c:v>
                </c:pt>
                <c:pt idx="449">
                  <c:v>6.7545000005338807E-2</c:v>
                </c:pt>
                <c:pt idx="451">
                  <c:v>6.278300000121817E-2</c:v>
                </c:pt>
                <c:pt idx="452">
                  <c:v>5.0556500005768612E-2</c:v>
                </c:pt>
                <c:pt idx="453">
                  <c:v>7.6026499998988584E-2</c:v>
                </c:pt>
                <c:pt idx="456">
                  <c:v>4.5228000002680346E-2</c:v>
                </c:pt>
                <c:pt idx="458">
                  <c:v>7.1061000002373476E-2</c:v>
                </c:pt>
                <c:pt idx="459">
                  <c:v>6.3477500007138588E-2</c:v>
                </c:pt>
                <c:pt idx="461">
                  <c:v>4.7251000003598165E-2</c:v>
                </c:pt>
                <c:pt idx="462">
                  <c:v>6.0251000002608635E-2</c:v>
                </c:pt>
                <c:pt idx="463">
                  <c:v>5.626250000204891E-2</c:v>
                </c:pt>
                <c:pt idx="464">
                  <c:v>6.2769000003754627E-2</c:v>
                </c:pt>
                <c:pt idx="465">
                  <c:v>6.8137500005832408E-2</c:v>
                </c:pt>
                <c:pt idx="467">
                  <c:v>6.2613500005681999E-2</c:v>
                </c:pt>
                <c:pt idx="468">
                  <c:v>6.2327500003448222E-2</c:v>
                </c:pt>
                <c:pt idx="469">
                  <c:v>7.586299999820767E-2</c:v>
                </c:pt>
                <c:pt idx="470">
                  <c:v>6.3755499999388121E-2</c:v>
                </c:pt>
                <c:pt idx="471">
                  <c:v>9.0964499999245163E-2</c:v>
                </c:pt>
                <c:pt idx="472">
                  <c:v>7.1463500004028901E-2</c:v>
                </c:pt>
                <c:pt idx="473">
                  <c:v>5.5129500004113652E-2</c:v>
                </c:pt>
                <c:pt idx="474">
                  <c:v>8.1248499998764601E-2</c:v>
                </c:pt>
                <c:pt idx="475">
                  <c:v>7.4903000000631437E-2</c:v>
                </c:pt>
                <c:pt idx="476">
                  <c:v>6.0914499998034444E-2</c:v>
                </c:pt>
                <c:pt idx="478">
                  <c:v>7.3450000003504101E-2</c:v>
                </c:pt>
                <c:pt idx="479">
                  <c:v>8.1135000000358559E-2</c:v>
                </c:pt>
                <c:pt idx="480">
                  <c:v>8.7384500002372079E-2</c:v>
                </c:pt>
                <c:pt idx="481">
                  <c:v>9.1634000003978144E-2</c:v>
                </c:pt>
                <c:pt idx="482">
                  <c:v>6.6704999997455161E-2</c:v>
                </c:pt>
                <c:pt idx="484">
                  <c:v>8.5251999997126404E-2</c:v>
                </c:pt>
                <c:pt idx="485">
                  <c:v>7.2198000001662876E-2</c:v>
                </c:pt>
                <c:pt idx="486">
                  <c:v>6.7983000000822358E-2</c:v>
                </c:pt>
                <c:pt idx="487">
                  <c:v>6.2125000004016329E-2</c:v>
                </c:pt>
                <c:pt idx="488">
                  <c:v>6.2917500006733462E-2</c:v>
                </c:pt>
                <c:pt idx="489">
                  <c:v>8.3059500000672415E-2</c:v>
                </c:pt>
                <c:pt idx="490">
                  <c:v>8.0796500005817506E-2</c:v>
                </c:pt>
                <c:pt idx="491">
                  <c:v>7.6915500001632608E-2</c:v>
                </c:pt>
                <c:pt idx="492">
                  <c:v>5.6510499998694286E-2</c:v>
                </c:pt>
                <c:pt idx="495">
                  <c:v>9.0777000004891306E-2</c:v>
                </c:pt>
                <c:pt idx="496">
                  <c:v>8.090749999973923E-2</c:v>
                </c:pt>
                <c:pt idx="498">
                  <c:v>6.6164500007289462E-2</c:v>
                </c:pt>
                <c:pt idx="499">
                  <c:v>6.5997500001685694E-2</c:v>
                </c:pt>
                <c:pt idx="500">
                  <c:v>9.2473500008054543E-2</c:v>
                </c:pt>
                <c:pt idx="501">
                  <c:v>6.9306500001403037E-2</c:v>
                </c:pt>
                <c:pt idx="502">
                  <c:v>8.8723000008030795E-2</c:v>
                </c:pt>
                <c:pt idx="503">
                  <c:v>7.6615500001935288E-2</c:v>
                </c:pt>
                <c:pt idx="504">
                  <c:v>9.2692000005627051E-2</c:v>
                </c:pt>
                <c:pt idx="506">
                  <c:v>8.2000999995216262E-2</c:v>
                </c:pt>
                <c:pt idx="511">
                  <c:v>8.0559500005620066E-2</c:v>
                </c:pt>
                <c:pt idx="512">
                  <c:v>8.8976000006368849E-2</c:v>
                </c:pt>
                <c:pt idx="514">
                  <c:v>8.4077499996055849E-2</c:v>
                </c:pt>
                <c:pt idx="516">
                  <c:v>8.591050000541145E-2</c:v>
                </c:pt>
                <c:pt idx="517">
                  <c:v>9.3386499996995553E-2</c:v>
                </c:pt>
                <c:pt idx="518">
                  <c:v>7.4803000003157649E-2</c:v>
                </c:pt>
                <c:pt idx="519">
                  <c:v>8.7528500007465482E-2</c:v>
                </c:pt>
                <c:pt idx="522">
                  <c:v>8.4497500007273629E-2</c:v>
                </c:pt>
                <c:pt idx="525">
                  <c:v>9.0740999999979977E-2</c:v>
                </c:pt>
                <c:pt idx="526">
                  <c:v>0.10699049999675481</c:v>
                </c:pt>
                <c:pt idx="527">
                  <c:v>9.2050000006565824E-2</c:v>
                </c:pt>
                <c:pt idx="528">
                  <c:v>9.388300000136951E-2</c:v>
                </c:pt>
                <c:pt idx="529">
                  <c:v>9.4858000004023779E-2</c:v>
                </c:pt>
                <c:pt idx="530">
                  <c:v>9.6577500000421423E-2</c:v>
                </c:pt>
                <c:pt idx="532">
                  <c:v>0.10130300000309944</c:v>
                </c:pt>
                <c:pt idx="533">
                  <c:v>0.10171950000949437</c:v>
                </c:pt>
                <c:pt idx="536">
                  <c:v>0.10013600000092993</c:v>
                </c:pt>
                <c:pt idx="538">
                  <c:v>0.10373550000076648</c:v>
                </c:pt>
                <c:pt idx="543">
                  <c:v>0.1150740000011865</c:v>
                </c:pt>
                <c:pt idx="545">
                  <c:v>0.10949050000635907</c:v>
                </c:pt>
                <c:pt idx="546">
                  <c:v>0.11573399999906542</c:v>
                </c:pt>
                <c:pt idx="547">
                  <c:v>0.11562650000269059</c:v>
                </c:pt>
                <c:pt idx="548">
                  <c:v>0.10735200014460133</c:v>
                </c:pt>
                <c:pt idx="549">
                  <c:v>0.11918500017782208</c:v>
                </c:pt>
                <c:pt idx="550">
                  <c:v>0.12160150009003701</c:v>
                </c:pt>
                <c:pt idx="551">
                  <c:v>0.1211194998541032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05-4AF9-8FF6-D08C658BB47B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1'!$F$21:$F$974</c:f>
              <c:numCache>
                <c:formatCode>General</c:formatCode>
                <c:ptCount val="954"/>
                <c:pt idx="0">
                  <c:v>-29861</c:v>
                </c:pt>
                <c:pt idx="1">
                  <c:v>-29860</c:v>
                </c:pt>
                <c:pt idx="2">
                  <c:v>-29691</c:v>
                </c:pt>
                <c:pt idx="3">
                  <c:v>-29632</c:v>
                </c:pt>
                <c:pt idx="4">
                  <c:v>-29601</c:v>
                </c:pt>
                <c:pt idx="5">
                  <c:v>-28931</c:v>
                </c:pt>
                <c:pt idx="6">
                  <c:v>-28927</c:v>
                </c:pt>
                <c:pt idx="7">
                  <c:v>-28441</c:v>
                </c:pt>
                <c:pt idx="8">
                  <c:v>-28431</c:v>
                </c:pt>
                <c:pt idx="9">
                  <c:v>-28106</c:v>
                </c:pt>
                <c:pt idx="10">
                  <c:v>-27961</c:v>
                </c:pt>
                <c:pt idx="11">
                  <c:v>-27331</c:v>
                </c:pt>
                <c:pt idx="12">
                  <c:v>-27328</c:v>
                </c:pt>
                <c:pt idx="13">
                  <c:v>-26371</c:v>
                </c:pt>
                <c:pt idx="14">
                  <c:v>-26350</c:v>
                </c:pt>
                <c:pt idx="15">
                  <c:v>-26271</c:v>
                </c:pt>
                <c:pt idx="16">
                  <c:v>-26055</c:v>
                </c:pt>
                <c:pt idx="17">
                  <c:v>-25891</c:v>
                </c:pt>
                <c:pt idx="18">
                  <c:v>-25578</c:v>
                </c:pt>
                <c:pt idx="19">
                  <c:v>-25127</c:v>
                </c:pt>
                <c:pt idx="20">
                  <c:v>-25071</c:v>
                </c:pt>
                <c:pt idx="21">
                  <c:v>-24448</c:v>
                </c:pt>
                <c:pt idx="22">
                  <c:v>-23200</c:v>
                </c:pt>
                <c:pt idx="23">
                  <c:v>-23193</c:v>
                </c:pt>
                <c:pt idx="24">
                  <c:v>-22877</c:v>
                </c:pt>
                <c:pt idx="25">
                  <c:v>-22827</c:v>
                </c:pt>
                <c:pt idx="26">
                  <c:v>-22516</c:v>
                </c:pt>
                <c:pt idx="27">
                  <c:v>-22496</c:v>
                </c:pt>
                <c:pt idx="28">
                  <c:v>-22495</c:v>
                </c:pt>
                <c:pt idx="29">
                  <c:v>-22251</c:v>
                </c:pt>
                <c:pt idx="30">
                  <c:v>-21884</c:v>
                </c:pt>
                <c:pt idx="31">
                  <c:v>-21539</c:v>
                </c:pt>
                <c:pt idx="32">
                  <c:v>-21515</c:v>
                </c:pt>
                <c:pt idx="33">
                  <c:v>-21324</c:v>
                </c:pt>
                <c:pt idx="34">
                  <c:v>-21287</c:v>
                </c:pt>
                <c:pt idx="35">
                  <c:v>-21201</c:v>
                </c:pt>
                <c:pt idx="36">
                  <c:v>-21194</c:v>
                </c:pt>
                <c:pt idx="37">
                  <c:v>-21186</c:v>
                </c:pt>
                <c:pt idx="38">
                  <c:v>-20979</c:v>
                </c:pt>
                <c:pt idx="39">
                  <c:v>-20950</c:v>
                </c:pt>
                <c:pt idx="40">
                  <c:v>-20928</c:v>
                </c:pt>
                <c:pt idx="41">
                  <c:v>-20913</c:v>
                </c:pt>
                <c:pt idx="42">
                  <c:v>-20281</c:v>
                </c:pt>
                <c:pt idx="43">
                  <c:v>-20257</c:v>
                </c:pt>
                <c:pt idx="44">
                  <c:v>-19936</c:v>
                </c:pt>
                <c:pt idx="45">
                  <c:v>-19921</c:v>
                </c:pt>
                <c:pt idx="46">
                  <c:v>-19899</c:v>
                </c:pt>
                <c:pt idx="47">
                  <c:v>-19596</c:v>
                </c:pt>
                <c:pt idx="48">
                  <c:v>-19595</c:v>
                </c:pt>
                <c:pt idx="49">
                  <c:v>-19295</c:v>
                </c:pt>
                <c:pt idx="50">
                  <c:v>-19288</c:v>
                </c:pt>
                <c:pt idx="51">
                  <c:v>-18972</c:v>
                </c:pt>
                <c:pt idx="52">
                  <c:v>-18964</c:v>
                </c:pt>
                <c:pt idx="53">
                  <c:v>-18948</c:v>
                </c:pt>
                <c:pt idx="54">
                  <c:v>-18655</c:v>
                </c:pt>
                <c:pt idx="55">
                  <c:v>-18641</c:v>
                </c:pt>
                <c:pt idx="56">
                  <c:v>-18626</c:v>
                </c:pt>
                <c:pt idx="57">
                  <c:v>-18352</c:v>
                </c:pt>
                <c:pt idx="58">
                  <c:v>-18324</c:v>
                </c:pt>
                <c:pt idx="59">
                  <c:v>-18309</c:v>
                </c:pt>
                <c:pt idx="60">
                  <c:v>-18022</c:v>
                </c:pt>
                <c:pt idx="61">
                  <c:v>-17979</c:v>
                </c:pt>
                <c:pt idx="62">
                  <c:v>-17706</c:v>
                </c:pt>
                <c:pt idx="63">
                  <c:v>-17397</c:v>
                </c:pt>
                <c:pt idx="64">
                  <c:v>-16935</c:v>
                </c:pt>
                <c:pt idx="65">
                  <c:v>-16720</c:v>
                </c:pt>
                <c:pt idx="66">
                  <c:v>-16108</c:v>
                </c:pt>
                <c:pt idx="67">
                  <c:v>-16087.5</c:v>
                </c:pt>
                <c:pt idx="68">
                  <c:v>-15440</c:v>
                </c:pt>
                <c:pt idx="69">
                  <c:v>-15433</c:v>
                </c:pt>
                <c:pt idx="70">
                  <c:v>-13830</c:v>
                </c:pt>
                <c:pt idx="71">
                  <c:v>-13815</c:v>
                </c:pt>
                <c:pt idx="72">
                  <c:v>-13778</c:v>
                </c:pt>
                <c:pt idx="73">
                  <c:v>-13564</c:v>
                </c:pt>
                <c:pt idx="74">
                  <c:v>-13563</c:v>
                </c:pt>
                <c:pt idx="75">
                  <c:v>-13528</c:v>
                </c:pt>
                <c:pt idx="76">
                  <c:v>-13499</c:v>
                </c:pt>
                <c:pt idx="77">
                  <c:v>-13498</c:v>
                </c:pt>
                <c:pt idx="78">
                  <c:v>-13492</c:v>
                </c:pt>
                <c:pt idx="79">
                  <c:v>-13484</c:v>
                </c:pt>
                <c:pt idx="80">
                  <c:v>-13476</c:v>
                </c:pt>
                <c:pt idx="81">
                  <c:v>-13194</c:v>
                </c:pt>
                <c:pt idx="82">
                  <c:v>-13188</c:v>
                </c:pt>
                <c:pt idx="83">
                  <c:v>-13187</c:v>
                </c:pt>
                <c:pt idx="84">
                  <c:v>-12878</c:v>
                </c:pt>
                <c:pt idx="85">
                  <c:v>-12584</c:v>
                </c:pt>
                <c:pt idx="86">
                  <c:v>-12548</c:v>
                </c:pt>
                <c:pt idx="87">
                  <c:v>-10629</c:v>
                </c:pt>
                <c:pt idx="88">
                  <c:v>-9939</c:v>
                </c:pt>
                <c:pt idx="89">
                  <c:v>-9615</c:v>
                </c:pt>
                <c:pt idx="90">
                  <c:v>-9615</c:v>
                </c:pt>
                <c:pt idx="91">
                  <c:v>-9330</c:v>
                </c:pt>
                <c:pt idx="92">
                  <c:v>-8659</c:v>
                </c:pt>
                <c:pt idx="93">
                  <c:v>-8658</c:v>
                </c:pt>
                <c:pt idx="94">
                  <c:v>-8658</c:v>
                </c:pt>
                <c:pt idx="95">
                  <c:v>-8634</c:v>
                </c:pt>
                <c:pt idx="96">
                  <c:v>-7724</c:v>
                </c:pt>
                <c:pt idx="97">
                  <c:v>-7717.5</c:v>
                </c:pt>
                <c:pt idx="98">
                  <c:v>-7707</c:v>
                </c:pt>
                <c:pt idx="99">
                  <c:v>-7705</c:v>
                </c:pt>
                <c:pt idx="100">
                  <c:v>-6454</c:v>
                </c:pt>
                <c:pt idx="101">
                  <c:v>-6453</c:v>
                </c:pt>
                <c:pt idx="102">
                  <c:v>-6432</c:v>
                </c:pt>
                <c:pt idx="103">
                  <c:v>-6084</c:v>
                </c:pt>
                <c:pt idx="104">
                  <c:v>-5804</c:v>
                </c:pt>
                <c:pt idx="105">
                  <c:v>-5760</c:v>
                </c:pt>
                <c:pt idx="106">
                  <c:v>-5458</c:v>
                </c:pt>
                <c:pt idx="107">
                  <c:v>-5458</c:v>
                </c:pt>
                <c:pt idx="108">
                  <c:v>-5444</c:v>
                </c:pt>
                <c:pt idx="109">
                  <c:v>-5436</c:v>
                </c:pt>
                <c:pt idx="110">
                  <c:v>-5198</c:v>
                </c:pt>
                <c:pt idx="111">
                  <c:v>-5185</c:v>
                </c:pt>
                <c:pt idx="112">
                  <c:v>-5185</c:v>
                </c:pt>
                <c:pt idx="113">
                  <c:v>-5185</c:v>
                </c:pt>
                <c:pt idx="114">
                  <c:v>-5185</c:v>
                </c:pt>
                <c:pt idx="115">
                  <c:v>-5184</c:v>
                </c:pt>
                <c:pt idx="116">
                  <c:v>-5179</c:v>
                </c:pt>
                <c:pt idx="117">
                  <c:v>-5179</c:v>
                </c:pt>
                <c:pt idx="118">
                  <c:v>-5179</c:v>
                </c:pt>
                <c:pt idx="119">
                  <c:v>-5149</c:v>
                </c:pt>
                <c:pt idx="120">
                  <c:v>-4817</c:v>
                </c:pt>
                <c:pt idx="121">
                  <c:v>-4816</c:v>
                </c:pt>
                <c:pt idx="122">
                  <c:v>-4804</c:v>
                </c:pt>
                <c:pt idx="123">
                  <c:v>-4533</c:v>
                </c:pt>
                <c:pt idx="124">
                  <c:v>-4512</c:v>
                </c:pt>
                <c:pt idx="125">
                  <c:v>-4507</c:v>
                </c:pt>
                <c:pt idx="126">
                  <c:v>-4507</c:v>
                </c:pt>
                <c:pt idx="127">
                  <c:v>-4191</c:v>
                </c:pt>
                <c:pt idx="128">
                  <c:v>-4191</c:v>
                </c:pt>
                <c:pt idx="129">
                  <c:v>-4187</c:v>
                </c:pt>
                <c:pt idx="130">
                  <c:v>-4185</c:v>
                </c:pt>
                <c:pt idx="131">
                  <c:v>-3950</c:v>
                </c:pt>
                <c:pt idx="132">
                  <c:v>-3932</c:v>
                </c:pt>
                <c:pt idx="133">
                  <c:v>-3896</c:v>
                </c:pt>
                <c:pt idx="134">
                  <c:v>-3890</c:v>
                </c:pt>
                <c:pt idx="135">
                  <c:v>-3888</c:v>
                </c:pt>
                <c:pt idx="136">
                  <c:v>-3886</c:v>
                </c:pt>
                <c:pt idx="137">
                  <c:v>-3867</c:v>
                </c:pt>
                <c:pt idx="138">
                  <c:v>-3867</c:v>
                </c:pt>
                <c:pt idx="139">
                  <c:v>-3860</c:v>
                </c:pt>
                <c:pt idx="140">
                  <c:v>-3859</c:v>
                </c:pt>
                <c:pt idx="141">
                  <c:v>-3853</c:v>
                </c:pt>
                <c:pt idx="142">
                  <c:v>-3853</c:v>
                </c:pt>
                <c:pt idx="143">
                  <c:v>-3853</c:v>
                </c:pt>
                <c:pt idx="144">
                  <c:v>-3838</c:v>
                </c:pt>
                <c:pt idx="145">
                  <c:v>-3833</c:v>
                </c:pt>
                <c:pt idx="146">
                  <c:v>-3816</c:v>
                </c:pt>
                <c:pt idx="147">
                  <c:v>-3577</c:v>
                </c:pt>
                <c:pt idx="148">
                  <c:v>-3522</c:v>
                </c:pt>
                <c:pt idx="149">
                  <c:v>-3500</c:v>
                </c:pt>
                <c:pt idx="150">
                  <c:v>-3263</c:v>
                </c:pt>
                <c:pt idx="151">
                  <c:v>-3257</c:v>
                </c:pt>
                <c:pt idx="152">
                  <c:v>-3257</c:v>
                </c:pt>
                <c:pt idx="153">
                  <c:v>-3250</c:v>
                </c:pt>
                <c:pt idx="154">
                  <c:v>-3250</c:v>
                </c:pt>
                <c:pt idx="155">
                  <c:v>-3242</c:v>
                </c:pt>
                <c:pt idx="156">
                  <c:v>-3234</c:v>
                </c:pt>
                <c:pt idx="157">
                  <c:v>-3220</c:v>
                </c:pt>
                <c:pt idx="158">
                  <c:v>-3176</c:v>
                </c:pt>
                <c:pt idx="159">
                  <c:v>-3169</c:v>
                </c:pt>
                <c:pt idx="160">
                  <c:v>-2947</c:v>
                </c:pt>
                <c:pt idx="161">
                  <c:v>-2939</c:v>
                </c:pt>
                <c:pt idx="162">
                  <c:v>-2927</c:v>
                </c:pt>
                <c:pt idx="163">
                  <c:v>-2921</c:v>
                </c:pt>
                <c:pt idx="164">
                  <c:v>-2921</c:v>
                </c:pt>
                <c:pt idx="165">
                  <c:v>-2919</c:v>
                </c:pt>
                <c:pt idx="166">
                  <c:v>-2919</c:v>
                </c:pt>
                <c:pt idx="167">
                  <c:v>-2917</c:v>
                </c:pt>
                <c:pt idx="168">
                  <c:v>-2917</c:v>
                </c:pt>
                <c:pt idx="169">
                  <c:v>-2914</c:v>
                </c:pt>
                <c:pt idx="170">
                  <c:v>-2914</c:v>
                </c:pt>
                <c:pt idx="171">
                  <c:v>-2911</c:v>
                </c:pt>
                <c:pt idx="172">
                  <c:v>-2911</c:v>
                </c:pt>
                <c:pt idx="173">
                  <c:v>-2900</c:v>
                </c:pt>
                <c:pt idx="174">
                  <c:v>-2899</c:v>
                </c:pt>
                <c:pt idx="175">
                  <c:v>-2294</c:v>
                </c:pt>
                <c:pt idx="176">
                  <c:v>-2273</c:v>
                </c:pt>
                <c:pt idx="177">
                  <c:v>-2273</c:v>
                </c:pt>
                <c:pt idx="178">
                  <c:v>-2264</c:v>
                </c:pt>
                <c:pt idx="179">
                  <c:v>-2264</c:v>
                </c:pt>
                <c:pt idx="180">
                  <c:v>-2257</c:v>
                </c:pt>
                <c:pt idx="181">
                  <c:v>-2234</c:v>
                </c:pt>
                <c:pt idx="182">
                  <c:v>-2227</c:v>
                </c:pt>
                <c:pt idx="183">
                  <c:v>-2222</c:v>
                </c:pt>
                <c:pt idx="184">
                  <c:v>-2046.5</c:v>
                </c:pt>
                <c:pt idx="185">
                  <c:v>-2027</c:v>
                </c:pt>
                <c:pt idx="186">
                  <c:v>-1983.5</c:v>
                </c:pt>
                <c:pt idx="187">
                  <c:v>-1963</c:v>
                </c:pt>
                <c:pt idx="188">
                  <c:v>-1934</c:v>
                </c:pt>
                <c:pt idx="189">
                  <c:v>-1928</c:v>
                </c:pt>
                <c:pt idx="190">
                  <c:v>-1927</c:v>
                </c:pt>
                <c:pt idx="191">
                  <c:v>-1913</c:v>
                </c:pt>
                <c:pt idx="192">
                  <c:v>-1913</c:v>
                </c:pt>
                <c:pt idx="193">
                  <c:v>-1696</c:v>
                </c:pt>
                <c:pt idx="194">
                  <c:v>-1696</c:v>
                </c:pt>
                <c:pt idx="195">
                  <c:v>-1661</c:v>
                </c:pt>
                <c:pt idx="196">
                  <c:v>-1659</c:v>
                </c:pt>
                <c:pt idx="197">
                  <c:v>-1659</c:v>
                </c:pt>
                <c:pt idx="198">
                  <c:v>-1659</c:v>
                </c:pt>
                <c:pt idx="199">
                  <c:v>-1644</c:v>
                </c:pt>
                <c:pt idx="200">
                  <c:v>-1640</c:v>
                </c:pt>
                <c:pt idx="201">
                  <c:v>-1640</c:v>
                </c:pt>
                <c:pt idx="202">
                  <c:v>-1638</c:v>
                </c:pt>
                <c:pt idx="203">
                  <c:v>-1638</c:v>
                </c:pt>
                <c:pt idx="204">
                  <c:v>-1637</c:v>
                </c:pt>
                <c:pt idx="205">
                  <c:v>-1637</c:v>
                </c:pt>
                <c:pt idx="206">
                  <c:v>-1637</c:v>
                </c:pt>
                <c:pt idx="207">
                  <c:v>-1637</c:v>
                </c:pt>
                <c:pt idx="208">
                  <c:v>-1624</c:v>
                </c:pt>
                <c:pt idx="209">
                  <c:v>-1624</c:v>
                </c:pt>
                <c:pt idx="210">
                  <c:v>-1623</c:v>
                </c:pt>
                <c:pt idx="211">
                  <c:v>-1623</c:v>
                </c:pt>
                <c:pt idx="212">
                  <c:v>-1618</c:v>
                </c:pt>
                <c:pt idx="213">
                  <c:v>-1616</c:v>
                </c:pt>
                <c:pt idx="214">
                  <c:v>-1616</c:v>
                </c:pt>
                <c:pt idx="215">
                  <c:v>-1615.5</c:v>
                </c:pt>
                <c:pt idx="216">
                  <c:v>-1611</c:v>
                </c:pt>
                <c:pt idx="217">
                  <c:v>-1610</c:v>
                </c:pt>
                <c:pt idx="218">
                  <c:v>-1604</c:v>
                </c:pt>
                <c:pt idx="219">
                  <c:v>-1602</c:v>
                </c:pt>
                <c:pt idx="220">
                  <c:v>-1602</c:v>
                </c:pt>
                <c:pt idx="221">
                  <c:v>-1602</c:v>
                </c:pt>
                <c:pt idx="222">
                  <c:v>-1601</c:v>
                </c:pt>
                <c:pt idx="223">
                  <c:v>-1594</c:v>
                </c:pt>
                <c:pt idx="224">
                  <c:v>-1594</c:v>
                </c:pt>
                <c:pt idx="225">
                  <c:v>-1587</c:v>
                </c:pt>
                <c:pt idx="226">
                  <c:v>-1587</c:v>
                </c:pt>
                <c:pt idx="227">
                  <c:v>-1586</c:v>
                </c:pt>
                <c:pt idx="228">
                  <c:v>-1365</c:v>
                </c:pt>
                <c:pt idx="229">
                  <c:v>-1365</c:v>
                </c:pt>
                <c:pt idx="230">
                  <c:v>-1347.5</c:v>
                </c:pt>
                <c:pt idx="231">
                  <c:v>-1324</c:v>
                </c:pt>
                <c:pt idx="232">
                  <c:v>-1324</c:v>
                </c:pt>
                <c:pt idx="233">
                  <c:v>-1309</c:v>
                </c:pt>
                <c:pt idx="234">
                  <c:v>-1309</c:v>
                </c:pt>
                <c:pt idx="235">
                  <c:v>-1293</c:v>
                </c:pt>
                <c:pt idx="236">
                  <c:v>-1288</c:v>
                </c:pt>
                <c:pt idx="237">
                  <c:v>-1288</c:v>
                </c:pt>
                <c:pt idx="238">
                  <c:v>-1280</c:v>
                </c:pt>
                <c:pt idx="239">
                  <c:v>-1280</c:v>
                </c:pt>
                <c:pt idx="240">
                  <c:v>-1278</c:v>
                </c:pt>
                <c:pt idx="241">
                  <c:v>-1278</c:v>
                </c:pt>
                <c:pt idx="242">
                  <c:v>-1274.5</c:v>
                </c:pt>
                <c:pt idx="243">
                  <c:v>-1263</c:v>
                </c:pt>
                <c:pt idx="244">
                  <c:v>-1263</c:v>
                </c:pt>
                <c:pt idx="245">
                  <c:v>-1234</c:v>
                </c:pt>
                <c:pt idx="246">
                  <c:v>-1234</c:v>
                </c:pt>
                <c:pt idx="247">
                  <c:v>-1048</c:v>
                </c:pt>
                <c:pt idx="248">
                  <c:v>-1048</c:v>
                </c:pt>
                <c:pt idx="249">
                  <c:v>-1026</c:v>
                </c:pt>
                <c:pt idx="250">
                  <c:v>-993</c:v>
                </c:pt>
                <c:pt idx="251">
                  <c:v>-992</c:v>
                </c:pt>
                <c:pt idx="252">
                  <c:v>-971</c:v>
                </c:pt>
                <c:pt idx="253">
                  <c:v>-957</c:v>
                </c:pt>
                <c:pt idx="254">
                  <c:v>-956</c:v>
                </c:pt>
                <c:pt idx="255">
                  <c:v>-942</c:v>
                </c:pt>
                <c:pt idx="256">
                  <c:v>-756</c:v>
                </c:pt>
                <c:pt idx="257">
                  <c:v>-684</c:v>
                </c:pt>
                <c:pt idx="258">
                  <c:v>-683</c:v>
                </c:pt>
                <c:pt idx="259">
                  <c:v>-645</c:v>
                </c:pt>
                <c:pt idx="260">
                  <c:v>-645</c:v>
                </c:pt>
                <c:pt idx="261">
                  <c:v>-631</c:v>
                </c:pt>
                <c:pt idx="262">
                  <c:v>-618</c:v>
                </c:pt>
                <c:pt idx="263">
                  <c:v>-618</c:v>
                </c:pt>
                <c:pt idx="264">
                  <c:v>-611</c:v>
                </c:pt>
                <c:pt idx="265">
                  <c:v>-596</c:v>
                </c:pt>
                <c:pt idx="266">
                  <c:v>-360</c:v>
                </c:pt>
                <c:pt idx="267">
                  <c:v>-353</c:v>
                </c:pt>
                <c:pt idx="268">
                  <c:v>-351</c:v>
                </c:pt>
                <c:pt idx="269">
                  <c:v>-338</c:v>
                </c:pt>
                <c:pt idx="270">
                  <c:v>-302</c:v>
                </c:pt>
                <c:pt idx="271">
                  <c:v>-280</c:v>
                </c:pt>
                <c:pt idx="272">
                  <c:v>-30</c:v>
                </c:pt>
                <c:pt idx="273">
                  <c:v>-7</c:v>
                </c:pt>
                <c:pt idx="274">
                  <c:v>-3.5</c:v>
                </c:pt>
                <c:pt idx="275">
                  <c:v>0</c:v>
                </c:pt>
                <c:pt idx="276">
                  <c:v>0</c:v>
                </c:pt>
                <c:pt idx="277">
                  <c:v>252</c:v>
                </c:pt>
                <c:pt idx="278">
                  <c:v>253</c:v>
                </c:pt>
                <c:pt idx="279">
                  <c:v>253</c:v>
                </c:pt>
                <c:pt idx="280">
                  <c:v>268</c:v>
                </c:pt>
                <c:pt idx="281">
                  <c:v>268</c:v>
                </c:pt>
                <c:pt idx="282">
                  <c:v>279</c:v>
                </c:pt>
                <c:pt idx="283">
                  <c:v>280</c:v>
                </c:pt>
                <c:pt idx="284">
                  <c:v>280</c:v>
                </c:pt>
                <c:pt idx="285">
                  <c:v>289</c:v>
                </c:pt>
                <c:pt idx="286">
                  <c:v>289</c:v>
                </c:pt>
                <c:pt idx="287">
                  <c:v>304</c:v>
                </c:pt>
                <c:pt idx="288">
                  <c:v>304</c:v>
                </c:pt>
                <c:pt idx="289">
                  <c:v>304</c:v>
                </c:pt>
                <c:pt idx="290">
                  <c:v>308</c:v>
                </c:pt>
                <c:pt idx="291">
                  <c:v>315</c:v>
                </c:pt>
                <c:pt idx="292">
                  <c:v>316</c:v>
                </c:pt>
                <c:pt idx="293">
                  <c:v>317</c:v>
                </c:pt>
                <c:pt idx="294">
                  <c:v>330</c:v>
                </c:pt>
                <c:pt idx="295">
                  <c:v>337</c:v>
                </c:pt>
                <c:pt idx="296">
                  <c:v>525</c:v>
                </c:pt>
                <c:pt idx="297">
                  <c:v>560</c:v>
                </c:pt>
                <c:pt idx="298">
                  <c:v>560</c:v>
                </c:pt>
                <c:pt idx="299">
                  <c:v>563.5</c:v>
                </c:pt>
                <c:pt idx="300">
                  <c:v>565.5</c:v>
                </c:pt>
                <c:pt idx="301">
                  <c:v>611</c:v>
                </c:pt>
                <c:pt idx="302">
                  <c:v>611</c:v>
                </c:pt>
                <c:pt idx="303">
                  <c:v>624</c:v>
                </c:pt>
                <c:pt idx="304">
                  <c:v>625</c:v>
                </c:pt>
                <c:pt idx="305">
                  <c:v>627</c:v>
                </c:pt>
                <c:pt idx="306">
                  <c:v>639</c:v>
                </c:pt>
                <c:pt idx="307">
                  <c:v>642</c:v>
                </c:pt>
                <c:pt idx="308">
                  <c:v>650.5</c:v>
                </c:pt>
                <c:pt idx="309">
                  <c:v>655</c:v>
                </c:pt>
                <c:pt idx="310">
                  <c:v>679</c:v>
                </c:pt>
                <c:pt idx="311">
                  <c:v>679</c:v>
                </c:pt>
                <c:pt idx="312">
                  <c:v>936</c:v>
                </c:pt>
                <c:pt idx="313">
                  <c:v>939.5</c:v>
                </c:pt>
                <c:pt idx="314">
                  <c:v>963</c:v>
                </c:pt>
                <c:pt idx="315">
                  <c:v>965.5</c:v>
                </c:pt>
                <c:pt idx="316">
                  <c:v>970</c:v>
                </c:pt>
                <c:pt idx="317">
                  <c:v>978</c:v>
                </c:pt>
                <c:pt idx="318">
                  <c:v>1217</c:v>
                </c:pt>
                <c:pt idx="319">
                  <c:v>1217</c:v>
                </c:pt>
                <c:pt idx="320">
                  <c:v>1280</c:v>
                </c:pt>
                <c:pt idx="321">
                  <c:v>1280</c:v>
                </c:pt>
                <c:pt idx="322">
                  <c:v>1280</c:v>
                </c:pt>
                <c:pt idx="323">
                  <c:v>1280</c:v>
                </c:pt>
                <c:pt idx="324">
                  <c:v>1282</c:v>
                </c:pt>
                <c:pt idx="325">
                  <c:v>1297</c:v>
                </c:pt>
                <c:pt idx="326">
                  <c:v>1297</c:v>
                </c:pt>
                <c:pt idx="327">
                  <c:v>1302</c:v>
                </c:pt>
                <c:pt idx="328">
                  <c:v>1302</c:v>
                </c:pt>
                <c:pt idx="329">
                  <c:v>1556</c:v>
                </c:pt>
                <c:pt idx="330">
                  <c:v>1556</c:v>
                </c:pt>
                <c:pt idx="331">
                  <c:v>1563</c:v>
                </c:pt>
                <c:pt idx="332">
                  <c:v>1563</c:v>
                </c:pt>
                <c:pt idx="333">
                  <c:v>1577</c:v>
                </c:pt>
                <c:pt idx="334">
                  <c:v>1577</c:v>
                </c:pt>
                <c:pt idx="335">
                  <c:v>1596</c:v>
                </c:pt>
                <c:pt idx="336">
                  <c:v>1607</c:v>
                </c:pt>
                <c:pt idx="337">
                  <c:v>1620</c:v>
                </c:pt>
                <c:pt idx="338">
                  <c:v>1620</c:v>
                </c:pt>
                <c:pt idx="339">
                  <c:v>1887.5</c:v>
                </c:pt>
                <c:pt idx="340">
                  <c:v>1922</c:v>
                </c:pt>
                <c:pt idx="341">
                  <c:v>1922</c:v>
                </c:pt>
                <c:pt idx="342">
                  <c:v>1949</c:v>
                </c:pt>
                <c:pt idx="343">
                  <c:v>1949</c:v>
                </c:pt>
                <c:pt idx="344">
                  <c:v>1965</c:v>
                </c:pt>
                <c:pt idx="345">
                  <c:v>1978</c:v>
                </c:pt>
                <c:pt idx="346">
                  <c:v>2178</c:v>
                </c:pt>
                <c:pt idx="347">
                  <c:v>2184.5</c:v>
                </c:pt>
                <c:pt idx="348">
                  <c:v>2229</c:v>
                </c:pt>
                <c:pt idx="349">
                  <c:v>2236</c:v>
                </c:pt>
                <c:pt idx="350">
                  <c:v>2239</c:v>
                </c:pt>
                <c:pt idx="351">
                  <c:v>2239</c:v>
                </c:pt>
                <c:pt idx="352">
                  <c:v>2241</c:v>
                </c:pt>
                <c:pt idx="353">
                  <c:v>2526.5</c:v>
                </c:pt>
                <c:pt idx="354">
                  <c:v>2540</c:v>
                </c:pt>
                <c:pt idx="355">
                  <c:v>2540</c:v>
                </c:pt>
                <c:pt idx="356">
                  <c:v>2548</c:v>
                </c:pt>
                <c:pt idx="357">
                  <c:v>2548</c:v>
                </c:pt>
                <c:pt idx="358">
                  <c:v>2563</c:v>
                </c:pt>
                <c:pt idx="359">
                  <c:v>2567</c:v>
                </c:pt>
                <c:pt idx="360">
                  <c:v>2567</c:v>
                </c:pt>
                <c:pt idx="361">
                  <c:v>2567</c:v>
                </c:pt>
                <c:pt idx="362">
                  <c:v>2589</c:v>
                </c:pt>
                <c:pt idx="363">
                  <c:v>2592</c:v>
                </c:pt>
                <c:pt idx="364">
                  <c:v>2592</c:v>
                </c:pt>
                <c:pt idx="365">
                  <c:v>2767</c:v>
                </c:pt>
                <c:pt idx="366">
                  <c:v>2863.5</c:v>
                </c:pt>
                <c:pt idx="367">
                  <c:v>2885</c:v>
                </c:pt>
                <c:pt idx="368">
                  <c:v>2885</c:v>
                </c:pt>
                <c:pt idx="369">
                  <c:v>2891</c:v>
                </c:pt>
                <c:pt idx="370">
                  <c:v>2898</c:v>
                </c:pt>
                <c:pt idx="371">
                  <c:v>2900</c:v>
                </c:pt>
                <c:pt idx="372">
                  <c:v>3128</c:v>
                </c:pt>
                <c:pt idx="373">
                  <c:v>3195</c:v>
                </c:pt>
                <c:pt idx="374">
                  <c:v>3224</c:v>
                </c:pt>
                <c:pt idx="375">
                  <c:v>3233.5</c:v>
                </c:pt>
                <c:pt idx="376">
                  <c:v>3291</c:v>
                </c:pt>
                <c:pt idx="377">
                  <c:v>3410</c:v>
                </c:pt>
                <c:pt idx="378">
                  <c:v>3509</c:v>
                </c:pt>
                <c:pt idx="379">
                  <c:v>3509</c:v>
                </c:pt>
                <c:pt idx="380">
                  <c:v>3540</c:v>
                </c:pt>
                <c:pt idx="381">
                  <c:v>3562</c:v>
                </c:pt>
                <c:pt idx="382">
                  <c:v>3562</c:v>
                </c:pt>
                <c:pt idx="383">
                  <c:v>3784</c:v>
                </c:pt>
                <c:pt idx="384">
                  <c:v>3811</c:v>
                </c:pt>
                <c:pt idx="385">
                  <c:v>3842</c:v>
                </c:pt>
                <c:pt idx="386">
                  <c:v>3842</c:v>
                </c:pt>
                <c:pt idx="387">
                  <c:v>4149</c:v>
                </c:pt>
                <c:pt idx="388">
                  <c:v>4158</c:v>
                </c:pt>
                <c:pt idx="389">
                  <c:v>4158</c:v>
                </c:pt>
                <c:pt idx="390">
                  <c:v>4165</c:v>
                </c:pt>
                <c:pt idx="391">
                  <c:v>4165</c:v>
                </c:pt>
                <c:pt idx="392">
                  <c:v>4180</c:v>
                </c:pt>
                <c:pt idx="393">
                  <c:v>4180</c:v>
                </c:pt>
                <c:pt idx="394">
                  <c:v>4184</c:v>
                </c:pt>
                <c:pt idx="395">
                  <c:v>4200</c:v>
                </c:pt>
                <c:pt idx="396">
                  <c:v>4446.5</c:v>
                </c:pt>
                <c:pt idx="397">
                  <c:v>4502</c:v>
                </c:pt>
                <c:pt idx="398">
                  <c:v>4502</c:v>
                </c:pt>
                <c:pt idx="399">
                  <c:v>4840</c:v>
                </c:pt>
                <c:pt idx="400">
                  <c:v>5041</c:v>
                </c:pt>
                <c:pt idx="401">
                  <c:v>5050</c:v>
                </c:pt>
                <c:pt idx="402">
                  <c:v>5085</c:v>
                </c:pt>
                <c:pt idx="403">
                  <c:v>5122</c:v>
                </c:pt>
                <c:pt idx="404">
                  <c:v>5138</c:v>
                </c:pt>
                <c:pt idx="405">
                  <c:v>5138</c:v>
                </c:pt>
                <c:pt idx="406">
                  <c:v>5173</c:v>
                </c:pt>
                <c:pt idx="407">
                  <c:v>5173</c:v>
                </c:pt>
                <c:pt idx="408">
                  <c:v>5359</c:v>
                </c:pt>
                <c:pt idx="409">
                  <c:v>5359</c:v>
                </c:pt>
                <c:pt idx="410">
                  <c:v>5408</c:v>
                </c:pt>
                <c:pt idx="411">
                  <c:v>5412</c:v>
                </c:pt>
                <c:pt idx="412">
                  <c:v>5420</c:v>
                </c:pt>
                <c:pt idx="413">
                  <c:v>5436</c:v>
                </c:pt>
                <c:pt idx="414">
                  <c:v>5438</c:v>
                </c:pt>
                <c:pt idx="415">
                  <c:v>5438</c:v>
                </c:pt>
                <c:pt idx="416">
                  <c:v>5445</c:v>
                </c:pt>
                <c:pt idx="417">
                  <c:v>5445</c:v>
                </c:pt>
                <c:pt idx="418">
                  <c:v>5451</c:v>
                </c:pt>
                <c:pt idx="419">
                  <c:v>5455</c:v>
                </c:pt>
                <c:pt idx="420">
                  <c:v>5467</c:v>
                </c:pt>
                <c:pt idx="421">
                  <c:v>5467</c:v>
                </c:pt>
                <c:pt idx="422">
                  <c:v>5470</c:v>
                </c:pt>
                <c:pt idx="423">
                  <c:v>5482</c:v>
                </c:pt>
                <c:pt idx="424">
                  <c:v>5504</c:v>
                </c:pt>
                <c:pt idx="425">
                  <c:v>5504</c:v>
                </c:pt>
                <c:pt idx="426">
                  <c:v>5767</c:v>
                </c:pt>
                <c:pt idx="427">
                  <c:v>5769</c:v>
                </c:pt>
                <c:pt idx="428">
                  <c:v>5769</c:v>
                </c:pt>
                <c:pt idx="429">
                  <c:v>5783</c:v>
                </c:pt>
                <c:pt idx="430">
                  <c:v>5783</c:v>
                </c:pt>
                <c:pt idx="431">
                  <c:v>5789</c:v>
                </c:pt>
                <c:pt idx="432">
                  <c:v>5791</c:v>
                </c:pt>
                <c:pt idx="433">
                  <c:v>5791</c:v>
                </c:pt>
                <c:pt idx="434">
                  <c:v>5806</c:v>
                </c:pt>
                <c:pt idx="435">
                  <c:v>5806</c:v>
                </c:pt>
                <c:pt idx="436">
                  <c:v>5820</c:v>
                </c:pt>
                <c:pt idx="437">
                  <c:v>5820</c:v>
                </c:pt>
                <c:pt idx="438">
                  <c:v>6035</c:v>
                </c:pt>
                <c:pt idx="439">
                  <c:v>6035</c:v>
                </c:pt>
                <c:pt idx="440">
                  <c:v>6049</c:v>
                </c:pt>
                <c:pt idx="441">
                  <c:v>6049</c:v>
                </c:pt>
                <c:pt idx="442">
                  <c:v>6078</c:v>
                </c:pt>
                <c:pt idx="443">
                  <c:v>6078</c:v>
                </c:pt>
                <c:pt idx="444">
                  <c:v>6099</c:v>
                </c:pt>
                <c:pt idx="445">
                  <c:v>6099</c:v>
                </c:pt>
                <c:pt idx="446">
                  <c:v>6100</c:v>
                </c:pt>
                <c:pt idx="447">
                  <c:v>6100</c:v>
                </c:pt>
                <c:pt idx="448">
                  <c:v>6110</c:v>
                </c:pt>
                <c:pt idx="449">
                  <c:v>6110</c:v>
                </c:pt>
                <c:pt idx="450">
                  <c:v>6114</c:v>
                </c:pt>
                <c:pt idx="451">
                  <c:v>6114</c:v>
                </c:pt>
                <c:pt idx="452">
                  <c:v>6127</c:v>
                </c:pt>
                <c:pt idx="453">
                  <c:v>6387</c:v>
                </c:pt>
                <c:pt idx="454">
                  <c:v>6387</c:v>
                </c:pt>
                <c:pt idx="455">
                  <c:v>6424</c:v>
                </c:pt>
                <c:pt idx="456">
                  <c:v>6424</c:v>
                </c:pt>
                <c:pt idx="457">
                  <c:v>6438</c:v>
                </c:pt>
                <c:pt idx="458">
                  <c:v>6438</c:v>
                </c:pt>
                <c:pt idx="459">
                  <c:v>6445</c:v>
                </c:pt>
                <c:pt idx="460">
                  <c:v>6445</c:v>
                </c:pt>
                <c:pt idx="461">
                  <c:v>6458</c:v>
                </c:pt>
                <c:pt idx="462">
                  <c:v>6458</c:v>
                </c:pt>
                <c:pt idx="463">
                  <c:v>6475</c:v>
                </c:pt>
                <c:pt idx="464">
                  <c:v>6702</c:v>
                </c:pt>
                <c:pt idx="465">
                  <c:v>6725</c:v>
                </c:pt>
                <c:pt idx="466">
                  <c:v>6725</c:v>
                </c:pt>
                <c:pt idx="467">
                  <c:v>6733</c:v>
                </c:pt>
                <c:pt idx="468">
                  <c:v>6745</c:v>
                </c:pt>
                <c:pt idx="469">
                  <c:v>6754</c:v>
                </c:pt>
                <c:pt idx="470">
                  <c:v>6769</c:v>
                </c:pt>
                <c:pt idx="471">
                  <c:v>6991</c:v>
                </c:pt>
                <c:pt idx="472">
                  <c:v>7033</c:v>
                </c:pt>
                <c:pt idx="473">
                  <c:v>7061</c:v>
                </c:pt>
                <c:pt idx="474">
                  <c:v>7063</c:v>
                </c:pt>
                <c:pt idx="475">
                  <c:v>7074</c:v>
                </c:pt>
                <c:pt idx="476">
                  <c:v>7091</c:v>
                </c:pt>
                <c:pt idx="477">
                  <c:v>7100</c:v>
                </c:pt>
                <c:pt idx="478">
                  <c:v>7100</c:v>
                </c:pt>
                <c:pt idx="479">
                  <c:v>7330</c:v>
                </c:pt>
                <c:pt idx="480">
                  <c:v>7351</c:v>
                </c:pt>
                <c:pt idx="481">
                  <c:v>7372</c:v>
                </c:pt>
                <c:pt idx="482">
                  <c:v>7390</c:v>
                </c:pt>
                <c:pt idx="483">
                  <c:v>7400</c:v>
                </c:pt>
                <c:pt idx="484">
                  <c:v>7416</c:v>
                </c:pt>
                <c:pt idx="485">
                  <c:v>7684</c:v>
                </c:pt>
                <c:pt idx="486">
                  <c:v>7714</c:v>
                </c:pt>
                <c:pt idx="487">
                  <c:v>7750</c:v>
                </c:pt>
                <c:pt idx="488">
                  <c:v>7965</c:v>
                </c:pt>
                <c:pt idx="489">
                  <c:v>8001</c:v>
                </c:pt>
                <c:pt idx="490">
                  <c:v>8047</c:v>
                </c:pt>
                <c:pt idx="491">
                  <c:v>8049</c:v>
                </c:pt>
                <c:pt idx="492">
                  <c:v>8059</c:v>
                </c:pt>
                <c:pt idx="493">
                  <c:v>8282</c:v>
                </c:pt>
                <c:pt idx="494">
                  <c:v>8318</c:v>
                </c:pt>
                <c:pt idx="495">
                  <c:v>8366</c:v>
                </c:pt>
                <c:pt idx="496">
                  <c:v>8385</c:v>
                </c:pt>
                <c:pt idx="497">
                  <c:v>8385</c:v>
                </c:pt>
                <c:pt idx="498">
                  <c:v>8591</c:v>
                </c:pt>
                <c:pt idx="499">
                  <c:v>8605</c:v>
                </c:pt>
                <c:pt idx="500">
                  <c:v>8613</c:v>
                </c:pt>
                <c:pt idx="501">
                  <c:v>8627</c:v>
                </c:pt>
                <c:pt idx="502">
                  <c:v>8634</c:v>
                </c:pt>
                <c:pt idx="503">
                  <c:v>8649</c:v>
                </c:pt>
                <c:pt idx="504">
                  <c:v>8936</c:v>
                </c:pt>
                <c:pt idx="505">
                  <c:v>8955</c:v>
                </c:pt>
                <c:pt idx="506">
                  <c:v>8958</c:v>
                </c:pt>
                <c:pt idx="507">
                  <c:v>8989</c:v>
                </c:pt>
                <c:pt idx="508">
                  <c:v>8989</c:v>
                </c:pt>
                <c:pt idx="509">
                  <c:v>8991</c:v>
                </c:pt>
                <c:pt idx="510">
                  <c:v>8992.5</c:v>
                </c:pt>
                <c:pt idx="511">
                  <c:v>9001</c:v>
                </c:pt>
                <c:pt idx="512">
                  <c:v>9008</c:v>
                </c:pt>
                <c:pt idx="513">
                  <c:v>9020</c:v>
                </c:pt>
                <c:pt idx="514">
                  <c:v>9245</c:v>
                </c:pt>
                <c:pt idx="515">
                  <c:v>9245</c:v>
                </c:pt>
                <c:pt idx="516">
                  <c:v>9259</c:v>
                </c:pt>
                <c:pt idx="517">
                  <c:v>9267</c:v>
                </c:pt>
                <c:pt idx="518">
                  <c:v>9274</c:v>
                </c:pt>
                <c:pt idx="519">
                  <c:v>9303</c:v>
                </c:pt>
                <c:pt idx="520">
                  <c:v>9307</c:v>
                </c:pt>
                <c:pt idx="521">
                  <c:v>9314</c:v>
                </c:pt>
                <c:pt idx="522">
                  <c:v>9605</c:v>
                </c:pt>
                <c:pt idx="523">
                  <c:v>9626</c:v>
                </c:pt>
                <c:pt idx="524">
                  <c:v>9660</c:v>
                </c:pt>
                <c:pt idx="525">
                  <c:v>9878</c:v>
                </c:pt>
                <c:pt idx="526">
                  <c:v>9899</c:v>
                </c:pt>
                <c:pt idx="527">
                  <c:v>9900</c:v>
                </c:pt>
                <c:pt idx="528">
                  <c:v>9914</c:v>
                </c:pt>
                <c:pt idx="529">
                  <c:v>9964</c:v>
                </c:pt>
                <c:pt idx="530">
                  <c:v>10245</c:v>
                </c:pt>
                <c:pt idx="531">
                  <c:v>10263</c:v>
                </c:pt>
                <c:pt idx="532">
                  <c:v>10274</c:v>
                </c:pt>
                <c:pt idx="533">
                  <c:v>10281</c:v>
                </c:pt>
                <c:pt idx="534">
                  <c:v>10283</c:v>
                </c:pt>
                <c:pt idx="535">
                  <c:v>10288</c:v>
                </c:pt>
                <c:pt idx="536">
                  <c:v>10288</c:v>
                </c:pt>
                <c:pt idx="537">
                  <c:v>10288</c:v>
                </c:pt>
                <c:pt idx="538">
                  <c:v>10609</c:v>
                </c:pt>
                <c:pt idx="539">
                  <c:v>10609</c:v>
                </c:pt>
                <c:pt idx="540">
                  <c:v>10612</c:v>
                </c:pt>
                <c:pt idx="541">
                  <c:v>10880.5</c:v>
                </c:pt>
                <c:pt idx="542">
                  <c:v>10888.5</c:v>
                </c:pt>
                <c:pt idx="543">
                  <c:v>10892</c:v>
                </c:pt>
                <c:pt idx="544">
                  <c:v>10899</c:v>
                </c:pt>
                <c:pt idx="545">
                  <c:v>10899</c:v>
                </c:pt>
                <c:pt idx="546">
                  <c:v>11172</c:v>
                </c:pt>
                <c:pt idx="547">
                  <c:v>11187</c:v>
                </c:pt>
                <c:pt idx="548">
                  <c:v>11216</c:v>
                </c:pt>
                <c:pt idx="549">
                  <c:v>11230</c:v>
                </c:pt>
                <c:pt idx="550">
                  <c:v>11237</c:v>
                </c:pt>
                <c:pt idx="551">
                  <c:v>11481</c:v>
                </c:pt>
                <c:pt idx="552">
                  <c:v>11602</c:v>
                </c:pt>
                <c:pt idx="553">
                  <c:v>11609</c:v>
                </c:pt>
                <c:pt idx="554">
                  <c:v>11609</c:v>
                </c:pt>
                <c:pt idx="555">
                  <c:v>11817</c:v>
                </c:pt>
                <c:pt idx="556">
                  <c:v>11817</c:v>
                </c:pt>
                <c:pt idx="557">
                  <c:v>11841</c:v>
                </c:pt>
                <c:pt idx="558">
                  <c:v>11882</c:v>
                </c:pt>
                <c:pt idx="559">
                  <c:v>11882</c:v>
                </c:pt>
                <c:pt idx="560">
                  <c:v>11884</c:v>
                </c:pt>
                <c:pt idx="561">
                  <c:v>11892</c:v>
                </c:pt>
                <c:pt idx="562">
                  <c:v>12220</c:v>
                </c:pt>
                <c:pt idx="563">
                  <c:v>12220</c:v>
                </c:pt>
                <c:pt idx="564">
                  <c:v>12500</c:v>
                </c:pt>
                <c:pt idx="565">
                  <c:v>12500</c:v>
                </c:pt>
                <c:pt idx="566">
                  <c:v>12524</c:v>
                </c:pt>
                <c:pt idx="567">
                  <c:v>12558</c:v>
                </c:pt>
                <c:pt idx="568">
                  <c:v>12889</c:v>
                </c:pt>
                <c:pt idx="569">
                  <c:v>12889</c:v>
                </c:pt>
                <c:pt idx="570">
                  <c:v>13154</c:v>
                </c:pt>
                <c:pt idx="571">
                  <c:v>13169</c:v>
                </c:pt>
                <c:pt idx="572">
                  <c:v>13773</c:v>
                </c:pt>
                <c:pt idx="573">
                  <c:v>14147</c:v>
                </c:pt>
              </c:numCache>
            </c:numRef>
          </c:xVal>
          <c:yVal>
            <c:numRef>
              <c:f>'Active 1'!$J$21:$J$974</c:f>
              <c:numCache>
                <c:formatCode>General</c:formatCode>
                <c:ptCount val="954"/>
                <c:pt idx="98">
                  <c:v>7.9335000045830384E-3</c:v>
                </c:pt>
                <c:pt idx="100">
                  <c:v>2.7869999976246618E-3</c:v>
                </c:pt>
                <c:pt idx="101">
                  <c:v>5.6465000016032718E-3</c:v>
                </c:pt>
                <c:pt idx="102">
                  <c:v>3.5960000022896565E-3</c:v>
                </c:pt>
                <c:pt idx="123">
                  <c:v>1.4865000048303045E-3</c:v>
                </c:pt>
                <c:pt idx="124">
                  <c:v>2.3359999977401458E-3</c:v>
                </c:pt>
                <c:pt idx="129">
                  <c:v>8.7350000103469938E-4</c:v>
                </c:pt>
                <c:pt idx="131">
                  <c:v>6.9750000038766302E-3</c:v>
                </c:pt>
                <c:pt idx="145">
                  <c:v>5.936500005191192E-3</c:v>
                </c:pt>
                <c:pt idx="162">
                  <c:v>2.8435000058379956E-3</c:v>
                </c:pt>
                <c:pt idx="173">
                  <c:v>5.4500000042025931E-3</c:v>
                </c:pt>
                <c:pt idx="174">
                  <c:v>1.5095000053406693E-3</c:v>
                </c:pt>
                <c:pt idx="235">
                  <c:v>3.6665000006905757E-3</c:v>
                </c:pt>
                <c:pt idx="283">
                  <c:v>7.7600000004167669E-3</c:v>
                </c:pt>
                <c:pt idx="290">
                  <c:v>8.5259999978006817E-3</c:v>
                </c:pt>
                <c:pt idx="291">
                  <c:v>1.0942500004603062E-2</c:v>
                </c:pt>
                <c:pt idx="292">
                  <c:v>1.0102000007464085E-2</c:v>
                </c:pt>
                <c:pt idx="294">
                  <c:v>8.435000003373716E-3</c:v>
                </c:pt>
                <c:pt idx="295">
                  <c:v>1.1251500007347204E-2</c:v>
                </c:pt>
                <c:pt idx="303">
                  <c:v>1.0328000003937632E-2</c:v>
                </c:pt>
                <c:pt idx="304">
                  <c:v>5.0875000015366822E-3</c:v>
                </c:pt>
                <c:pt idx="306">
                  <c:v>1.132050000160234E-2</c:v>
                </c:pt>
                <c:pt idx="307">
                  <c:v>1.0299000001396053E-2</c:v>
                </c:pt>
                <c:pt idx="316">
                  <c:v>1.3115000001562294E-2</c:v>
                </c:pt>
                <c:pt idx="321">
                  <c:v>1.0660000007192139E-2</c:v>
                </c:pt>
                <c:pt idx="359">
                  <c:v>9.7365000037825666E-3</c:v>
                </c:pt>
                <c:pt idx="373">
                  <c:v>3.0102500000793952E-2</c:v>
                </c:pt>
                <c:pt idx="399">
                  <c:v>8.2800000091083348E-3</c:v>
                </c:pt>
                <c:pt idx="410">
                  <c:v>6.0676000000967178E-2</c:v>
                </c:pt>
                <c:pt idx="507">
                  <c:v>8.3045500003208872E-2</c:v>
                </c:pt>
                <c:pt idx="510">
                  <c:v>8.3553750002465677E-2</c:v>
                </c:pt>
                <c:pt idx="534">
                  <c:v>0.1015384999991511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D05-4AF9-8FF6-D08C658BB47B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1'!$F$21:$F$974</c:f>
              <c:numCache>
                <c:formatCode>General</c:formatCode>
                <c:ptCount val="954"/>
                <c:pt idx="0">
                  <c:v>-29861</c:v>
                </c:pt>
                <c:pt idx="1">
                  <c:v>-29860</c:v>
                </c:pt>
                <c:pt idx="2">
                  <c:v>-29691</c:v>
                </c:pt>
                <c:pt idx="3">
                  <c:v>-29632</c:v>
                </c:pt>
                <c:pt idx="4">
                  <c:v>-29601</c:v>
                </c:pt>
                <c:pt idx="5">
                  <c:v>-28931</c:v>
                </c:pt>
                <c:pt idx="6">
                  <c:v>-28927</c:v>
                </c:pt>
                <c:pt idx="7">
                  <c:v>-28441</c:v>
                </c:pt>
                <c:pt idx="8">
                  <c:v>-28431</c:v>
                </c:pt>
                <c:pt idx="9">
                  <c:v>-28106</c:v>
                </c:pt>
                <c:pt idx="10">
                  <c:v>-27961</c:v>
                </c:pt>
                <c:pt idx="11">
                  <c:v>-27331</c:v>
                </c:pt>
                <c:pt idx="12">
                  <c:v>-27328</c:v>
                </c:pt>
                <c:pt idx="13">
                  <c:v>-26371</c:v>
                </c:pt>
                <c:pt idx="14">
                  <c:v>-26350</c:v>
                </c:pt>
                <c:pt idx="15">
                  <c:v>-26271</c:v>
                </c:pt>
                <c:pt idx="16">
                  <c:v>-26055</c:v>
                </c:pt>
                <c:pt idx="17">
                  <c:v>-25891</c:v>
                </c:pt>
                <c:pt idx="18">
                  <c:v>-25578</c:v>
                </c:pt>
                <c:pt idx="19">
                  <c:v>-25127</c:v>
                </c:pt>
                <c:pt idx="20">
                  <c:v>-25071</c:v>
                </c:pt>
                <c:pt idx="21">
                  <c:v>-24448</c:v>
                </c:pt>
                <c:pt idx="22">
                  <c:v>-23200</c:v>
                </c:pt>
                <c:pt idx="23">
                  <c:v>-23193</c:v>
                </c:pt>
                <c:pt idx="24">
                  <c:v>-22877</c:v>
                </c:pt>
                <c:pt idx="25">
                  <c:v>-22827</c:v>
                </c:pt>
                <c:pt idx="26">
                  <c:v>-22516</c:v>
                </c:pt>
                <c:pt idx="27">
                  <c:v>-22496</c:v>
                </c:pt>
                <c:pt idx="28">
                  <c:v>-22495</c:v>
                </c:pt>
                <c:pt idx="29">
                  <c:v>-22251</c:v>
                </c:pt>
                <c:pt idx="30">
                  <c:v>-21884</c:v>
                </c:pt>
                <c:pt idx="31">
                  <c:v>-21539</c:v>
                </c:pt>
                <c:pt idx="32">
                  <c:v>-21515</c:v>
                </c:pt>
                <c:pt idx="33">
                  <c:v>-21324</c:v>
                </c:pt>
                <c:pt idx="34">
                  <c:v>-21287</c:v>
                </c:pt>
                <c:pt idx="35">
                  <c:v>-21201</c:v>
                </c:pt>
                <c:pt idx="36">
                  <c:v>-21194</c:v>
                </c:pt>
                <c:pt idx="37">
                  <c:v>-21186</c:v>
                </c:pt>
                <c:pt idx="38">
                  <c:v>-20979</c:v>
                </c:pt>
                <c:pt idx="39">
                  <c:v>-20950</c:v>
                </c:pt>
                <c:pt idx="40">
                  <c:v>-20928</c:v>
                </c:pt>
                <c:pt idx="41">
                  <c:v>-20913</c:v>
                </c:pt>
                <c:pt idx="42">
                  <c:v>-20281</c:v>
                </c:pt>
                <c:pt idx="43">
                  <c:v>-20257</c:v>
                </c:pt>
                <c:pt idx="44">
                  <c:v>-19936</c:v>
                </c:pt>
                <c:pt idx="45">
                  <c:v>-19921</c:v>
                </c:pt>
                <c:pt idx="46">
                  <c:v>-19899</c:v>
                </c:pt>
                <c:pt idx="47">
                  <c:v>-19596</c:v>
                </c:pt>
                <c:pt idx="48">
                  <c:v>-19595</c:v>
                </c:pt>
                <c:pt idx="49">
                  <c:v>-19295</c:v>
                </c:pt>
                <c:pt idx="50">
                  <c:v>-19288</c:v>
                </c:pt>
                <c:pt idx="51">
                  <c:v>-18972</c:v>
                </c:pt>
                <c:pt idx="52">
                  <c:v>-18964</c:v>
                </c:pt>
                <c:pt idx="53">
                  <c:v>-18948</c:v>
                </c:pt>
                <c:pt idx="54">
                  <c:v>-18655</c:v>
                </c:pt>
                <c:pt idx="55">
                  <c:v>-18641</c:v>
                </c:pt>
                <c:pt idx="56">
                  <c:v>-18626</c:v>
                </c:pt>
                <c:pt idx="57">
                  <c:v>-18352</c:v>
                </c:pt>
                <c:pt idx="58">
                  <c:v>-18324</c:v>
                </c:pt>
                <c:pt idx="59">
                  <c:v>-18309</c:v>
                </c:pt>
                <c:pt idx="60">
                  <c:v>-18022</c:v>
                </c:pt>
                <c:pt idx="61">
                  <c:v>-17979</c:v>
                </c:pt>
                <c:pt idx="62">
                  <c:v>-17706</c:v>
                </c:pt>
                <c:pt idx="63">
                  <c:v>-17397</c:v>
                </c:pt>
                <c:pt idx="64">
                  <c:v>-16935</c:v>
                </c:pt>
                <c:pt idx="65">
                  <c:v>-16720</c:v>
                </c:pt>
                <c:pt idx="66">
                  <c:v>-16108</c:v>
                </c:pt>
                <c:pt idx="67">
                  <c:v>-16087.5</c:v>
                </c:pt>
                <c:pt idx="68">
                  <c:v>-15440</c:v>
                </c:pt>
                <c:pt idx="69">
                  <c:v>-15433</c:v>
                </c:pt>
                <c:pt idx="70">
                  <c:v>-13830</c:v>
                </c:pt>
                <c:pt idx="71">
                  <c:v>-13815</c:v>
                </c:pt>
                <c:pt idx="72">
                  <c:v>-13778</c:v>
                </c:pt>
                <c:pt idx="73">
                  <c:v>-13564</c:v>
                </c:pt>
                <c:pt idx="74">
                  <c:v>-13563</c:v>
                </c:pt>
                <c:pt idx="75">
                  <c:v>-13528</c:v>
                </c:pt>
                <c:pt idx="76">
                  <c:v>-13499</c:v>
                </c:pt>
                <c:pt idx="77">
                  <c:v>-13498</c:v>
                </c:pt>
                <c:pt idx="78">
                  <c:v>-13492</c:v>
                </c:pt>
                <c:pt idx="79">
                  <c:v>-13484</c:v>
                </c:pt>
                <c:pt idx="80">
                  <c:v>-13476</c:v>
                </c:pt>
                <c:pt idx="81">
                  <c:v>-13194</c:v>
                </c:pt>
                <c:pt idx="82">
                  <c:v>-13188</c:v>
                </c:pt>
                <c:pt idx="83">
                  <c:v>-13187</c:v>
                </c:pt>
                <c:pt idx="84">
                  <c:v>-12878</c:v>
                </c:pt>
                <c:pt idx="85">
                  <c:v>-12584</c:v>
                </c:pt>
                <c:pt idx="86">
                  <c:v>-12548</c:v>
                </c:pt>
                <c:pt idx="87">
                  <c:v>-10629</c:v>
                </c:pt>
                <c:pt idx="88">
                  <c:v>-9939</c:v>
                </c:pt>
                <c:pt idx="89">
                  <c:v>-9615</c:v>
                </c:pt>
                <c:pt idx="90">
                  <c:v>-9615</c:v>
                </c:pt>
                <c:pt idx="91">
                  <c:v>-9330</c:v>
                </c:pt>
                <c:pt idx="92">
                  <c:v>-8659</c:v>
                </c:pt>
                <c:pt idx="93">
                  <c:v>-8658</c:v>
                </c:pt>
                <c:pt idx="94">
                  <c:v>-8658</c:v>
                </c:pt>
                <c:pt idx="95">
                  <c:v>-8634</c:v>
                </c:pt>
                <c:pt idx="96">
                  <c:v>-7724</c:v>
                </c:pt>
                <c:pt idx="97">
                  <c:v>-7717.5</c:v>
                </c:pt>
                <c:pt idx="98">
                  <c:v>-7707</c:v>
                </c:pt>
                <c:pt idx="99">
                  <c:v>-7705</c:v>
                </c:pt>
                <c:pt idx="100">
                  <c:v>-6454</c:v>
                </c:pt>
                <c:pt idx="101">
                  <c:v>-6453</c:v>
                </c:pt>
                <c:pt idx="102">
                  <c:v>-6432</c:v>
                </c:pt>
                <c:pt idx="103">
                  <c:v>-6084</c:v>
                </c:pt>
                <c:pt idx="104">
                  <c:v>-5804</c:v>
                </c:pt>
                <c:pt idx="105">
                  <c:v>-5760</c:v>
                </c:pt>
                <c:pt idx="106">
                  <c:v>-5458</c:v>
                </c:pt>
                <c:pt idx="107">
                  <c:v>-5458</c:v>
                </c:pt>
                <c:pt idx="108">
                  <c:v>-5444</c:v>
                </c:pt>
                <c:pt idx="109">
                  <c:v>-5436</c:v>
                </c:pt>
                <c:pt idx="110">
                  <c:v>-5198</c:v>
                </c:pt>
                <c:pt idx="111">
                  <c:v>-5185</c:v>
                </c:pt>
                <c:pt idx="112">
                  <c:v>-5185</c:v>
                </c:pt>
                <c:pt idx="113">
                  <c:v>-5185</c:v>
                </c:pt>
                <c:pt idx="114">
                  <c:v>-5185</c:v>
                </c:pt>
                <c:pt idx="115">
                  <c:v>-5184</c:v>
                </c:pt>
                <c:pt idx="116">
                  <c:v>-5179</c:v>
                </c:pt>
                <c:pt idx="117">
                  <c:v>-5179</c:v>
                </c:pt>
                <c:pt idx="118">
                  <c:v>-5179</c:v>
                </c:pt>
                <c:pt idx="119">
                  <c:v>-5149</c:v>
                </c:pt>
                <c:pt idx="120">
                  <c:v>-4817</c:v>
                </c:pt>
                <c:pt idx="121">
                  <c:v>-4816</c:v>
                </c:pt>
                <c:pt idx="122">
                  <c:v>-4804</c:v>
                </c:pt>
                <c:pt idx="123">
                  <c:v>-4533</c:v>
                </c:pt>
                <c:pt idx="124">
                  <c:v>-4512</c:v>
                </c:pt>
                <c:pt idx="125">
                  <c:v>-4507</c:v>
                </c:pt>
                <c:pt idx="126">
                  <c:v>-4507</c:v>
                </c:pt>
                <c:pt idx="127">
                  <c:v>-4191</c:v>
                </c:pt>
                <c:pt idx="128">
                  <c:v>-4191</c:v>
                </c:pt>
                <c:pt idx="129">
                  <c:v>-4187</c:v>
                </c:pt>
                <c:pt idx="130">
                  <c:v>-4185</c:v>
                </c:pt>
                <c:pt idx="131">
                  <c:v>-3950</c:v>
                </c:pt>
                <c:pt idx="132">
                  <c:v>-3932</c:v>
                </c:pt>
                <c:pt idx="133">
                  <c:v>-3896</c:v>
                </c:pt>
                <c:pt idx="134">
                  <c:v>-3890</c:v>
                </c:pt>
                <c:pt idx="135">
                  <c:v>-3888</c:v>
                </c:pt>
                <c:pt idx="136">
                  <c:v>-3886</c:v>
                </c:pt>
                <c:pt idx="137">
                  <c:v>-3867</c:v>
                </c:pt>
                <c:pt idx="138">
                  <c:v>-3867</c:v>
                </c:pt>
                <c:pt idx="139">
                  <c:v>-3860</c:v>
                </c:pt>
                <c:pt idx="140">
                  <c:v>-3859</c:v>
                </c:pt>
                <c:pt idx="141">
                  <c:v>-3853</c:v>
                </c:pt>
                <c:pt idx="142">
                  <c:v>-3853</c:v>
                </c:pt>
                <c:pt idx="143">
                  <c:v>-3853</c:v>
                </c:pt>
                <c:pt idx="144">
                  <c:v>-3838</c:v>
                </c:pt>
                <c:pt idx="145">
                  <c:v>-3833</c:v>
                </c:pt>
                <c:pt idx="146">
                  <c:v>-3816</c:v>
                </c:pt>
                <c:pt idx="147">
                  <c:v>-3577</c:v>
                </c:pt>
                <c:pt idx="148">
                  <c:v>-3522</c:v>
                </c:pt>
                <c:pt idx="149">
                  <c:v>-3500</c:v>
                </c:pt>
                <c:pt idx="150">
                  <c:v>-3263</c:v>
                </c:pt>
                <c:pt idx="151">
                  <c:v>-3257</c:v>
                </c:pt>
                <c:pt idx="152">
                  <c:v>-3257</c:v>
                </c:pt>
                <c:pt idx="153">
                  <c:v>-3250</c:v>
                </c:pt>
                <c:pt idx="154">
                  <c:v>-3250</c:v>
                </c:pt>
                <c:pt idx="155">
                  <c:v>-3242</c:v>
                </c:pt>
                <c:pt idx="156">
                  <c:v>-3234</c:v>
                </c:pt>
                <c:pt idx="157">
                  <c:v>-3220</c:v>
                </c:pt>
                <c:pt idx="158">
                  <c:v>-3176</c:v>
                </c:pt>
                <c:pt idx="159">
                  <c:v>-3169</c:v>
                </c:pt>
                <c:pt idx="160">
                  <c:v>-2947</c:v>
                </c:pt>
                <c:pt idx="161">
                  <c:v>-2939</c:v>
                </c:pt>
                <c:pt idx="162">
                  <c:v>-2927</c:v>
                </c:pt>
                <c:pt idx="163">
                  <c:v>-2921</c:v>
                </c:pt>
                <c:pt idx="164">
                  <c:v>-2921</c:v>
                </c:pt>
                <c:pt idx="165">
                  <c:v>-2919</c:v>
                </c:pt>
                <c:pt idx="166">
                  <c:v>-2919</c:v>
                </c:pt>
                <c:pt idx="167">
                  <c:v>-2917</c:v>
                </c:pt>
                <c:pt idx="168">
                  <c:v>-2917</c:v>
                </c:pt>
                <c:pt idx="169">
                  <c:v>-2914</c:v>
                </c:pt>
                <c:pt idx="170">
                  <c:v>-2914</c:v>
                </c:pt>
                <c:pt idx="171">
                  <c:v>-2911</c:v>
                </c:pt>
                <c:pt idx="172">
                  <c:v>-2911</c:v>
                </c:pt>
                <c:pt idx="173">
                  <c:v>-2900</c:v>
                </c:pt>
                <c:pt idx="174">
                  <c:v>-2899</c:v>
                </c:pt>
                <c:pt idx="175">
                  <c:v>-2294</c:v>
                </c:pt>
                <c:pt idx="176">
                  <c:v>-2273</c:v>
                </c:pt>
                <c:pt idx="177">
                  <c:v>-2273</c:v>
                </c:pt>
                <c:pt idx="178">
                  <c:v>-2264</c:v>
                </c:pt>
                <c:pt idx="179">
                  <c:v>-2264</c:v>
                </c:pt>
                <c:pt idx="180">
                  <c:v>-2257</c:v>
                </c:pt>
                <c:pt idx="181">
                  <c:v>-2234</c:v>
                </c:pt>
                <c:pt idx="182">
                  <c:v>-2227</c:v>
                </c:pt>
                <c:pt idx="183">
                  <c:v>-2222</c:v>
                </c:pt>
                <c:pt idx="184">
                  <c:v>-2046.5</c:v>
                </c:pt>
                <c:pt idx="185">
                  <c:v>-2027</c:v>
                </c:pt>
                <c:pt idx="186">
                  <c:v>-1983.5</c:v>
                </c:pt>
                <c:pt idx="187">
                  <c:v>-1963</c:v>
                </c:pt>
                <c:pt idx="188">
                  <c:v>-1934</c:v>
                </c:pt>
                <c:pt idx="189">
                  <c:v>-1928</c:v>
                </c:pt>
                <c:pt idx="190">
                  <c:v>-1927</c:v>
                </c:pt>
                <c:pt idx="191">
                  <c:v>-1913</c:v>
                </c:pt>
                <c:pt idx="192">
                  <c:v>-1913</c:v>
                </c:pt>
                <c:pt idx="193">
                  <c:v>-1696</c:v>
                </c:pt>
                <c:pt idx="194">
                  <c:v>-1696</c:v>
                </c:pt>
                <c:pt idx="195">
                  <c:v>-1661</c:v>
                </c:pt>
                <c:pt idx="196">
                  <c:v>-1659</c:v>
                </c:pt>
                <c:pt idx="197">
                  <c:v>-1659</c:v>
                </c:pt>
                <c:pt idx="198">
                  <c:v>-1659</c:v>
                </c:pt>
                <c:pt idx="199">
                  <c:v>-1644</c:v>
                </c:pt>
                <c:pt idx="200">
                  <c:v>-1640</c:v>
                </c:pt>
                <c:pt idx="201">
                  <c:v>-1640</c:v>
                </c:pt>
                <c:pt idx="202">
                  <c:v>-1638</c:v>
                </c:pt>
                <c:pt idx="203">
                  <c:v>-1638</c:v>
                </c:pt>
                <c:pt idx="204">
                  <c:v>-1637</c:v>
                </c:pt>
                <c:pt idx="205">
                  <c:v>-1637</c:v>
                </c:pt>
                <c:pt idx="206">
                  <c:v>-1637</c:v>
                </c:pt>
                <c:pt idx="207">
                  <c:v>-1637</c:v>
                </c:pt>
                <c:pt idx="208">
                  <c:v>-1624</c:v>
                </c:pt>
                <c:pt idx="209">
                  <c:v>-1624</c:v>
                </c:pt>
                <c:pt idx="210">
                  <c:v>-1623</c:v>
                </c:pt>
                <c:pt idx="211">
                  <c:v>-1623</c:v>
                </c:pt>
                <c:pt idx="212">
                  <c:v>-1618</c:v>
                </c:pt>
                <c:pt idx="213">
                  <c:v>-1616</c:v>
                </c:pt>
                <c:pt idx="214">
                  <c:v>-1616</c:v>
                </c:pt>
                <c:pt idx="215">
                  <c:v>-1615.5</c:v>
                </c:pt>
                <c:pt idx="216">
                  <c:v>-1611</c:v>
                </c:pt>
                <c:pt idx="217">
                  <c:v>-1610</c:v>
                </c:pt>
                <c:pt idx="218">
                  <c:v>-1604</c:v>
                </c:pt>
                <c:pt idx="219">
                  <c:v>-1602</c:v>
                </c:pt>
                <c:pt idx="220">
                  <c:v>-1602</c:v>
                </c:pt>
                <c:pt idx="221">
                  <c:v>-1602</c:v>
                </c:pt>
                <c:pt idx="222">
                  <c:v>-1601</c:v>
                </c:pt>
                <c:pt idx="223">
                  <c:v>-1594</c:v>
                </c:pt>
                <c:pt idx="224">
                  <c:v>-1594</c:v>
                </c:pt>
                <c:pt idx="225">
                  <c:v>-1587</c:v>
                </c:pt>
                <c:pt idx="226">
                  <c:v>-1587</c:v>
                </c:pt>
                <c:pt idx="227">
                  <c:v>-1586</c:v>
                </c:pt>
                <c:pt idx="228">
                  <c:v>-1365</c:v>
                </c:pt>
                <c:pt idx="229">
                  <c:v>-1365</c:v>
                </c:pt>
                <c:pt idx="230">
                  <c:v>-1347.5</c:v>
                </c:pt>
                <c:pt idx="231">
                  <c:v>-1324</c:v>
                </c:pt>
                <c:pt idx="232">
                  <c:v>-1324</c:v>
                </c:pt>
                <c:pt idx="233">
                  <c:v>-1309</c:v>
                </c:pt>
                <c:pt idx="234">
                  <c:v>-1309</c:v>
                </c:pt>
                <c:pt idx="235">
                  <c:v>-1293</c:v>
                </c:pt>
                <c:pt idx="236">
                  <c:v>-1288</c:v>
                </c:pt>
                <c:pt idx="237">
                  <c:v>-1288</c:v>
                </c:pt>
                <c:pt idx="238">
                  <c:v>-1280</c:v>
                </c:pt>
                <c:pt idx="239">
                  <c:v>-1280</c:v>
                </c:pt>
                <c:pt idx="240">
                  <c:v>-1278</c:v>
                </c:pt>
                <c:pt idx="241">
                  <c:v>-1278</c:v>
                </c:pt>
                <c:pt idx="242">
                  <c:v>-1274.5</c:v>
                </c:pt>
                <c:pt idx="243">
                  <c:v>-1263</c:v>
                </c:pt>
                <c:pt idx="244">
                  <c:v>-1263</c:v>
                </c:pt>
                <c:pt idx="245">
                  <c:v>-1234</c:v>
                </c:pt>
                <c:pt idx="246">
                  <c:v>-1234</c:v>
                </c:pt>
                <c:pt idx="247">
                  <c:v>-1048</c:v>
                </c:pt>
                <c:pt idx="248">
                  <c:v>-1048</c:v>
                </c:pt>
                <c:pt idx="249">
                  <c:v>-1026</c:v>
                </c:pt>
                <c:pt idx="250">
                  <c:v>-993</c:v>
                </c:pt>
                <c:pt idx="251">
                  <c:v>-992</c:v>
                </c:pt>
                <c:pt idx="252">
                  <c:v>-971</c:v>
                </c:pt>
                <c:pt idx="253">
                  <c:v>-957</c:v>
                </c:pt>
                <c:pt idx="254">
                  <c:v>-956</c:v>
                </c:pt>
                <c:pt idx="255">
                  <c:v>-942</c:v>
                </c:pt>
                <c:pt idx="256">
                  <c:v>-756</c:v>
                </c:pt>
                <c:pt idx="257">
                  <c:v>-684</c:v>
                </c:pt>
                <c:pt idx="258">
                  <c:v>-683</c:v>
                </c:pt>
                <c:pt idx="259">
                  <c:v>-645</c:v>
                </c:pt>
                <c:pt idx="260">
                  <c:v>-645</c:v>
                </c:pt>
                <c:pt idx="261">
                  <c:v>-631</c:v>
                </c:pt>
                <c:pt idx="262">
                  <c:v>-618</c:v>
                </c:pt>
                <c:pt idx="263">
                  <c:v>-618</c:v>
                </c:pt>
                <c:pt idx="264">
                  <c:v>-611</c:v>
                </c:pt>
                <c:pt idx="265">
                  <c:v>-596</c:v>
                </c:pt>
                <c:pt idx="266">
                  <c:v>-360</c:v>
                </c:pt>
                <c:pt idx="267">
                  <c:v>-353</c:v>
                </c:pt>
                <c:pt idx="268">
                  <c:v>-351</c:v>
                </c:pt>
                <c:pt idx="269">
                  <c:v>-338</c:v>
                </c:pt>
                <c:pt idx="270">
                  <c:v>-302</c:v>
                </c:pt>
                <c:pt idx="271">
                  <c:v>-280</c:v>
                </c:pt>
                <c:pt idx="272">
                  <c:v>-30</c:v>
                </c:pt>
                <c:pt idx="273">
                  <c:v>-7</c:v>
                </c:pt>
                <c:pt idx="274">
                  <c:v>-3.5</c:v>
                </c:pt>
                <c:pt idx="275">
                  <c:v>0</c:v>
                </c:pt>
                <c:pt idx="276">
                  <c:v>0</c:v>
                </c:pt>
                <c:pt idx="277">
                  <c:v>252</c:v>
                </c:pt>
                <c:pt idx="278">
                  <c:v>253</c:v>
                </c:pt>
                <c:pt idx="279">
                  <c:v>253</c:v>
                </c:pt>
                <c:pt idx="280">
                  <c:v>268</c:v>
                </c:pt>
                <c:pt idx="281">
                  <c:v>268</c:v>
                </c:pt>
                <c:pt idx="282">
                  <c:v>279</c:v>
                </c:pt>
                <c:pt idx="283">
                  <c:v>280</c:v>
                </c:pt>
                <c:pt idx="284">
                  <c:v>280</c:v>
                </c:pt>
                <c:pt idx="285">
                  <c:v>289</c:v>
                </c:pt>
                <c:pt idx="286">
                  <c:v>289</c:v>
                </c:pt>
                <c:pt idx="287">
                  <c:v>304</c:v>
                </c:pt>
                <c:pt idx="288">
                  <c:v>304</c:v>
                </c:pt>
                <c:pt idx="289">
                  <c:v>304</c:v>
                </c:pt>
                <c:pt idx="290">
                  <c:v>308</c:v>
                </c:pt>
                <c:pt idx="291">
                  <c:v>315</c:v>
                </c:pt>
                <c:pt idx="292">
                  <c:v>316</c:v>
                </c:pt>
                <c:pt idx="293">
                  <c:v>317</c:v>
                </c:pt>
                <c:pt idx="294">
                  <c:v>330</c:v>
                </c:pt>
                <c:pt idx="295">
                  <c:v>337</c:v>
                </c:pt>
                <c:pt idx="296">
                  <c:v>525</c:v>
                </c:pt>
                <c:pt idx="297">
                  <c:v>560</c:v>
                </c:pt>
                <c:pt idx="298">
                  <c:v>560</c:v>
                </c:pt>
                <c:pt idx="299">
                  <c:v>563.5</c:v>
                </c:pt>
                <c:pt idx="300">
                  <c:v>565.5</c:v>
                </c:pt>
                <c:pt idx="301">
                  <c:v>611</c:v>
                </c:pt>
                <c:pt idx="302">
                  <c:v>611</c:v>
                </c:pt>
                <c:pt idx="303">
                  <c:v>624</c:v>
                </c:pt>
                <c:pt idx="304">
                  <c:v>625</c:v>
                </c:pt>
                <c:pt idx="305">
                  <c:v>627</c:v>
                </c:pt>
                <c:pt idx="306">
                  <c:v>639</c:v>
                </c:pt>
                <c:pt idx="307">
                  <c:v>642</c:v>
                </c:pt>
                <c:pt idx="308">
                  <c:v>650.5</c:v>
                </c:pt>
                <c:pt idx="309">
                  <c:v>655</c:v>
                </c:pt>
                <c:pt idx="310">
                  <c:v>679</c:v>
                </c:pt>
                <c:pt idx="311">
                  <c:v>679</c:v>
                </c:pt>
                <c:pt idx="312">
                  <c:v>936</c:v>
                </c:pt>
                <c:pt idx="313">
                  <c:v>939.5</c:v>
                </c:pt>
                <c:pt idx="314">
                  <c:v>963</c:v>
                </c:pt>
                <c:pt idx="315">
                  <c:v>965.5</c:v>
                </c:pt>
                <c:pt idx="316">
                  <c:v>970</c:v>
                </c:pt>
                <c:pt idx="317">
                  <c:v>978</c:v>
                </c:pt>
                <c:pt idx="318">
                  <c:v>1217</c:v>
                </c:pt>
                <c:pt idx="319">
                  <c:v>1217</c:v>
                </c:pt>
                <c:pt idx="320">
                  <c:v>1280</c:v>
                </c:pt>
                <c:pt idx="321">
                  <c:v>1280</c:v>
                </c:pt>
                <c:pt idx="322">
                  <c:v>1280</c:v>
                </c:pt>
                <c:pt idx="323">
                  <c:v>1280</c:v>
                </c:pt>
                <c:pt idx="324">
                  <c:v>1282</c:v>
                </c:pt>
                <c:pt idx="325">
                  <c:v>1297</c:v>
                </c:pt>
                <c:pt idx="326">
                  <c:v>1297</c:v>
                </c:pt>
                <c:pt idx="327">
                  <c:v>1302</c:v>
                </c:pt>
                <c:pt idx="328">
                  <c:v>1302</c:v>
                </c:pt>
                <c:pt idx="329">
                  <c:v>1556</c:v>
                </c:pt>
                <c:pt idx="330">
                  <c:v>1556</c:v>
                </c:pt>
                <c:pt idx="331">
                  <c:v>1563</c:v>
                </c:pt>
                <c:pt idx="332">
                  <c:v>1563</c:v>
                </c:pt>
                <c:pt idx="333">
                  <c:v>1577</c:v>
                </c:pt>
                <c:pt idx="334">
                  <c:v>1577</c:v>
                </c:pt>
                <c:pt idx="335">
                  <c:v>1596</c:v>
                </c:pt>
                <c:pt idx="336">
                  <c:v>1607</c:v>
                </c:pt>
                <c:pt idx="337">
                  <c:v>1620</c:v>
                </c:pt>
                <c:pt idx="338">
                  <c:v>1620</c:v>
                </c:pt>
                <c:pt idx="339">
                  <c:v>1887.5</c:v>
                </c:pt>
                <c:pt idx="340">
                  <c:v>1922</c:v>
                </c:pt>
                <c:pt idx="341">
                  <c:v>1922</c:v>
                </c:pt>
                <c:pt idx="342">
                  <c:v>1949</c:v>
                </c:pt>
                <c:pt idx="343">
                  <c:v>1949</c:v>
                </c:pt>
                <c:pt idx="344">
                  <c:v>1965</c:v>
                </c:pt>
                <c:pt idx="345">
                  <c:v>1978</c:v>
                </c:pt>
                <c:pt idx="346">
                  <c:v>2178</c:v>
                </c:pt>
                <c:pt idx="347">
                  <c:v>2184.5</c:v>
                </c:pt>
                <c:pt idx="348">
                  <c:v>2229</c:v>
                </c:pt>
                <c:pt idx="349">
                  <c:v>2236</c:v>
                </c:pt>
                <c:pt idx="350">
                  <c:v>2239</c:v>
                </c:pt>
                <c:pt idx="351">
                  <c:v>2239</c:v>
                </c:pt>
                <c:pt idx="352">
                  <c:v>2241</c:v>
                </c:pt>
                <c:pt idx="353">
                  <c:v>2526.5</c:v>
                </c:pt>
                <c:pt idx="354">
                  <c:v>2540</c:v>
                </c:pt>
                <c:pt idx="355">
                  <c:v>2540</c:v>
                </c:pt>
                <c:pt idx="356">
                  <c:v>2548</c:v>
                </c:pt>
                <c:pt idx="357">
                  <c:v>2548</c:v>
                </c:pt>
                <c:pt idx="358">
                  <c:v>2563</c:v>
                </c:pt>
                <c:pt idx="359">
                  <c:v>2567</c:v>
                </c:pt>
                <c:pt idx="360">
                  <c:v>2567</c:v>
                </c:pt>
                <c:pt idx="361">
                  <c:v>2567</c:v>
                </c:pt>
                <c:pt idx="362">
                  <c:v>2589</c:v>
                </c:pt>
                <c:pt idx="363">
                  <c:v>2592</c:v>
                </c:pt>
                <c:pt idx="364">
                  <c:v>2592</c:v>
                </c:pt>
                <c:pt idx="365">
                  <c:v>2767</c:v>
                </c:pt>
                <c:pt idx="366">
                  <c:v>2863.5</c:v>
                </c:pt>
                <c:pt idx="367">
                  <c:v>2885</c:v>
                </c:pt>
                <c:pt idx="368">
                  <c:v>2885</c:v>
                </c:pt>
                <c:pt idx="369">
                  <c:v>2891</c:v>
                </c:pt>
                <c:pt idx="370">
                  <c:v>2898</c:v>
                </c:pt>
                <c:pt idx="371">
                  <c:v>2900</c:v>
                </c:pt>
                <c:pt idx="372">
                  <c:v>3128</c:v>
                </c:pt>
                <c:pt idx="373">
                  <c:v>3195</c:v>
                </c:pt>
                <c:pt idx="374">
                  <c:v>3224</c:v>
                </c:pt>
                <c:pt idx="375">
                  <c:v>3233.5</c:v>
                </c:pt>
                <c:pt idx="376">
                  <c:v>3291</c:v>
                </c:pt>
                <c:pt idx="377">
                  <c:v>3410</c:v>
                </c:pt>
                <c:pt idx="378">
                  <c:v>3509</c:v>
                </c:pt>
                <c:pt idx="379">
                  <c:v>3509</c:v>
                </c:pt>
                <c:pt idx="380">
                  <c:v>3540</c:v>
                </c:pt>
                <c:pt idx="381">
                  <c:v>3562</c:v>
                </c:pt>
                <c:pt idx="382">
                  <c:v>3562</c:v>
                </c:pt>
                <c:pt idx="383">
                  <c:v>3784</c:v>
                </c:pt>
                <c:pt idx="384">
                  <c:v>3811</c:v>
                </c:pt>
                <c:pt idx="385">
                  <c:v>3842</c:v>
                </c:pt>
                <c:pt idx="386">
                  <c:v>3842</c:v>
                </c:pt>
                <c:pt idx="387">
                  <c:v>4149</c:v>
                </c:pt>
                <c:pt idx="388">
                  <c:v>4158</c:v>
                </c:pt>
                <c:pt idx="389">
                  <c:v>4158</c:v>
                </c:pt>
                <c:pt idx="390">
                  <c:v>4165</c:v>
                </c:pt>
                <c:pt idx="391">
                  <c:v>4165</c:v>
                </c:pt>
                <c:pt idx="392">
                  <c:v>4180</c:v>
                </c:pt>
                <c:pt idx="393">
                  <c:v>4180</c:v>
                </c:pt>
                <c:pt idx="394">
                  <c:v>4184</c:v>
                </c:pt>
                <c:pt idx="395">
                  <c:v>4200</c:v>
                </c:pt>
                <c:pt idx="396">
                  <c:v>4446.5</c:v>
                </c:pt>
                <c:pt idx="397">
                  <c:v>4502</c:v>
                </c:pt>
                <c:pt idx="398">
                  <c:v>4502</c:v>
                </c:pt>
                <c:pt idx="399">
                  <c:v>4840</c:v>
                </c:pt>
                <c:pt idx="400">
                  <c:v>5041</c:v>
                </c:pt>
                <c:pt idx="401">
                  <c:v>5050</c:v>
                </c:pt>
                <c:pt idx="402">
                  <c:v>5085</c:v>
                </c:pt>
                <c:pt idx="403">
                  <c:v>5122</c:v>
                </c:pt>
                <c:pt idx="404">
                  <c:v>5138</c:v>
                </c:pt>
                <c:pt idx="405">
                  <c:v>5138</c:v>
                </c:pt>
                <c:pt idx="406">
                  <c:v>5173</c:v>
                </c:pt>
                <c:pt idx="407">
                  <c:v>5173</c:v>
                </c:pt>
                <c:pt idx="408">
                  <c:v>5359</c:v>
                </c:pt>
                <c:pt idx="409">
                  <c:v>5359</c:v>
                </c:pt>
                <c:pt idx="410">
                  <c:v>5408</c:v>
                </c:pt>
                <c:pt idx="411">
                  <c:v>5412</c:v>
                </c:pt>
                <c:pt idx="412">
                  <c:v>5420</c:v>
                </c:pt>
                <c:pt idx="413">
                  <c:v>5436</c:v>
                </c:pt>
                <c:pt idx="414">
                  <c:v>5438</c:v>
                </c:pt>
                <c:pt idx="415">
                  <c:v>5438</c:v>
                </c:pt>
                <c:pt idx="416">
                  <c:v>5445</c:v>
                </c:pt>
                <c:pt idx="417">
                  <c:v>5445</c:v>
                </c:pt>
                <c:pt idx="418">
                  <c:v>5451</c:v>
                </c:pt>
                <c:pt idx="419">
                  <c:v>5455</c:v>
                </c:pt>
                <c:pt idx="420">
                  <c:v>5467</c:v>
                </c:pt>
                <c:pt idx="421">
                  <c:v>5467</c:v>
                </c:pt>
                <c:pt idx="422">
                  <c:v>5470</c:v>
                </c:pt>
                <c:pt idx="423">
                  <c:v>5482</c:v>
                </c:pt>
                <c:pt idx="424">
                  <c:v>5504</c:v>
                </c:pt>
                <c:pt idx="425">
                  <c:v>5504</c:v>
                </c:pt>
                <c:pt idx="426">
                  <c:v>5767</c:v>
                </c:pt>
                <c:pt idx="427">
                  <c:v>5769</c:v>
                </c:pt>
                <c:pt idx="428">
                  <c:v>5769</c:v>
                </c:pt>
                <c:pt idx="429">
                  <c:v>5783</c:v>
                </c:pt>
                <c:pt idx="430">
                  <c:v>5783</c:v>
                </c:pt>
                <c:pt idx="431">
                  <c:v>5789</c:v>
                </c:pt>
                <c:pt idx="432">
                  <c:v>5791</c:v>
                </c:pt>
                <c:pt idx="433">
                  <c:v>5791</c:v>
                </c:pt>
                <c:pt idx="434">
                  <c:v>5806</c:v>
                </c:pt>
                <c:pt idx="435">
                  <c:v>5806</c:v>
                </c:pt>
                <c:pt idx="436">
                  <c:v>5820</c:v>
                </c:pt>
                <c:pt idx="437">
                  <c:v>5820</c:v>
                </c:pt>
                <c:pt idx="438">
                  <c:v>6035</c:v>
                </c:pt>
                <c:pt idx="439">
                  <c:v>6035</c:v>
                </c:pt>
                <c:pt idx="440">
                  <c:v>6049</c:v>
                </c:pt>
                <c:pt idx="441">
                  <c:v>6049</c:v>
                </c:pt>
                <c:pt idx="442">
                  <c:v>6078</c:v>
                </c:pt>
                <c:pt idx="443">
                  <c:v>6078</c:v>
                </c:pt>
                <c:pt idx="444">
                  <c:v>6099</c:v>
                </c:pt>
                <c:pt idx="445">
                  <c:v>6099</c:v>
                </c:pt>
                <c:pt idx="446">
                  <c:v>6100</c:v>
                </c:pt>
                <c:pt idx="447">
                  <c:v>6100</c:v>
                </c:pt>
                <c:pt idx="448">
                  <c:v>6110</c:v>
                </c:pt>
                <c:pt idx="449">
                  <c:v>6110</c:v>
                </c:pt>
                <c:pt idx="450">
                  <c:v>6114</c:v>
                </c:pt>
                <c:pt idx="451">
                  <c:v>6114</c:v>
                </c:pt>
                <c:pt idx="452">
                  <c:v>6127</c:v>
                </c:pt>
                <c:pt idx="453">
                  <c:v>6387</c:v>
                </c:pt>
                <c:pt idx="454">
                  <c:v>6387</c:v>
                </c:pt>
                <c:pt idx="455">
                  <c:v>6424</c:v>
                </c:pt>
                <c:pt idx="456">
                  <c:v>6424</c:v>
                </c:pt>
                <c:pt idx="457">
                  <c:v>6438</c:v>
                </c:pt>
                <c:pt idx="458">
                  <c:v>6438</c:v>
                </c:pt>
                <c:pt idx="459">
                  <c:v>6445</c:v>
                </c:pt>
                <c:pt idx="460">
                  <c:v>6445</c:v>
                </c:pt>
                <c:pt idx="461">
                  <c:v>6458</c:v>
                </c:pt>
                <c:pt idx="462">
                  <c:v>6458</c:v>
                </c:pt>
                <c:pt idx="463">
                  <c:v>6475</c:v>
                </c:pt>
                <c:pt idx="464">
                  <c:v>6702</c:v>
                </c:pt>
                <c:pt idx="465">
                  <c:v>6725</c:v>
                </c:pt>
                <c:pt idx="466">
                  <c:v>6725</c:v>
                </c:pt>
                <c:pt idx="467">
                  <c:v>6733</c:v>
                </c:pt>
                <c:pt idx="468">
                  <c:v>6745</c:v>
                </c:pt>
                <c:pt idx="469">
                  <c:v>6754</c:v>
                </c:pt>
                <c:pt idx="470">
                  <c:v>6769</c:v>
                </c:pt>
                <c:pt idx="471">
                  <c:v>6991</c:v>
                </c:pt>
                <c:pt idx="472">
                  <c:v>7033</c:v>
                </c:pt>
                <c:pt idx="473">
                  <c:v>7061</c:v>
                </c:pt>
                <c:pt idx="474">
                  <c:v>7063</c:v>
                </c:pt>
                <c:pt idx="475">
                  <c:v>7074</c:v>
                </c:pt>
                <c:pt idx="476">
                  <c:v>7091</c:v>
                </c:pt>
                <c:pt idx="477">
                  <c:v>7100</c:v>
                </c:pt>
                <c:pt idx="478">
                  <c:v>7100</c:v>
                </c:pt>
                <c:pt idx="479">
                  <c:v>7330</c:v>
                </c:pt>
                <c:pt idx="480">
                  <c:v>7351</c:v>
                </c:pt>
                <c:pt idx="481">
                  <c:v>7372</c:v>
                </c:pt>
                <c:pt idx="482">
                  <c:v>7390</c:v>
                </c:pt>
                <c:pt idx="483">
                  <c:v>7400</c:v>
                </c:pt>
                <c:pt idx="484">
                  <c:v>7416</c:v>
                </c:pt>
                <c:pt idx="485">
                  <c:v>7684</c:v>
                </c:pt>
                <c:pt idx="486">
                  <c:v>7714</c:v>
                </c:pt>
                <c:pt idx="487">
                  <c:v>7750</c:v>
                </c:pt>
                <c:pt idx="488">
                  <c:v>7965</c:v>
                </c:pt>
                <c:pt idx="489">
                  <c:v>8001</c:v>
                </c:pt>
                <c:pt idx="490">
                  <c:v>8047</c:v>
                </c:pt>
                <c:pt idx="491">
                  <c:v>8049</c:v>
                </c:pt>
                <c:pt idx="492">
                  <c:v>8059</c:v>
                </c:pt>
                <c:pt idx="493">
                  <c:v>8282</c:v>
                </c:pt>
                <c:pt idx="494">
                  <c:v>8318</c:v>
                </c:pt>
                <c:pt idx="495">
                  <c:v>8366</c:v>
                </c:pt>
                <c:pt idx="496">
                  <c:v>8385</c:v>
                </c:pt>
                <c:pt idx="497">
                  <c:v>8385</c:v>
                </c:pt>
                <c:pt idx="498">
                  <c:v>8591</c:v>
                </c:pt>
                <c:pt idx="499">
                  <c:v>8605</c:v>
                </c:pt>
                <c:pt idx="500">
                  <c:v>8613</c:v>
                </c:pt>
                <c:pt idx="501">
                  <c:v>8627</c:v>
                </c:pt>
                <c:pt idx="502">
                  <c:v>8634</c:v>
                </c:pt>
                <c:pt idx="503">
                  <c:v>8649</c:v>
                </c:pt>
                <c:pt idx="504">
                  <c:v>8936</c:v>
                </c:pt>
                <c:pt idx="505">
                  <c:v>8955</c:v>
                </c:pt>
                <c:pt idx="506">
                  <c:v>8958</c:v>
                </c:pt>
                <c:pt idx="507">
                  <c:v>8989</c:v>
                </c:pt>
                <c:pt idx="508">
                  <c:v>8989</c:v>
                </c:pt>
                <c:pt idx="509">
                  <c:v>8991</c:v>
                </c:pt>
                <c:pt idx="510">
                  <c:v>8992.5</c:v>
                </c:pt>
                <c:pt idx="511">
                  <c:v>9001</c:v>
                </c:pt>
                <c:pt idx="512">
                  <c:v>9008</c:v>
                </c:pt>
                <c:pt idx="513">
                  <c:v>9020</c:v>
                </c:pt>
                <c:pt idx="514">
                  <c:v>9245</c:v>
                </c:pt>
                <c:pt idx="515">
                  <c:v>9245</c:v>
                </c:pt>
                <c:pt idx="516">
                  <c:v>9259</c:v>
                </c:pt>
                <c:pt idx="517">
                  <c:v>9267</c:v>
                </c:pt>
                <c:pt idx="518">
                  <c:v>9274</c:v>
                </c:pt>
                <c:pt idx="519">
                  <c:v>9303</c:v>
                </c:pt>
                <c:pt idx="520">
                  <c:v>9307</c:v>
                </c:pt>
                <c:pt idx="521">
                  <c:v>9314</c:v>
                </c:pt>
                <c:pt idx="522">
                  <c:v>9605</c:v>
                </c:pt>
                <c:pt idx="523">
                  <c:v>9626</c:v>
                </c:pt>
                <c:pt idx="524">
                  <c:v>9660</c:v>
                </c:pt>
                <c:pt idx="525">
                  <c:v>9878</c:v>
                </c:pt>
                <c:pt idx="526">
                  <c:v>9899</c:v>
                </c:pt>
                <c:pt idx="527">
                  <c:v>9900</c:v>
                </c:pt>
                <c:pt idx="528">
                  <c:v>9914</c:v>
                </c:pt>
                <c:pt idx="529">
                  <c:v>9964</c:v>
                </c:pt>
                <c:pt idx="530">
                  <c:v>10245</c:v>
                </c:pt>
                <c:pt idx="531">
                  <c:v>10263</c:v>
                </c:pt>
                <c:pt idx="532">
                  <c:v>10274</c:v>
                </c:pt>
                <c:pt idx="533">
                  <c:v>10281</c:v>
                </c:pt>
                <c:pt idx="534">
                  <c:v>10283</c:v>
                </c:pt>
                <c:pt idx="535">
                  <c:v>10288</c:v>
                </c:pt>
                <c:pt idx="536">
                  <c:v>10288</c:v>
                </c:pt>
                <c:pt idx="537">
                  <c:v>10288</c:v>
                </c:pt>
                <c:pt idx="538">
                  <c:v>10609</c:v>
                </c:pt>
                <c:pt idx="539">
                  <c:v>10609</c:v>
                </c:pt>
                <c:pt idx="540">
                  <c:v>10612</c:v>
                </c:pt>
                <c:pt idx="541">
                  <c:v>10880.5</c:v>
                </c:pt>
                <c:pt idx="542">
                  <c:v>10888.5</c:v>
                </c:pt>
                <c:pt idx="543">
                  <c:v>10892</c:v>
                </c:pt>
                <c:pt idx="544">
                  <c:v>10899</c:v>
                </c:pt>
                <c:pt idx="545">
                  <c:v>10899</c:v>
                </c:pt>
                <c:pt idx="546">
                  <c:v>11172</c:v>
                </c:pt>
                <c:pt idx="547">
                  <c:v>11187</c:v>
                </c:pt>
                <c:pt idx="548">
                  <c:v>11216</c:v>
                </c:pt>
                <c:pt idx="549">
                  <c:v>11230</c:v>
                </c:pt>
                <c:pt idx="550">
                  <c:v>11237</c:v>
                </c:pt>
                <c:pt idx="551">
                  <c:v>11481</c:v>
                </c:pt>
                <c:pt idx="552">
                  <c:v>11602</c:v>
                </c:pt>
                <c:pt idx="553">
                  <c:v>11609</c:v>
                </c:pt>
                <c:pt idx="554">
                  <c:v>11609</c:v>
                </c:pt>
                <c:pt idx="555">
                  <c:v>11817</c:v>
                </c:pt>
                <c:pt idx="556">
                  <c:v>11817</c:v>
                </c:pt>
                <c:pt idx="557">
                  <c:v>11841</c:v>
                </c:pt>
                <c:pt idx="558">
                  <c:v>11882</c:v>
                </c:pt>
                <c:pt idx="559">
                  <c:v>11882</c:v>
                </c:pt>
                <c:pt idx="560">
                  <c:v>11884</c:v>
                </c:pt>
                <c:pt idx="561">
                  <c:v>11892</c:v>
                </c:pt>
                <c:pt idx="562">
                  <c:v>12220</c:v>
                </c:pt>
                <c:pt idx="563">
                  <c:v>12220</c:v>
                </c:pt>
                <c:pt idx="564">
                  <c:v>12500</c:v>
                </c:pt>
                <c:pt idx="565">
                  <c:v>12500</c:v>
                </c:pt>
                <c:pt idx="566">
                  <c:v>12524</c:v>
                </c:pt>
                <c:pt idx="567">
                  <c:v>12558</c:v>
                </c:pt>
                <c:pt idx="568">
                  <c:v>12889</c:v>
                </c:pt>
                <c:pt idx="569">
                  <c:v>12889</c:v>
                </c:pt>
                <c:pt idx="570">
                  <c:v>13154</c:v>
                </c:pt>
                <c:pt idx="571">
                  <c:v>13169</c:v>
                </c:pt>
                <c:pt idx="572">
                  <c:v>13773</c:v>
                </c:pt>
                <c:pt idx="573">
                  <c:v>14147</c:v>
                </c:pt>
              </c:numCache>
            </c:numRef>
          </c:xVal>
          <c:yVal>
            <c:numRef>
              <c:f>'Active 1'!$K$21:$K$974</c:f>
              <c:numCache>
                <c:formatCode>General</c:formatCode>
                <c:ptCount val="954"/>
                <c:pt idx="125">
                  <c:v>-2.1664999949280173E-3</c:v>
                </c:pt>
                <c:pt idx="128">
                  <c:v>2.8355000031297095E-3</c:v>
                </c:pt>
                <c:pt idx="138">
                  <c:v>-4.3864999897778034E-3</c:v>
                </c:pt>
                <c:pt idx="165">
                  <c:v>1.201950000540819E-2</c:v>
                </c:pt>
                <c:pt idx="167">
                  <c:v>-1.7561499997100327E-2</c:v>
                </c:pt>
                <c:pt idx="178">
                  <c:v>-5.8480000006966293E-3</c:v>
                </c:pt>
                <c:pt idx="197">
                  <c:v>-1.3110499996400904E-2</c:v>
                </c:pt>
                <c:pt idx="202">
                  <c:v>5.3390000030049123E-3</c:v>
                </c:pt>
                <c:pt idx="209">
                  <c:v>6.1720000085188076E-3</c:v>
                </c:pt>
                <c:pt idx="211">
                  <c:v>8.5315000033006072E-3</c:v>
                </c:pt>
                <c:pt idx="213">
                  <c:v>-1.3861999999789987E-2</c:v>
                </c:pt>
                <c:pt idx="221">
                  <c:v>4.3310000037308782E-3</c:v>
                </c:pt>
                <c:pt idx="225">
                  <c:v>-1.1264999920967966E-3</c:v>
                </c:pt>
                <c:pt idx="229">
                  <c:v>-3.1575000029988587E-3</c:v>
                </c:pt>
                <c:pt idx="241">
                  <c:v>-2.6409999991301447E-3</c:v>
                </c:pt>
                <c:pt idx="246">
                  <c:v>-2.3592999998072628E-2</c:v>
                </c:pt>
                <c:pt idx="248">
                  <c:v>1.8744000008155126E-2</c:v>
                </c:pt>
                <c:pt idx="249">
                  <c:v>-3.6047000001417473E-2</c:v>
                </c:pt>
                <c:pt idx="259">
                  <c:v>-2.6774999932968058E-3</c:v>
                </c:pt>
                <c:pt idx="279">
                  <c:v>4.8535000096308067E-3</c:v>
                </c:pt>
                <c:pt idx="280">
                  <c:v>6.9460000086110085E-3</c:v>
                </c:pt>
                <c:pt idx="286">
                  <c:v>-3.404499999305699E-3</c:v>
                </c:pt>
                <c:pt idx="289">
                  <c:v>1.4888000005157664E-2</c:v>
                </c:pt>
                <c:pt idx="311">
                  <c:v>-4.8995000033755787E-3</c:v>
                </c:pt>
                <c:pt idx="318">
                  <c:v>7.9115000044112094E-3</c:v>
                </c:pt>
                <c:pt idx="326">
                  <c:v>1.0971500007144641E-2</c:v>
                </c:pt>
                <c:pt idx="330">
                  <c:v>9.8820000057457946E-3</c:v>
                </c:pt>
                <c:pt idx="332">
                  <c:v>1.1598500001127832E-2</c:v>
                </c:pt>
                <c:pt idx="333">
                  <c:v>2.233150000392925E-2</c:v>
                </c:pt>
                <c:pt idx="338">
                  <c:v>1.5190000005532056E-2</c:v>
                </c:pt>
                <c:pt idx="341">
                  <c:v>9.5590000055381097E-3</c:v>
                </c:pt>
                <c:pt idx="350">
                  <c:v>2.6460500004759524E-2</c:v>
                </c:pt>
                <c:pt idx="355">
                  <c:v>3.7830000008398201E-2</c:v>
                </c:pt>
                <c:pt idx="357">
                  <c:v>1.0206000006292015E-2</c:v>
                </c:pt>
                <c:pt idx="364">
                  <c:v>1.5084000006027054E-2</c:v>
                </c:pt>
                <c:pt idx="367">
                  <c:v>4.6457500007818453E-2</c:v>
                </c:pt>
                <c:pt idx="382">
                  <c:v>3.1239000003552064E-2</c:v>
                </c:pt>
                <c:pt idx="389">
                  <c:v>4.9501000008604024E-2</c:v>
                </c:pt>
                <c:pt idx="393">
                  <c:v>4.1810000002442393E-2</c:v>
                </c:pt>
                <c:pt idx="405">
                  <c:v>7.381100000202423E-2</c:v>
                </c:pt>
                <c:pt idx="406">
                  <c:v>4.7333499998785555E-2</c:v>
                </c:pt>
                <c:pt idx="409">
                  <c:v>4.9560500003281049E-2</c:v>
                </c:pt>
                <c:pt idx="414">
                  <c:v>5.9201000003668014E-2</c:v>
                </c:pt>
                <c:pt idx="417">
                  <c:v>7.4857500003417954E-2</c:v>
                </c:pt>
                <c:pt idx="421">
                  <c:v>5.8636500005377457E-2</c:v>
                </c:pt>
                <c:pt idx="425">
                  <c:v>3.8178000002517365E-2</c:v>
                </c:pt>
                <c:pt idx="428">
                  <c:v>6.6635500006668735E-2</c:v>
                </c:pt>
                <c:pt idx="429">
                  <c:v>6.9168499998340849E-2</c:v>
                </c:pt>
                <c:pt idx="432">
                  <c:v>6.3864500007184688E-2</c:v>
                </c:pt>
                <c:pt idx="435">
                  <c:v>5.3597000005538575E-2</c:v>
                </c:pt>
                <c:pt idx="437">
                  <c:v>6.3589999997930136E-2</c:v>
                </c:pt>
                <c:pt idx="438">
                  <c:v>7.1882500000356231E-2</c:v>
                </c:pt>
                <c:pt idx="440">
                  <c:v>7.3515500000212342E-2</c:v>
                </c:pt>
                <c:pt idx="443">
                  <c:v>5.5641000006289687E-2</c:v>
                </c:pt>
                <c:pt idx="445">
                  <c:v>8.5830500000156462E-2</c:v>
                </c:pt>
                <c:pt idx="446">
                  <c:v>6.4630000000761356E-2</c:v>
                </c:pt>
                <c:pt idx="450">
                  <c:v>6.1993000002985355E-2</c:v>
                </c:pt>
                <c:pt idx="454">
                  <c:v>7.9326500002935063E-2</c:v>
                </c:pt>
                <c:pt idx="455">
                  <c:v>3.002800000103889E-2</c:v>
                </c:pt>
                <c:pt idx="457">
                  <c:v>7.071100000757724E-2</c:v>
                </c:pt>
                <c:pt idx="460">
                  <c:v>6.3877500004309695E-2</c:v>
                </c:pt>
                <c:pt idx="466">
                  <c:v>7.9837500008579809E-2</c:v>
                </c:pt>
                <c:pt idx="477">
                  <c:v>7.2250000004714821E-2</c:v>
                </c:pt>
                <c:pt idx="483">
                  <c:v>6.9600000002537854E-2</c:v>
                </c:pt>
                <c:pt idx="493">
                  <c:v>7.8379000005952548E-2</c:v>
                </c:pt>
                <c:pt idx="494">
                  <c:v>7.8420999998343177E-2</c:v>
                </c:pt>
                <c:pt idx="497">
                  <c:v>8.165749999898253E-2</c:v>
                </c:pt>
                <c:pt idx="505">
                  <c:v>8.292250000522472E-2</c:v>
                </c:pt>
                <c:pt idx="508">
                  <c:v>8.8645499999984168E-2</c:v>
                </c:pt>
                <c:pt idx="509">
                  <c:v>8.4364500005904119E-2</c:v>
                </c:pt>
                <c:pt idx="513">
                  <c:v>8.4590000005846377E-2</c:v>
                </c:pt>
                <c:pt idx="515">
                  <c:v>8.6977500002831221E-2</c:v>
                </c:pt>
                <c:pt idx="520">
                  <c:v>8.7266500006080605E-2</c:v>
                </c:pt>
                <c:pt idx="521">
                  <c:v>8.441300000413321E-2</c:v>
                </c:pt>
                <c:pt idx="523">
                  <c:v>8.9147000006050803E-2</c:v>
                </c:pt>
                <c:pt idx="524">
                  <c:v>9.1169999999692664E-2</c:v>
                </c:pt>
                <c:pt idx="531">
                  <c:v>0.10682850000739563</c:v>
                </c:pt>
                <c:pt idx="535">
                  <c:v>9.9836000001232605E-2</c:v>
                </c:pt>
                <c:pt idx="537">
                  <c:v>0.10183600000164006</c:v>
                </c:pt>
                <c:pt idx="539">
                  <c:v>0.10378550000314135</c:v>
                </c:pt>
                <c:pt idx="540">
                  <c:v>0.11321400000451831</c:v>
                </c:pt>
                <c:pt idx="541">
                  <c:v>0.11498974999994971</c:v>
                </c:pt>
                <c:pt idx="542">
                  <c:v>0.12016575000598095</c:v>
                </c:pt>
                <c:pt idx="544">
                  <c:v>0.10629049999988638</c:v>
                </c:pt>
                <c:pt idx="552">
                  <c:v>0.12131899999803863</c:v>
                </c:pt>
                <c:pt idx="553">
                  <c:v>0.11674550000316231</c:v>
                </c:pt>
                <c:pt idx="554">
                  <c:v>0.11753550000139512</c:v>
                </c:pt>
                <c:pt idx="555">
                  <c:v>0.12093150000146125</c:v>
                </c:pt>
                <c:pt idx="556">
                  <c:v>0.12101149999944028</c:v>
                </c:pt>
                <c:pt idx="557">
                  <c:v>0.12273950000235345</c:v>
                </c:pt>
                <c:pt idx="558">
                  <c:v>0.121858999998949</c:v>
                </c:pt>
                <c:pt idx="559">
                  <c:v>0.12237900000036461</c:v>
                </c:pt>
                <c:pt idx="560">
                  <c:v>0.12179800000740215</c:v>
                </c:pt>
                <c:pt idx="561">
                  <c:v>0.12147400000685593</c:v>
                </c:pt>
                <c:pt idx="562">
                  <c:v>0.12639000000490341</c:v>
                </c:pt>
                <c:pt idx="563">
                  <c:v>0.12655000000813743</c:v>
                </c:pt>
                <c:pt idx="564">
                  <c:v>0.13032000000384869</c:v>
                </c:pt>
                <c:pt idx="565">
                  <c:v>0.13065000000642613</c:v>
                </c:pt>
                <c:pt idx="566">
                  <c:v>0.1262780000033672</c:v>
                </c:pt>
                <c:pt idx="567">
                  <c:v>0.12900100000115344</c:v>
                </c:pt>
                <c:pt idx="568">
                  <c:v>0.13399550000758609</c:v>
                </c:pt>
                <c:pt idx="569">
                  <c:v>0.13399550000758609</c:v>
                </c:pt>
                <c:pt idx="570">
                  <c:v>0.13746300000639167</c:v>
                </c:pt>
                <c:pt idx="571">
                  <c:v>0.13815550000435906</c:v>
                </c:pt>
                <c:pt idx="572">
                  <c:v>0.14759350000531413</c:v>
                </c:pt>
                <c:pt idx="573">
                  <c:v>0.15134650000982219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D05-4AF9-8FF6-D08C658BB47B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1'!$F$21:$F$974</c:f>
              <c:numCache>
                <c:formatCode>General</c:formatCode>
                <c:ptCount val="954"/>
                <c:pt idx="0">
                  <c:v>-29861</c:v>
                </c:pt>
                <c:pt idx="1">
                  <c:v>-29860</c:v>
                </c:pt>
                <c:pt idx="2">
                  <c:v>-29691</c:v>
                </c:pt>
                <c:pt idx="3">
                  <c:v>-29632</c:v>
                </c:pt>
                <c:pt idx="4">
                  <c:v>-29601</c:v>
                </c:pt>
                <c:pt idx="5">
                  <c:v>-28931</c:v>
                </c:pt>
                <c:pt idx="6">
                  <c:v>-28927</c:v>
                </c:pt>
                <c:pt idx="7">
                  <c:v>-28441</c:v>
                </c:pt>
                <c:pt idx="8">
                  <c:v>-28431</c:v>
                </c:pt>
                <c:pt idx="9">
                  <c:v>-28106</c:v>
                </c:pt>
                <c:pt idx="10">
                  <c:v>-27961</c:v>
                </c:pt>
                <c:pt idx="11">
                  <c:v>-27331</c:v>
                </c:pt>
                <c:pt idx="12">
                  <c:v>-27328</c:v>
                </c:pt>
                <c:pt idx="13">
                  <c:v>-26371</c:v>
                </c:pt>
                <c:pt idx="14">
                  <c:v>-26350</c:v>
                </c:pt>
                <c:pt idx="15">
                  <c:v>-26271</c:v>
                </c:pt>
                <c:pt idx="16">
                  <c:v>-26055</c:v>
                </c:pt>
                <c:pt idx="17">
                  <c:v>-25891</c:v>
                </c:pt>
                <c:pt idx="18">
                  <c:v>-25578</c:v>
                </c:pt>
                <c:pt idx="19">
                  <c:v>-25127</c:v>
                </c:pt>
                <c:pt idx="20">
                  <c:v>-25071</c:v>
                </c:pt>
                <c:pt idx="21">
                  <c:v>-24448</c:v>
                </c:pt>
                <c:pt idx="22">
                  <c:v>-23200</c:v>
                </c:pt>
                <c:pt idx="23">
                  <c:v>-23193</c:v>
                </c:pt>
                <c:pt idx="24">
                  <c:v>-22877</c:v>
                </c:pt>
                <c:pt idx="25">
                  <c:v>-22827</c:v>
                </c:pt>
                <c:pt idx="26">
                  <c:v>-22516</c:v>
                </c:pt>
                <c:pt idx="27">
                  <c:v>-22496</c:v>
                </c:pt>
                <c:pt idx="28">
                  <c:v>-22495</c:v>
                </c:pt>
                <c:pt idx="29">
                  <c:v>-22251</c:v>
                </c:pt>
                <c:pt idx="30">
                  <c:v>-21884</c:v>
                </c:pt>
                <c:pt idx="31">
                  <c:v>-21539</c:v>
                </c:pt>
                <c:pt idx="32">
                  <c:v>-21515</c:v>
                </c:pt>
                <c:pt idx="33">
                  <c:v>-21324</c:v>
                </c:pt>
                <c:pt idx="34">
                  <c:v>-21287</c:v>
                </c:pt>
                <c:pt idx="35">
                  <c:v>-21201</c:v>
                </c:pt>
                <c:pt idx="36">
                  <c:v>-21194</c:v>
                </c:pt>
                <c:pt idx="37">
                  <c:v>-21186</c:v>
                </c:pt>
                <c:pt idx="38">
                  <c:v>-20979</c:v>
                </c:pt>
                <c:pt idx="39">
                  <c:v>-20950</c:v>
                </c:pt>
                <c:pt idx="40">
                  <c:v>-20928</c:v>
                </c:pt>
                <c:pt idx="41">
                  <c:v>-20913</c:v>
                </c:pt>
                <c:pt idx="42">
                  <c:v>-20281</c:v>
                </c:pt>
                <c:pt idx="43">
                  <c:v>-20257</c:v>
                </c:pt>
                <c:pt idx="44">
                  <c:v>-19936</c:v>
                </c:pt>
                <c:pt idx="45">
                  <c:v>-19921</c:v>
                </c:pt>
                <c:pt idx="46">
                  <c:v>-19899</c:v>
                </c:pt>
                <c:pt idx="47">
                  <c:v>-19596</c:v>
                </c:pt>
                <c:pt idx="48">
                  <c:v>-19595</c:v>
                </c:pt>
                <c:pt idx="49">
                  <c:v>-19295</c:v>
                </c:pt>
                <c:pt idx="50">
                  <c:v>-19288</c:v>
                </c:pt>
                <c:pt idx="51">
                  <c:v>-18972</c:v>
                </c:pt>
                <c:pt idx="52">
                  <c:v>-18964</c:v>
                </c:pt>
                <c:pt idx="53">
                  <c:v>-18948</c:v>
                </c:pt>
                <c:pt idx="54">
                  <c:v>-18655</c:v>
                </c:pt>
                <c:pt idx="55">
                  <c:v>-18641</c:v>
                </c:pt>
                <c:pt idx="56">
                  <c:v>-18626</c:v>
                </c:pt>
                <c:pt idx="57">
                  <c:v>-18352</c:v>
                </c:pt>
                <c:pt idx="58">
                  <c:v>-18324</c:v>
                </c:pt>
                <c:pt idx="59">
                  <c:v>-18309</c:v>
                </c:pt>
                <c:pt idx="60">
                  <c:v>-18022</c:v>
                </c:pt>
                <c:pt idx="61">
                  <c:v>-17979</c:v>
                </c:pt>
                <c:pt idx="62">
                  <c:v>-17706</c:v>
                </c:pt>
                <c:pt idx="63">
                  <c:v>-17397</c:v>
                </c:pt>
                <c:pt idx="64">
                  <c:v>-16935</c:v>
                </c:pt>
                <c:pt idx="65">
                  <c:v>-16720</c:v>
                </c:pt>
                <c:pt idx="66">
                  <c:v>-16108</c:v>
                </c:pt>
                <c:pt idx="67">
                  <c:v>-16087.5</c:v>
                </c:pt>
                <c:pt idx="68">
                  <c:v>-15440</c:v>
                </c:pt>
                <c:pt idx="69">
                  <c:v>-15433</c:v>
                </c:pt>
                <c:pt idx="70">
                  <c:v>-13830</c:v>
                </c:pt>
                <c:pt idx="71">
                  <c:v>-13815</c:v>
                </c:pt>
                <c:pt idx="72">
                  <c:v>-13778</c:v>
                </c:pt>
                <c:pt idx="73">
                  <c:v>-13564</c:v>
                </c:pt>
                <c:pt idx="74">
                  <c:v>-13563</c:v>
                </c:pt>
                <c:pt idx="75">
                  <c:v>-13528</c:v>
                </c:pt>
                <c:pt idx="76">
                  <c:v>-13499</c:v>
                </c:pt>
                <c:pt idx="77">
                  <c:v>-13498</c:v>
                </c:pt>
                <c:pt idx="78">
                  <c:v>-13492</c:v>
                </c:pt>
                <c:pt idx="79">
                  <c:v>-13484</c:v>
                </c:pt>
                <c:pt idx="80">
                  <c:v>-13476</c:v>
                </c:pt>
                <c:pt idx="81">
                  <c:v>-13194</c:v>
                </c:pt>
                <c:pt idx="82">
                  <c:v>-13188</c:v>
                </c:pt>
                <c:pt idx="83">
                  <c:v>-13187</c:v>
                </c:pt>
                <c:pt idx="84">
                  <c:v>-12878</c:v>
                </c:pt>
                <c:pt idx="85">
                  <c:v>-12584</c:v>
                </c:pt>
                <c:pt idx="86">
                  <c:v>-12548</c:v>
                </c:pt>
                <c:pt idx="87">
                  <c:v>-10629</c:v>
                </c:pt>
                <c:pt idx="88">
                  <c:v>-9939</c:v>
                </c:pt>
                <c:pt idx="89">
                  <c:v>-9615</c:v>
                </c:pt>
                <c:pt idx="90">
                  <c:v>-9615</c:v>
                </c:pt>
                <c:pt idx="91">
                  <c:v>-9330</c:v>
                </c:pt>
                <c:pt idx="92">
                  <c:v>-8659</c:v>
                </c:pt>
                <c:pt idx="93">
                  <c:v>-8658</c:v>
                </c:pt>
                <c:pt idx="94">
                  <c:v>-8658</c:v>
                </c:pt>
                <c:pt idx="95">
                  <c:v>-8634</c:v>
                </c:pt>
                <c:pt idx="96">
                  <c:v>-7724</c:v>
                </c:pt>
                <c:pt idx="97">
                  <c:v>-7717.5</c:v>
                </c:pt>
                <c:pt idx="98">
                  <c:v>-7707</c:v>
                </c:pt>
                <c:pt idx="99">
                  <c:v>-7705</c:v>
                </c:pt>
                <c:pt idx="100">
                  <c:v>-6454</c:v>
                </c:pt>
                <c:pt idx="101">
                  <c:v>-6453</c:v>
                </c:pt>
                <c:pt idx="102">
                  <c:v>-6432</c:v>
                </c:pt>
                <c:pt idx="103">
                  <c:v>-6084</c:v>
                </c:pt>
                <c:pt idx="104">
                  <c:v>-5804</c:v>
                </c:pt>
                <c:pt idx="105">
                  <c:v>-5760</c:v>
                </c:pt>
                <c:pt idx="106">
                  <c:v>-5458</c:v>
                </c:pt>
                <c:pt idx="107">
                  <c:v>-5458</c:v>
                </c:pt>
                <c:pt idx="108">
                  <c:v>-5444</c:v>
                </c:pt>
                <c:pt idx="109">
                  <c:v>-5436</c:v>
                </c:pt>
                <c:pt idx="110">
                  <c:v>-5198</c:v>
                </c:pt>
                <c:pt idx="111">
                  <c:v>-5185</c:v>
                </c:pt>
                <c:pt idx="112">
                  <c:v>-5185</c:v>
                </c:pt>
                <c:pt idx="113">
                  <c:v>-5185</c:v>
                </c:pt>
                <c:pt idx="114">
                  <c:v>-5185</c:v>
                </c:pt>
                <c:pt idx="115">
                  <c:v>-5184</c:v>
                </c:pt>
                <c:pt idx="116">
                  <c:v>-5179</c:v>
                </c:pt>
                <c:pt idx="117">
                  <c:v>-5179</c:v>
                </c:pt>
                <c:pt idx="118">
                  <c:v>-5179</c:v>
                </c:pt>
                <c:pt idx="119">
                  <c:v>-5149</c:v>
                </c:pt>
                <c:pt idx="120">
                  <c:v>-4817</c:v>
                </c:pt>
                <c:pt idx="121">
                  <c:v>-4816</c:v>
                </c:pt>
                <c:pt idx="122">
                  <c:v>-4804</c:v>
                </c:pt>
                <c:pt idx="123">
                  <c:v>-4533</c:v>
                </c:pt>
                <c:pt idx="124">
                  <c:v>-4512</c:v>
                </c:pt>
                <c:pt idx="125">
                  <c:v>-4507</c:v>
                </c:pt>
                <c:pt idx="126">
                  <c:v>-4507</c:v>
                </c:pt>
                <c:pt idx="127">
                  <c:v>-4191</c:v>
                </c:pt>
                <c:pt idx="128">
                  <c:v>-4191</c:v>
                </c:pt>
                <c:pt idx="129">
                  <c:v>-4187</c:v>
                </c:pt>
                <c:pt idx="130">
                  <c:v>-4185</c:v>
                </c:pt>
                <c:pt idx="131">
                  <c:v>-3950</c:v>
                </c:pt>
                <c:pt idx="132">
                  <c:v>-3932</c:v>
                </c:pt>
                <c:pt idx="133">
                  <c:v>-3896</c:v>
                </c:pt>
                <c:pt idx="134">
                  <c:v>-3890</c:v>
                </c:pt>
                <c:pt idx="135">
                  <c:v>-3888</c:v>
                </c:pt>
                <c:pt idx="136">
                  <c:v>-3886</c:v>
                </c:pt>
                <c:pt idx="137">
                  <c:v>-3867</c:v>
                </c:pt>
                <c:pt idx="138">
                  <c:v>-3867</c:v>
                </c:pt>
                <c:pt idx="139">
                  <c:v>-3860</c:v>
                </c:pt>
                <c:pt idx="140">
                  <c:v>-3859</c:v>
                </c:pt>
                <c:pt idx="141">
                  <c:v>-3853</c:v>
                </c:pt>
                <c:pt idx="142">
                  <c:v>-3853</c:v>
                </c:pt>
                <c:pt idx="143">
                  <c:v>-3853</c:v>
                </c:pt>
                <c:pt idx="144">
                  <c:v>-3838</c:v>
                </c:pt>
                <c:pt idx="145">
                  <c:v>-3833</c:v>
                </c:pt>
                <c:pt idx="146">
                  <c:v>-3816</c:v>
                </c:pt>
                <c:pt idx="147">
                  <c:v>-3577</c:v>
                </c:pt>
                <c:pt idx="148">
                  <c:v>-3522</c:v>
                </c:pt>
                <c:pt idx="149">
                  <c:v>-3500</c:v>
                </c:pt>
                <c:pt idx="150">
                  <c:v>-3263</c:v>
                </c:pt>
                <c:pt idx="151">
                  <c:v>-3257</c:v>
                </c:pt>
                <c:pt idx="152">
                  <c:v>-3257</c:v>
                </c:pt>
                <c:pt idx="153">
                  <c:v>-3250</c:v>
                </c:pt>
                <c:pt idx="154">
                  <c:v>-3250</c:v>
                </c:pt>
                <c:pt idx="155">
                  <c:v>-3242</c:v>
                </c:pt>
                <c:pt idx="156">
                  <c:v>-3234</c:v>
                </c:pt>
                <c:pt idx="157">
                  <c:v>-3220</c:v>
                </c:pt>
                <c:pt idx="158">
                  <c:v>-3176</c:v>
                </c:pt>
                <c:pt idx="159">
                  <c:v>-3169</c:v>
                </c:pt>
                <c:pt idx="160">
                  <c:v>-2947</c:v>
                </c:pt>
                <c:pt idx="161">
                  <c:v>-2939</c:v>
                </c:pt>
                <c:pt idx="162">
                  <c:v>-2927</c:v>
                </c:pt>
                <c:pt idx="163">
                  <c:v>-2921</c:v>
                </c:pt>
                <c:pt idx="164">
                  <c:v>-2921</c:v>
                </c:pt>
                <c:pt idx="165">
                  <c:v>-2919</c:v>
                </c:pt>
                <c:pt idx="166">
                  <c:v>-2919</c:v>
                </c:pt>
                <c:pt idx="167">
                  <c:v>-2917</c:v>
                </c:pt>
                <c:pt idx="168">
                  <c:v>-2917</c:v>
                </c:pt>
                <c:pt idx="169">
                  <c:v>-2914</c:v>
                </c:pt>
                <c:pt idx="170">
                  <c:v>-2914</c:v>
                </c:pt>
                <c:pt idx="171">
                  <c:v>-2911</c:v>
                </c:pt>
                <c:pt idx="172">
                  <c:v>-2911</c:v>
                </c:pt>
                <c:pt idx="173">
                  <c:v>-2900</c:v>
                </c:pt>
                <c:pt idx="174">
                  <c:v>-2899</c:v>
                </c:pt>
                <c:pt idx="175">
                  <c:v>-2294</c:v>
                </c:pt>
                <c:pt idx="176">
                  <c:v>-2273</c:v>
                </c:pt>
                <c:pt idx="177">
                  <c:v>-2273</c:v>
                </c:pt>
                <c:pt idx="178">
                  <c:v>-2264</c:v>
                </c:pt>
                <c:pt idx="179">
                  <c:v>-2264</c:v>
                </c:pt>
                <c:pt idx="180">
                  <c:v>-2257</c:v>
                </c:pt>
                <c:pt idx="181">
                  <c:v>-2234</c:v>
                </c:pt>
                <c:pt idx="182">
                  <c:v>-2227</c:v>
                </c:pt>
                <c:pt idx="183">
                  <c:v>-2222</c:v>
                </c:pt>
                <c:pt idx="184">
                  <c:v>-2046.5</c:v>
                </c:pt>
                <c:pt idx="185">
                  <c:v>-2027</c:v>
                </c:pt>
                <c:pt idx="186">
                  <c:v>-1983.5</c:v>
                </c:pt>
                <c:pt idx="187">
                  <c:v>-1963</c:v>
                </c:pt>
                <c:pt idx="188">
                  <c:v>-1934</c:v>
                </c:pt>
                <c:pt idx="189">
                  <c:v>-1928</c:v>
                </c:pt>
                <c:pt idx="190">
                  <c:v>-1927</c:v>
                </c:pt>
                <c:pt idx="191">
                  <c:v>-1913</c:v>
                </c:pt>
                <c:pt idx="192">
                  <c:v>-1913</c:v>
                </c:pt>
                <c:pt idx="193">
                  <c:v>-1696</c:v>
                </c:pt>
                <c:pt idx="194">
                  <c:v>-1696</c:v>
                </c:pt>
                <c:pt idx="195">
                  <c:v>-1661</c:v>
                </c:pt>
                <c:pt idx="196">
                  <c:v>-1659</c:v>
                </c:pt>
                <c:pt idx="197">
                  <c:v>-1659</c:v>
                </c:pt>
                <c:pt idx="198">
                  <c:v>-1659</c:v>
                </c:pt>
                <c:pt idx="199">
                  <c:v>-1644</c:v>
                </c:pt>
                <c:pt idx="200">
                  <c:v>-1640</c:v>
                </c:pt>
                <c:pt idx="201">
                  <c:v>-1640</c:v>
                </c:pt>
                <c:pt idx="202">
                  <c:v>-1638</c:v>
                </c:pt>
                <c:pt idx="203">
                  <c:v>-1638</c:v>
                </c:pt>
                <c:pt idx="204">
                  <c:v>-1637</c:v>
                </c:pt>
                <c:pt idx="205">
                  <c:v>-1637</c:v>
                </c:pt>
                <c:pt idx="206">
                  <c:v>-1637</c:v>
                </c:pt>
                <c:pt idx="207">
                  <c:v>-1637</c:v>
                </c:pt>
                <c:pt idx="208">
                  <c:v>-1624</c:v>
                </c:pt>
                <c:pt idx="209">
                  <c:v>-1624</c:v>
                </c:pt>
                <c:pt idx="210">
                  <c:v>-1623</c:v>
                </c:pt>
                <c:pt idx="211">
                  <c:v>-1623</c:v>
                </c:pt>
                <c:pt idx="212">
                  <c:v>-1618</c:v>
                </c:pt>
                <c:pt idx="213">
                  <c:v>-1616</c:v>
                </c:pt>
                <c:pt idx="214">
                  <c:v>-1616</c:v>
                </c:pt>
                <c:pt idx="215">
                  <c:v>-1615.5</c:v>
                </c:pt>
                <c:pt idx="216">
                  <c:v>-1611</c:v>
                </c:pt>
                <c:pt idx="217">
                  <c:v>-1610</c:v>
                </c:pt>
                <c:pt idx="218">
                  <c:v>-1604</c:v>
                </c:pt>
                <c:pt idx="219">
                  <c:v>-1602</c:v>
                </c:pt>
                <c:pt idx="220">
                  <c:v>-1602</c:v>
                </c:pt>
                <c:pt idx="221">
                  <c:v>-1602</c:v>
                </c:pt>
                <c:pt idx="222">
                  <c:v>-1601</c:v>
                </c:pt>
                <c:pt idx="223">
                  <c:v>-1594</c:v>
                </c:pt>
                <c:pt idx="224">
                  <c:v>-1594</c:v>
                </c:pt>
                <c:pt idx="225">
                  <c:v>-1587</c:v>
                </c:pt>
                <c:pt idx="226">
                  <c:v>-1587</c:v>
                </c:pt>
                <c:pt idx="227">
                  <c:v>-1586</c:v>
                </c:pt>
                <c:pt idx="228">
                  <c:v>-1365</c:v>
                </c:pt>
                <c:pt idx="229">
                  <c:v>-1365</c:v>
                </c:pt>
                <c:pt idx="230">
                  <c:v>-1347.5</c:v>
                </c:pt>
                <c:pt idx="231">
                  <c:v>-1324</c:v>
                </c:pt>
                <c:pt idx="232">
                  <c:v>-1324</c:v>
                </c:pt>
                <c:pt idx="233">
                  <c:v>-1309</c:v>
                </c:pt>
                <c:pt idx="234">
                  <c:v>-1309</c:v>
                </c:pt>
                <c:pt idx="235">
                  <c:v>-1293</c:v>
                </c:pt>
                <c:pt idx="236">
                  <c:v>-1288</c:v>
                </c:pt>
                <c:pt idx="237">
                  <c:v>-1288</c:v>
                </c:pt>
                <c:pt idx="238">
                  <c:v>-1280</c:v>
                </c:pt>
                <c:pt idx="239">
                  <c:v>-1280</c:v>
                </c:pt>
                <c:pt idx="240">
                  <c:v>-1278</c:v>
                </c:pt>
                <c:pt idx="241">
                  <c:v>-1278</c:v>
                </c:pt>
                <c:pt idx="242">
                  <c:v>-1274.5</c:v>
                </c:pt>
                <c:pt idx="243">
                  <c:v>-1263</c:v>
                </c:pt>
                <c:pt idx="244">
                  <c:v>-1263</c:v>
                </c:pt>
                <c:pt idx="245">
                  <c:v>-1234</c:v>
                </c:pt>
                <c:pt idx="246">
                  <c:v>-1234</c:v>
                </c:pt>
                <c:pt idx="247">
                  <c:v>-1048</c:v>
                </c:pt>
                <c:pt idx="248">
                  <c:v>-1048</c:v>
                </c:pt>
                <c:pt idx="249">
                  <c:v>-1026</c:v>
                </c:pt>
                <c:pt idx="250">
                  <c:v>-993</c:v>
                </c:pt>
                <c:pt idx="251">
                  <c:v>-992</c:v>
                </c:pt>
                <c:pt idx="252">
                  <c:v>-971</c:v>
                </c:pt>
                <c:pt idx="253">
                  <c:v>-957</c:v>
                </c:pt>
                <c:pt idx="254">
                  <c:v>-956</c:v>
                </c:pt>
                <c:pt idx="255">
                  <c:v>-942</c:v>
                </c:pt>
                <c:pt idx="256">
                  <c:v>-756</c:v>
                </c:pt>
                <c:pt idx="257">
                  <c:v>-684</c:v>
                </c:pt>
                <c:pt idx="258">
                  <c:v>-683</c:v>
                </c:pt>
                <c:pt idx="259">
                  <c:v>-645</c:v>
                </c:pt>
                <c:pt idx="260">
                  <c:v>-645</c:v>
                </c:pt>
                <c:pt idx="261">
                  <c:v>-631</c:v>
                </c:pt>
                <c:pt idx="262">
                  <c:v>-618</c:v>
                </c:pt>
                <c:pt idx="263">
                  <c:v>-618</c:v>
                </c:pt>
                <c:pt idx="264">
                  <c:v>-611</c:v>
                </c:pt>
                <c:pt idx="265">
                  <c:v>-596</c:v>
                </c:pt>
                <c:pt idx="266">
                  <c:v>-360</c:v>
                </c:pt>
                <c:pt idx="267">
                  <c:v>-353</c:v>
                </c:pt>
                <c:pt idx="268">
                  <c:v>-351</c:v>
                </c:pt>
                <c:pt idx="269">
                  <c:v>-338</c:v>
                </c:pt>
                <c:pt idx="270">
                  <c:v>-302</c:v>
                </c:pt>
                <c:pt idx="271">
                  <c:v>-280</c:v>
                </c:pt>
                <c:pt idx="272">
                  <c:v>-30</c:v>
                </c:pt>
                <c:pt idx="273">
                  <c:v>-7</c:v>
                </c:pt>
                <c:pt idx="274">
                  <c:v>-3.5</c:v>
                </c:pt>
                <c:pt idx="275">
                  <c:v>0</c:v>
                </c:pt>
                <c:pt idx="276">
                  <c:v>0</c:v>
                </c:pt>
                <c:pt idx="277">
                  <c:v>252</c:v>
                </c:pt>
                <c:pt idx="278">
                  <c:v>253</c:v>
                </c:pt>
                <c:pt idx="279">
                  <c:v>253</c:v>
                </c:pt>
                <c:pt idx="280">
                  <c:v>268</c:v>
                </c:pt>
                <c:pt idx="281">
                  <c:v>268</c:v>
                </c:pt>
                <c:pt idx="282">
                  <c:v>279</c:v>
                </c:pt>
                <c:pt idx="283">
                  <c:v>280</c:v>
                </c:pt>
                <c:pt idx="284">
                  <c:v>280</c:v>
                </c:pt>
                <c:pt idx="285">
                  <c:v>289</c:v>
                </c:pt>
                <c:pt idx="286">
                  <c:v>289</c:v>
                </c:pt>
                <c:pt idx="287">
                  <c:v>304</c:v>
                </c:pt>
                <c:pt idx="288">
                  <c:v>304</c:v>
                </c:pt>
                <c:pt idx="289">
                  <c:v>304</c:v>
                </c:pt>
                <c:pt idx="290">
                  <c:v>308</c:v>
                </c:pt>
                <c:pt idx="291">
                  <c:v>315</c:v>
                </c:pt>
                <c:pt idx="292">
                  <c:v>316</c:v>
                </c:pt>
                <c:pt idx="293">
                  <c:v>317</c:v>
                </c:pt>
                <c:pt idx="294">
                  <c:v>330</c:v>
                </c:pt>
                <c:pt idx="295">
                  <c:v>337</c:v>
                </c:pt>
                <c:pt idx="296">
                  <c:v>525</c:v>
                </c:pt>
                <c:pt idx="297">
                  <c:v>560</c:v>
                </c:pt>
                <c:pt idx="298">
                  <c:v>560</c:v>
                </c:pt>
                <c:pt idx="299">
                  <c:v>563.5</c:v>
                </c:pt>
                <c:pt idx="300">
                  <c:v>565.5</c:v>
                </c:pt>
                <c:pt idx="301">
                  <c:v>611</c:v>
                </c:pt>
                <c:pt idx="302">
                  <c:v>611</c:v>
                </c:pt>
                <c:pt idx="303">
                  <c:v>624</c:v>
                </c:pt>
                <c:pt idx="304">
                  <c:v>625</c:v>
                </c:pt>
                <c:pt idx="305">
                  <c:v>627</c:v>
                </c:pt>
                <c:pt idx="306">
                  <c:v>639</c:v>
                </c:pt>
                <c:pt idx="307">
                  <c:v>642</c:v>
                </c:pt>
                <c:pt idx="308">
                  <c:v>650.5</c:v>
                </c:pt>
                <c:pt idx="309">
                  <c:v>655</c:v>
                </c:pt>
                <c:pt idx="310">
                  <c:v>679</c:v>
                </c:pt>
                <c:pt idx="311">
                  <c:v>679</c:v>
                </c:pt>
                <c:pt idx="312">
                  <c:v>936</c:v>
                </c:pt>
                <c:pt idx="313">
                  <c:v>939.5</c:v>
                </c:pt>
                <c:pt idx="314">
                  <c:v>963</c:v>
                </c:pt>
                <c:pt idx="315">
                  <c:v>965.5</c:v>
                </c:pt>
                <c:pt idx="316">
                  <c:v>970</c:v>
                </c:pt>
                <c:pt idx="317">
                  <c:v>978</c:v>
                </c:pt>
                <c:pt idx="318">
                  <c:v>1217</c:v>
                </c:pt>
                <c:pt idx="319">
                  <c:v>1217</c:v>
                </c:pt>
                <c:pt idx="320">
                  <c:v>1280</c:v>
                </c:pt>
                <c:pt idx="321">
                  <c:v>1280</c:v>
                </c:pt>
                <c:pt idx="322">
                  <c:v>1280</c:v>
                </c:pt>
                <c:pt idx="323">
                  <c:v>1280</c:v>
                </c:pt>
                <c:pt idx="324">
                  <c:v>1282</c:v>
                </c:pt>
                <c:pt idx="325">
                  <c:v>1297</c:v>
                </c:pt>
                <c:pt idx="326">
                  <c:v>1297</c:v>
                </c:pt>
                <c:pt idx="327">
                  <c:v>1302</c:v>
                </c:pt>
                <c:pt idx="328">
                  <c:v>1302</c:v>
                </c:pt>
                <c:pt idx="329">
                  <c:v>1556</c:v>
                </c:pt>
                <c:pt idx="330">
                  <c:v>1556</c:v>
                </c:pt>
                <c:pt idx="331">
                  <c:v>1563</c:v>
                </c:pt>
                <c:pt idx="332">
                  <c:v>1563</c:v>
                </c:pt>
                <c:pt idx="333">
                  <c:v>1577</c:v>
                </c:pt>
                <c:pt idx="334">
                  <c:v>1577</c:v>
                </c:pt>
                <c:pt idx="335">
                  <c:v>1596</c:v>
                </c:pt>
                <c:pt idx="336">
                  <c:v>1607</c:v>
                </c:pt>
                <c:pt idx="337">
                  <c:v>1620</c:v>
                </c:pt>
                <c:pt idx="338">
                  <c:v>1620</c:v>
                </c:pt>
                <c:pt idx="339">
                  <c:v>1887.5</c:v>
                </c:pt>
                <c:pt idx="340">
                  <c:v>1922</c:v>
                </c:pt>
                <c:pt idx="341">
                  <c:v>1922</c:v>
                </c:pt>
                <c:pt idx="342">
                  <c:v>1949</c:v>
                </c:pt>
                <c:pt idx="343">
                  <c:v>1949</c:v>
                </c:pt>
                <c:pt idx="344">
                  <c:v>1965</c:v>
                </c:pt>
                <c:pt idx="345">
                  <c:v>1978</c:v>
                </c:pt>
                <c:pt idx="346">
                  <c:v>2178</c:v>
                </c:pt>
                <c:pt idx="347">
                  <c:v>2184.5</c:v>
                </c:pt>
                <c:pt idx="348">
                  <c:v>2229</c:v>
                </c:pt>
                <c:pt idx="349">
                  <c:v>2236</c:v>
                </c:pt>
                <c:pt idx="350">
                  <c:v>2239</c:v>
                </c:pt>
                <c:pt idx="351">
                  <c:v>2239</c:v>
                </c:pt>
                <c:pt idx="352">
                  <c:v>2241</c:v>
                </c:pt>
                <c:pt idx="353">
                  <c:v>2526.5</c:v>
                </c:pt>
                <c:pt idx="354">
                  <c:v>2540</c:v>
                </c:pt>
                <c:pt idx="355">
                  <c:v>2540</c:v>
                </c:pt>
                <c:pt idx="356">
                  <c:v>2548</c:v>
                </c:pt>
                <c:pt idx="357">
                  <c:v>2548</c:v>
                </c:pt>
                <c:pt idx="358">
                  <c:v>2563</c:v>
                </c:pt>
                <c:pt idx="359">
                  <c:v>2567</c:v>
                </c:pt>
                <c:pt idx="360">
                  <c:v>2567</c:v>
                </c:pt>
                <c:pt idx="361">
                  <c:v>2567</c:v>
                </c:pt>
                <c:pt idx="362">
                  <c:v>2589</c:v>
                </c:pt>
                <c:pt idx="363">
                  <c:v>2592</c:v>
                </c:pt>
                <c:pt idx="364">
                  <c:v>2592</c:v>
                </c:pt>
                <c:pt idx="365">
                  <c:v>2767</c:v>
                </c:pt>
                <c:pt idx="366">
                  <c:v>2863.5</c:v>
                </c:pt>
                <c:pt idx="367">
                  <c:v>2885</c:v>
                </c:pt>
                <c:pt idx="368">
                  <c:v>2885</c:v>
                </c:pt>
                <c:pt idx="369">
                  <c:v>2891</c:v>
                </c:pt>
                <c:pt idx="370">
                  <c:v>2898</c:v>
                </c:pt>
                <c:pt idx="371">
                  <c:v>2900</c:v>
                </c:pt>
                <c:pt idx="372">
                  <c:v>3128</c:v>
                </c:pt>
                <c:pt idx="373">
                  <c:v>3195</c:v>
                </c:pt>
                <c:pt idx="374">
                  <c:v>3224</c:v>
                </c:pt>
                <c:pt idx="375">
                  <c:v>3233.5</c:v>
                </c:pt>
                <c:pt idx="376">
                  <c:v>3291</c:v>
                </c:pt>
                <c:pt idx="377">
                  <c:v>3410</c:v>
                </c:pt>
                <c:pt idx="378">
                  <c:v>3509</c:v>
                </c:pt>
                <c:pt idx="379">
                  <c:v>3509</c:v>
                </c:pt>
                <c:pt idx="380">
                  <c:v>3540</c:v>
                </c:pt>
                <c:pt idx="381">
                  <c:v>3562</c:v>
                </c:pt>
                <c:pt idx="382">
                  <c:v>3562</c:v>
                </c:pt>
                <c:pt idx="383">
                  <c:v>3784</c:v>
                </c:pt>
                <c:pt idx="384">
                  <c:v>3811</c:v>
                </c:pt>
                <c:pt idx="385">
                  <c:v>3842</c:v>
                </c:pt>
                <c:pt idx="386">
                  <c:v>3842</c:v>
                </c:pt>
                <c:pt idx="387">
                  <c:v>4149</c:v>
                </c:pt>
                <c:pt idx="388">
                  <c:v>4158</c:v>
                </c:pt>
                <c:pt idx="389">
                  <c:v>4158</c:v>
                </c:pt>
                <c:pt idx="390">
                  <c:v>4165</c:v>
                </c:pt>
                <c:pt idx="391">
                  <c:v>4165</c:v>
                </c:pt>
                <c:pt idx="392">
                  <c:v>4180</c:v>
                </c:pt>
                <c:pt idx="393">
                  <c:v>4180</c:v>
                </c:pt>
                <c:pt idx="394">
                  <c:v>4184</c:v>
                </c:pt>
                <c:pt idx="395">
                  <c:v>4200</c:v>
                </c:pt>
                <c:pt idx="396">
                  <c:v>4446.5</c:v>
                </c:pt>
                <c:pt idx="397">
                  <c:v>4502</c:v>
                </c:pt>
                <c:pt idx="398">
                  <c:v>4502</c:v>
                </c:pt>
                <c:pt idx="399">
                  <c:v>4840</c:v>
                </c:pt>
                <c:pt idx="400">
                  <c:v>5041</c:v>
                </c:pt>
                <c:pt idx="401">
                  <c:v>5050</c:v>
                </c:pt>
                <c:pt idx="402">
                  <c:v>5085</c:v>
                </c:pt>
                <c:pt idx="403">
                  <c:v>5122</c:v>
                </c:pt>
                <c:pt idx="404">
                  <c:v>5138</c:v>
                </c:pt>
                <c:pt idx="405">
                  <c:v>5138</c:v>
                </c:pt>
                <c:pt idx="406">
                  <c:v>5173</c:v>
                </c:pt>
                <c:pt idx="407">
                  <c:v>5173</c:v>
                </c:pt>
                <c:pt idx="408">
                  <c:v>5359</c:v>
                </c:pt>
                <c:pt idx="409">
                  <c:v>5359</c:v>
                </c:pt>
                <c:pt idx="410">
                  <c:v>5408</c:v>
                </c:pt>
                <c:pt idx="411">
                  <c:v>5412</c:v>
                </c:pt>
                <c:pt idx="412">
                  <c:v>5420</c:v>
                </c:pt>
                <c:pt idx="413">
                  <c:v>5436</c:v>
                </c:pt>
                <c:pt idx="414">
                  <c:v>5438</c:v>
                </c:pt>
                <c:pt idx="415">
                  <c:v>5438</c:v>
                </c:pt>
                <c:pt idx="416">
                  <c:v>5445</c:v>
                </c:pt>
                <c:pt idx="417">
                  <c:v>5445</c:v>
                </c:pt>
                <c:pt idx="418">
                  <c:v>5451</c:v>
                </c:pt>
                <c:pt idx="419">
                  <c:v>5455</c:v>
                </c:pt>
                <c:pt idx="420">
                  <c:v>5467</c:v>
                </c:pt>
                <c:pt idx="421">
                  <c:v>5467</c:v>
                </c:pt>
                <c:pt idx="422">
                  <c:v>5470</c:v>
                </c:pt>
                <c:pt idx="423">
                  <c:v>5482</c:v>
                </c:pt>
                <c:pt idx="424">
                  <c:v>5504</c:v>
                </c:pt>
                <c:pt idx="425">
                  <c:v>5504</c:v>
                </c:pt>
                <c:pt idx="426">
                  <c:v>5767</c:v>
                </c:pt>
                <c:pt idx="427">
                  <c:v>5769</c:v>
                </c:pt>
                <c:pt idx="428">
                  <c:v>5769</c:v>
                </c:pt>
                <c:pt idx="429">
                  <c:v>5783</c:v>
                </c:pt>
                <c:pt idx="430">
                  <c:v>5783</c:v>
                </c:pt>
                <c:pt idx="431">
                  <c:v>5789</c:v>
                </c:pt>
                <c:pt idx="432">
                  <c:v>5791</c:v>
                </c:pt>
                <c:pt idx="433">
                  <c:v>5791</c:v>
                </c:pt>
                <c:pt idx="434">
                  <c:v>5806</c:v>
                </c:pt>
                <c:pt idx="435">
                  <c:v>5806</c:v>
                </c:pt>
                <c:pt idx="436">
                  <c:v>5820</c:v>
                </c:pt>
                <c:pt idx="437">
                  <c:v>5820</c:v>
                </c:pt>
                <c:pt idx="438">
                  <c:v>6035</c:v>
                </c:pt>
                <c:pt idx="439">
                  <c:v>6035</c:v>
                </c:pt>
                <c:pt idx="440">
                  <c:v>6049</c:v>
                </c:pt>
                <c:pt idx="441">
                  <c:v>6049</c:v>
                </c:pt>
                <c:pt idx="442">
                  <c:v>6078</c:v>
                </c:pt>
                <c:pt idx="443">
                  <c:v>6078</c:v>
                </c:pt>
                <c:pt idx="444">
                  <c:v>6099</c:v>
                </c:pt>
                <c:pt idx="445">
                  <c:v>6099</c:v>
                </c:pt>
                <c:pt idx="446">
                  <c:v>6100</c:v>
                </c:pt>
                <c:pt idx="447">
                  <c:v>6100</c:v>
                </c:pt>
                <c:pt idx="448">
                  <c:v>6110</c:v>
                </c:pt>
                <c:pt idx="449">
                  <c:v>6110</c:v>
                </c:pt>
                <c:pt idx="450">
                  <c:v>6114</c:v>
                </c:pt>
                <c:pt idx="451">
                  <c:v>6114</c:v>
                </c:pt>
                <c:pt idx="452">
                  <c:v>6127</c:v>
                </c:pt>
                <c:pt idx="453">
                  <c:v>6387</c:v>
                </c:pt>
                <c:pt idx="454">
                  <c:v>6387</c:v>
                </c:pt>
                <c:pt idx="455">
                  <c:v>6424</c:v>
                </c:pt>
                <c:pt idx="456">
                  <c:v>6424</c:v>
                </c:pt>
                <c:pt idx="457">
                  <c:v>6438</c:v>
                </c:pt>
                <c:pt idx="458">
                  <c:v>6438</c:v>
                </c:pt>
                <c:pt idx="459">
                  <c:v>6445</c:v>
                </c:pt>
                <c:pt idx="460">
                  <c:v>6445</c:v>
                </c:pt>
                <c:pt idx="461">
                  <c:v>6458</c:v>
                </c:pt>
                <c:pt idx="462">
                  <c:v>6458</c:v>
                </c:pt>
                <c:pt idx="463">
                  <c:v>6475</c:v>
                </c:pt>
                <c:pt idx="464">
                  <c:v>6702</c:v>
                </c:pt>
                <c:pt idx="465">
                  <c:v>6725</c:v>
                </c:pt>
                <c:pt idx="466">
                  <c:v>6725</c:v>
                </c:pt>
                <c:pt idx="467">
                  <c:v>6733</c:v>
                </c:pt>
                <c:pt idx="468">
                  <c:v>6745</c:v>
                </c:pt>
                <c:pt idx="469">
                  <c:v>6754</c:v>
                </c:pt>
                <c:pt idx="470">
                  <c:v>6769</c:v>
                </c:pt>
                <c:pt idx="471">
                  <c:v>6991</c:v>
                </c:pt>
                <c:pt idx="472">
                  <c:v>7033</c:v>
                </c:pt>
                <c:pt idx="473">
                  <c:v>7061</c:v>
                </c:pt>
                <c:pt idx="474">
                  <c:v>7063</c:v>
                </c:pt>
                <c:pt idx="475">
                  <c:v>7074</c:v>
                </c:pt>
                <c:pt idx="476">
                  <c:v>7091</c:v>
                </c:pt>
                <c:pt idx="477">
                  <c:v>7100</c:v>
                </c:pt>
                <c:pt idx="478">
                  <c:v>7100</c:v>
                </c:pt>
                <c:pt idx="479">
                  <c:v>7330</c:v>
                </c:pt>
                <c:pt idx="480">
                  <c:v>7351</c:v>
                </c:pt>
                <c:pt idx="481">
                  <c:v>7372</c:v>
                </c:pt>
                <c:pt idx="482">
                  <c:v>7390</c:v>
                </c:pt>
                <c:pt idx="483">
                  <c:v>7400</c:v>
                </c:pt>
                <c:pt idx="484">
                  <c:v>7416</c:v>
                </c:pt>
                <c:pt idx="485">
                  <c:v>7684</c:v>
                </c:pt>
                <c:pt idx="486">
                  <c:v>7714</c:v>
                </c:pt>
                <c:pt idx="487">
                  <c:v>7750</c:v>
                </c:pt>
                <c:pt idx="488">
                  <c:v>7965</c:v>
                </c:pt>
                <c:pt idx="489">
                  <c:v>8001</c:v>
                </c:pt>
                <c:pt idx="490">
                  <c:v>8047</c:v>
                </c:pt>
                <c:pt idx="491">
                  <c:v>8049</c:v>
                </c:pt>
                <c:pt idx="492">
                  <c:v>8059</c:v>
                </c:pt>
                <c:pt idx="493">
                  <c:v>8282</c:v>
                </c:pt>
                <c:pt idx="494">
                  <c:v>8318</c:v>
                </c:pt>
                <c:pt idx="495">
                  <c:v>8366</c:v>
                </c:pt>
                <c:pt idx="496">
                  <c:v>8385</c:v>
                </c:pt>
                <c:pt idx="497">
                  <c:v>8385</c:v>
                </c:pt>
                <c:pt idx="498">
                  <c:v>8591</c:v>
                </c:pt>
                <c:pt idx="499">
                  <c:v>8605</c:v>
                </c:pt>
                <c:pt idx="500">
                  <c:v>8613</c:v>
                </c:pt>
                <c:pt idx="501">
                  <c:v>8627</c:v>
                </c:pt>
                <c:pt idx="502">
                  <c:v>8634</c:v>
                </c:pt>
                <c:pt idx="503">
                  <c:v>8649</c:v>
                </c:pt>
                <c:pt idx="504">
                  <c:v>8936</c:v>
                </c:pt>
                <c:pt idx="505">
                  <c:v>8955</c:v>
                </c:pt>
                <c:pt idx="506">
                  <c:v>8958</c:v>
                </c:pt>
                <c:pt idx="507">
                  <c:v>8989</c:v>
                </c:pt>
                <c:pt idx="508">
                  <c:v>8989</c:v>
                </c:pt>
                <c:pt idx="509">
                  <c:v>8991</c:v>
                </c:pt>
                <c:pt idx="510">
                  <c:v>8992.5</c:v>
                </c:pt>
                <c:pt idx="511">
                  <c:v>9001</c:v>
                </c:pt>
                <c:pt idx="512">
                  <c:v>9008</c:v>
                </c:pt>
                <c:pt idx="513">
                  <c:v>9020</c:v>
                </c:pt>
                <c:pt idx="514">
                  <c:v>9245</c:v>
                </c:pt>
                <c:pt idx="515">
                  <c:v>9245</c:v>
                </c:pt>
                <c:pt idx="516">
                  <c:v>9259</c:v>
                </c:pt>
                <c:pt idx="517">
                  <c:v>9267</c:v>
                </c:pt>
                <c:pt idx="518">
                  <c:v>9274</c:v>
                </c:pt>
                <c:pt idx="519">
                  <c:v>9303</c:v>
                </c:pt>
                <c:pt idx="520">
                  <c:v>9307</c:v>
                </c:pt>
                <c:pt idx="521">
                  <c:v>9314</c:v>
                </c:pt>
                <c:pt idx="522">
                  <c:v>9605</c:v>
                </c:pt>
                <c:pt idx="523">
                  <c:v>9626</c:v>
                </c:pt>
                <c:pt idx="524">
                  <c:v>9660</c:v>
                </c:pt>
                <c:pt idx="525">
                  <c:v>9878</c:v>
                </c:pt>
                <c:pt idx="526">
                  <c:v>9899</c:v>
                </c:pt>
                <c:pt idx="527">
                  <c:v>9900</c:v>
                </c:pt>
                <c:pt idx="528">
                  <c:v>9914</c:v>
                </c:pt>
                <c:pt idx="529">
                  <c:v>9964</c:v>
                </c:pt>
                <c:pt idx="530">
                  <c:v>10245</c:v>
                </c:pt>
                <c:pt idx="531">
                  <c:v>10263</c:v>
                </c:pt>
                <c:pt idx="532">
                  <c:v>10274</c:v>
                </c:pt>
                <c:pt idx="533">
                  <c:v>10281</c:v>
                </c:pt>
                <c:pt idx="534">
                  <c:v>10283</c:v>
                </c:pt>
                <c:pt idx="535">
                  <c:v>10288</c:v>
                </c:pt>
                <c:pt idx="536">
                  <c:v>10288</c:v>
                </c:pt>
                <c:pt idx="537">
                  <c:v>10288</c:v>
                </c:pt>
                <c:pt idx="538">
                  <c:v>10609</c:v>
                </c:pt>
                <c:pt idx="539">
                  <c:v>10609</c:v>
                </c:pt>
                <c:pt idx="540">
                  <c:v>10612</c:v>
                </c:pt>
                <c:pt idx="541">
                  <c:v>10880.5</c:v>
                </c:pt>
                <c:pt idx="542">
                  <c:v>10888.5</c:v>
                </c:pt>
                <c:pt idx="543">
                  <c:v>10892</c:v>
                </c:pt>
                <c:pt idx="544">
                  <c:v>10899</c:v>
                </c:pt>
                <c:pt idx="545">
                  <c:v>10899</c:v>
                </c:pt>
                <c:pt idx="546">
                  <c:v>11172</c:v>
                </c:pt>
                <c:pt idx="547">
                  <c:v>11187</c:v>
                </c:pt>
                <c:pt idx="548">
                  <c:v>11216</c:v>
                </c:pt>
                <c:pt idx="549">
                  <c:v>11230</c:v>
                </c:pt>
                <c:pt idx="550">
                  <c:v>11237</c:v>
                </c:pt>
                <c:pt idx="551">
                  <c:v>11481</c:v>
                </c:pt>
                <c:pt idx="552">
                  <c:v>11602</c:v>
                </c:pt>
                <c:pt idx="553">
                  <c:v>11609</c:v>
                </c:pt>
                <c:pt idx="554">
                  <c:v>11609</c:v>
                </c:pt>
                <c:pt idx="555">
                  <c:v>11817</c:v>
                </c:pt>
                <c:pt idx="556">
                  <c:v>11817</c:v>
                </c:pt>
                <c:pt idx="557">
                  <c:v>11841</c:v>
                </c:pt>
                <c:pt idx="558">
                  <c:v>11882</c:v>
                </c:pt>
                <c:pt idx="559">
                  <c:v>11882</c:v>
                </c:pt>
                <c:pt idx="560">
                  <c:v>11884</c:v>
                </c:pt>
                <c:pt idx="561">
                  <c:v>11892</c:v>
                </c:pt>
                <c:pt idx="562">
                  <c:v>12220</c:v>
                </c:pt>
                <c:pt idx="563">
                  <c:v>12220</c:v>
                </c:pt>
                <c:pt idx="564">
                  <c:v>12500</c:v>
                </c:pt>
                <c:pt idx="565">
                  <c:v>12500</c:v>
                </c:pt>
                <c:pt idx="566">
                  <c:v>12524</c:v>
                </c:pt>
                <c:pt idx="567">
                  <c:v>12558</c:v>
                </c:pt>
                <c:pt idx="568">
                  <c:v>12889</c:v>
                </c:pt>
                <c:pt idx="569">
                  <c:v>12889</c:v>
                </c:pt>
                <c:pt idx="570">
                  <c:v>13154</c:v>
                </c:pt>
                <c:pt idx="571">
                  <c:v>13169</c:v>
                </c:pt>
                <c:pt idx="572">
                  <c:v>13773</c:v>
                </c:pt>
                <c:pt idx="573">
                  <c:v>14147</c:v>
                </c:pt>
              </c:numCache>
            </c:numRef>
          </c:xVal>
          <c:yVal>
            <c:numRef>
              <c:f>'Active 1'!$L$21:$L$974</c:f>
              <c:numCache>
                <c:formatCode>General</c:formatCode>
                <c:ptCount val="9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D05-4AF9-8FF6-D08C658BB47B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1'!$F$21:$F$974</c:f>
              <c:numCache>
                <c:formatCode>General</c:formatCode>
                <c:ptCount val="954"/>
                <c:pt idx="0">
                  <c:v>-29861</c:v>
                </c:pt>
                <c:pt idx="1">
                  <c:v>-29860</c:v>
                </c:pt>
                <c:pt idx="2">
                  <c:v>-29691</c:v>
                </c:pt>
                <c:pt idx="3">
                  <c:v>-29632</c:v>
                </c:pt>
                <c:pt idx="4">
                  <c:v>-29601</c:v>
                </c:pt>
                <c:pt idx="5">
                  <c:v>-28931</c:v>
                </c:pt>
                <c:pt idx="6">
                  <c:v>-28927</c:v>
                </c:pt>
                <c:pt idx="7">
                  <c:v>-28441</c:v>
                </c:pt>
                <c:pt idx="8">
                  <c:v>-28431</c:v>
                </c:pt>
                <c:pt idx="9">
                  <c:v>-28106</c:v>
                </c:pt>
                <c:pt idx="10">
                  <c:v>-27961</c:v>
                </c:pt>
                <c:pt idx="11">
                  <c:v>-27331</c:v>
                </c:pt>
                <c:pt idx="12">
                  <c:v>-27328</c:v>
                </c:pt>
                <c:pt idx="13">
                  <c:v>-26371</c:v>
                </c:pt>
                <c:pt idx="14">
                  <c:v>-26350</c:v>
                </c:pt>
                <c:pt idx="15">
                  <c:v>-26271</c:v>
                </c:pt>
                <c:pt idx="16">
                  <c:v>-26055</c:v>
                </c:pt>
                <c:pt idx="17">
                  <c:v>-25891</c:v>
                </c:pt>
                <c:pt idx="18">
                  <c:v>-25578</c:v>
                </c:pt>
                <c:pt idx="19">
                  <c:v>-25127</c:v>
                </c:pt>
                <c:pt idx="20">
                  <c:v>-25071</c:v>
                </c:pt>
                <c:pt idx="21">
                  <c:v>-24448</c:v>
                </c:pt>
                <c:pt idx="22">
                  <c:v>-23200</c:v>
                </c:pt>
                <c:pt idx="23">
                  <c:v>-23193</c:v>
                </c:pt>
                <c:pt idx="24">
                  <c:v>-22877</c:v>
                </c:pt>
                <c:pt idx="25">
                  <c:v>-22827</c:v>
                </c:pt>
                <c:pt idx="26">
                  <c:v>-22516</c:v>
                </c:pt>
                <c:pt idx="27">
                  <c:v>-22496</c:v>
                </c:pt>
                <c:pt idx="28">
                  <c:v>-22495</c:v>
                </c:pt>
                <c:pt idx="29">
                  <c:v>-22251</c:v>
                </c:pt>
                <c:pt idx="30">
                  <c:v>-21884</c:v>
                </c:pt>
                <c:pt idx="31">
                  <c:v>-21539</c:v>
                </c:pt>
                <c:pt idx="32">
                  <c:v>-21515</c:v>
                </c:pt>
                <c:pt idx="33">
                  <c:v>-21324</c:v>
                </c:pt>
                <c:pt idx="34">
                  <c:v>-21287</c:v>
                </c:pt>
                <c:pt idx="35">
                  <c:v>-21201</c:v>
                </c:pt>
                <c:pt idx="36">
                  <c:v>-21194</c:v>
                </c:pt>
                <c:pt idx="37">
                  <c:v>-21186</c:v>
                </c:pt>
                <c:pt idx="38">
                  <c:v>-20979</c:v>
                </c:pt>
                <c:pt idx="39">
                  <c:v>-20950</c:v>
                </c:pt>
                <c:pt idx="40">
                  <c:v>-20928</c:v>
                </c:pt>
                <c:pt idx="41">
                  <c:v>-20913</c:v>
                </c:pt>
                <c:pt idx="42">
                  <c:v>-20281</c:v>
                </c:pt>
                <c:pt idx="43">
                  <c:v>-20257</c:v>
                </c:pt>
                <c:pt idx="44">
                  <c:v>-19936</c:v>
                </c:pt>
                <c:pt idx="45">
                  <c:v>-19921</c:v>
                </c:pt>
                <c:pt idx="46">
                  <c:v>-19899</c:v>
                </c:pt>
                <c:pt idx="47">
                  <c:v>-19596</c:v>
                </c:pt>
                <c:pt idx="48">
                  <c:v>-19595</c:v>
                </c:pt>
                <c:pt idx="49">
                  <c:v>-19295</c:v>
                </c:pt>
                <c:pt idx="50">
                  <c:v>-19288</c:v>
                </c:pt>
                <c:pt idx="51">
                  <c:v>-18972</c:v>
                </c:pt>
                <c:pt idx="52">
                  <c:v>-18964</c:v>
                </c:pt>
                <c:pt idx="53">
                  <c:v>-18948</c:v>
                </c:pt>
                <c:pt idx="54">
                  <c:v>-18655</c:v>
                </c:pt>
                <c:pt idx="55">
                  <c:v>-18641</c:v>
                </c:pt>
                <c:pt idx="56">
                  <c:v>-18626</c:v>
                </c:pt>
                <c:pt idx="57">
                  <c:v>-18352</c:v>
                </c:pt>
                <c:pt idx="58">
                  <c:v>-18324</c:v>
                </c:pt>
                <c:pt idx="59">
                  <c:v>-18309</c:v>
                </c:pt>
                <c:pt idx="60">
                  <c:v>-18022</c:v>
                </c:pt>
                <c:pt idx="61">
                  <c:v>-17979</c:v>
                </c:pt>
                <c:pt idx="62">
                  <c:v>-17706</c:v>
                </c:pt>
                <c:pt idx="63">
                  <c:v>-17397</c:v>
                </c:pt>
                <c:pt idx="64">
                  <c:v>-16935</c:v>
                </c:pt>
                <c:pt idx="65">
                  <c:v>-16720</c:v>
                </c:pt>
                <c:pt idx="66">
                  <c:v>-16108</c:v>
                </c:pt>
                <c:pt idx="67">
                  <c:v>-16087.5</c:v>
                </c:pt>
                <c:pt idx="68">
                  <c:v>-15440</c:v>
                </c:pt>
                <c:pt idx="69">
                  <c:v>-15433</c:v>
                </c:pt>
                <c:pt idx="70">
                  <c:v>-13830</c:v>
                </c:pt>
                <c:pt idx="71">
                  <c:v>-13815</c:v>
                </c:pt>
                <c:pt idx="72">
                  <c:v>-13778</c:v>
                </c:pt>
                <c:pt idx="73">
                  <c:v>-13564</c:v>
                </c:pt>
                <c:pt idx="74">
                  <c:v>-13563</c:v>
                </c:pt>
                <c:pt idx="75">
                  <c:v>-13528</c:v>
                </c:pt>
                <c:pt idx="76">
                  <c:v>-13499</c:v>
                </c:pt>
                <c:pt idx="77">
                  <c:v>-13498</c:v>
                </c:pt>
                <c:pt idx="78">
                  <c:v>-13492</c:v>
                </c:pt>
                <c:pt idx="79">
                  <c:v>-13484</c:v>
                </c:pt>
                <c:pt idx="80">
                  <c:v>-13476</c:v>
                </c:pt>
                <c:pt idx="81">
                  <c:v>-13194</c:v>
                </c:pt>
                <c:pt idx="82">
                  <c:v>-13188</c:v>
                </c:pt>
                <c:pt idx="83">
                  <c:v>-13187</c:v>
                </c:pt>
                <c:pt idx="84">
                  <c:v>-12878</c:v>
                </c:pt>
                <c:pt idx="85">
                  <c:v>-12584</c:v>
                </c:pt>
                <c:pt idx="86">
                  <c:v>-12548</c:v>
                </c:pt>
                <c:pt idx="87">
                  <c:v>-10629</c:v>
                </c:pt>
                <c:pt idx="88">
                  <c:v>-9939</c:v>
                </c:pt>
                <c:pt idx="89">
                  <c:v>-9615</c:v>
                </c:pt>
                <c:pt idx="90">
                  <c:v>-9615</c:v>
                </c:pt>
                <c:pt idx="91">
                  <c:v>-9330</c:v>
                </c:pt>
                <c:pt idx="92">
                  <c:v>-8659</c:v>
                </c:pt>
                <c:pt idx="93">
                  <c:v>-8658</c:v>
                </c:pt>
                <c:pt idx="94">
                  <c:v>-8658</c:v>
                </c:pt>
                <c:pt idx="95">
                  <c:v>-8634</c:v>
                </c:pt>
                <c:pt idx="96">
                  <c:v>-7724</c:v>
                </c:pt>
                <c:pt idx="97">
                  <c:v>-7717.5</c:v>
                </c:pt>
                <c:pt idx="98">
                  <c:v>-7707</c:v>
                </c:pt>
                <c:pt idx="99">
                  <c:v>-7705</c:v>
                </c:pt>
                <c:pt idx="100">
                  <c:v>-6454</c:v>
                </c:pt>
                <c:pt idx="101">
                  <c:v>-6453</c:v>
                </c:pt>
                <c:pt idx="102">
                  <c:v>-6432</c:v>
                </c:pt>
                <c:pt idx="103">
                  <c:v>-6084</c:v>
                </c:pt>
                <c:pt idx="104">
                  <c:v>-5804</c:v>
                </c:pt>
                <c:pt idx="105">
                  <c:v>-5760</c:v>
                </c:pt>
                <c:pt idx="106">
                  <c:v>-5458</c:v>
                </c:pt>
                <c:pt idx="107">
                  <c:v>-5458</c:v>
                </c:pt>
                <c:pt idx="108">
                  <c:v>-5444</c:v>
                </c:pt>
                <c:pt idx="109">
                  <c:v>-5436</c:v>
                </c:pt>
                <c:pt idx="110">
                  <c:v>-5198</c:v>
                </c:pt>
                <c:pt idx="111">
                  <c:v>-5185</c:v>
                </c:pt>
                <c:pt idx="112">
                  <c:v>-5185</c:v>
                </c:pt>
                <c:pt idx="113">
                  <c:v>-5185</c:v>
                </c:pt>
                <c:pt idx="114">
                  <c:v>-5185</c:v>
                </c:pt>
                <c:pt idx="115">
                  <c:v>-5184</c:v>
                </c:pt>
                <c:pt idx="116">
                  <c:v>-5179</c:v>
                </c:pt>
                <c:pt idx="117">
                  <c:v>-5179</c:v>
                </c:pt>
                <c:pt idx="118">
                  <c:v>-5179</c:v>
                </c:pt>
                <c:pt idx="119">
                  <c:v>-5149</c:v>
                </c:pt>
                <c:pt idx="120">
                  <c:v>-4817</c:v>
                </c:pt>
                <c:pt idx="121">
                  <c:v>-4816</c:v>
                </c:pt>
                <c:pt idx="122">
                  <c:v>-4804</c:v>
                </c:pt>
                <c:pt idx="123">
                  <c:v>-4533</c:v>
                </c:pt>
                <c:pt idx="124">
                  <c:v>-4512</c:v>
                </c:pt>
                <c:pt idx="125">
                  <c:v>-4507</c:v>
                </c:pt>
                <c:pt idx="126">
                  <c:v>-4507</c:v>
                </c:pt>
                <c:pt idx="127">
                  <c:v>-4191</c:v>
                </c:pt>
                <c:pt idx="128">
                  <c:v>-4191</c:v>
                </c:pt>
                <c:pt idx="129">
                  <c:v>-4187</c:v>
                </c:pt>
                <c:pt idx="130">
                  <c:v>-4185</c:v>
                </c:pt>
                <c:pt idx="131">
                  <c:v>-3950</c:v>
                </c:pt>
                <c:pt idx="132">
                  <c:v>-3932</c:v>
                </c:pt>
                <c:pt idx="133">
                  <c:v>-3896</c:v>
                </c:pt>
                <c:pt idx="134">
                  <c:v>-3890</c:v>
                </c:pt>
                <c:pt idx="135">
                  <c:v>-3888</c:v>
                </c:pt>
                <c:pt idx="136">
                  <c:v>-3886</c:v>
                </c:pt>
                <c:pt idx="137">
                  <c:v>-3867</c:v>
                </c:pt>
                <c:pt idx="138">
                  <c:v>-3867</c:v>
                </c:pt>
                <c:pt idx="139">
                  <c:v>-3860</c:v>
                </c:pt>
                <c:pt idx="140">
                  <c:v>-3859</c:v>
                </c:pt>
                <c:pt idx="141">
                  <c:v>-3853</c:v>
                </c:pt>
                <c:pt idx="142">
                  <c:v>-3853</c:v>
                </c:pt>
                <c:pt idx="143">
                  <c:v>-3853</c:v>
                </c:pt>
                <c:pt idx="144">
                  <c:v>-3838</c:v>
                </c:pt>
                <c:pt idx="145">
                  <c:v>-3833</c:v>
                </c:pt>
                <c:pt idx="146">
                  <c:v>-3816</c:v>
                </c:pt>
                <c:pt idx="147">
                  <c:v>-3577</c:v>
                </c:pt>
                <c:pt idx="148">
                  <c:v>-3522</c:v>
                </c:pt>
                <c:pt idx="149">
                  <c:v>-3500</c:v>
                </c:pt>
                <c:pt idx="150">
                  <c:v>-3263</c:v>
                </c:pt>
                <c:pt idx="151">
                  <c:v>-3257</c:v>
                </c:pt>
                <c:pt idx="152">
                  <c:v>-3257</c:v>
                </c:pt>
                <c:pt idx="153">
                  <c:v>-3250</c:v>
                </c:pt>
                <c:pt idx="154">
                  <c:v>-3250</c:v>
                </c:pt>
                <c:pt idx="155">
                  <c:v>-3242</c:v>
                </c:pt>
                <c:pt idx="156">
                  <c:v>-3234</c:v>
                </c:pt>
                <c:pt idx="157">
                  <c:v>-3220</c:v>
                </c:pt>
                <c:pt idx="158">
                  <c:v>-3176</c:v>
                </c:pt>
                <c:pt idx="159">
                  <c:v>-3169</c:v>
                </c:pt>
                <c:pt idx="160">
                  <c:v>-2947</c:v>
                </c:pt>
                <c:pt idx="161">
                  <c:v>-2939</c:v>
                </c:pt>
                <c:pt idx="162">
                  <c:v>-2927</c:v>
                </c:pt>
                <c:pt idx="163">
                  <c:v>-2921</c:v>
                </c:pt>
                <c:pt idx="164">
                  <c:v>-2921</c:v>
                </c:pt>
                <c:pt idx="165">
                  <c:v>-2919</c:v>
                </c:pt>
                <c:pt idx="166">
                  <c:v>-2919</c:v>
                </c:pt>
                <c:pt idx="167">
                  <c:v>-2917</c:v>
                </c:pt>
                <c:pt idx="168">
                  <c:v>-2917</c:v>
                </c:pt>
                <c:pt idx="169">
                  <c:v>-2914</c:v>
                </c:pt>
                <c:pt idx="170">
                  <c:v>-2914</c:v>
                </c:pt>
                <c:pt idx="171">
                  <c:v>-2911</c:v>
                </c:pt>
                <c:pt idx="172">
                  <c:v>-2911</c:v>
                </c:pt>
                <c:pt idx="173">
                  <c:v>-2900</c:v>
                </c:pt>
                <c:pt idx="174">
                  <c:v>-2899</c:v>
                </c:pt>
                <c:pt idx="175">
                  <c:v>-2294</c:v>
                </c:pt>
                <c:pt idx="176">
                  <c:v>-2273</c:v>
                </c:pt>
                <c:pt idx="177">
                  <c:v>-2273</c:v>
                </c:pt>
                <c:pt idx="178">
                  <c:v>-2264</c:v>
                </c:pt>
                <c:pt idx="179">
                  <c:v>-2264</c:v>
                </c:pt>
                <c:pt idx="180">
                  <c:v>-2257</c:v>
                </c:pt>
                <c:pt idx="181">
                  <c:v>-2234</c:v>
                </c:pt>
                <c:pt idx="182">
                  <c:v>-2227</c:v>
                </c:pt>
                <c:pt idx="183">
                  <c:v>-2222</c:v>
                </c:pt>
                <c:pt idx="184">
                  <c:v>-2046.5</c:v>
                </c:pt>
                <c:pt idx="185">
                  <c:v>-2027</c:v>
                </c:pt>
                <c:pt idx="186">
                  <c:v>-1983.5</c:v>
                </c:pt>
                <c:pt idx="187">
                  <c:v>-1963</c:v>
                </c:pt>
                <c:pt idx="188">
                  <c:v>-1934</c:v>
                </c:pt>
                <c:pt idx="189">
                  <c:v>-1928</c:v>
                </c:pt>
                <c:pt idx="190">
                  <c:v>-1927</c:v>
                </c:pt>
                <c:pt idx="191">
                  <c:v>-1913</c:v>
                </c:pt>
                <c:pt idx="192">
                  <c:v>-1913</c:v>
                </c:pt>
                <c:pt idx="193">
                  <c:v>-1696</c:v>
                </c:pt>
                <c:pt idx="194">
                  <c:v>-1696</c:v>
                </c:pt>
                <c:pt idx="195">
                  <c:v>-1661</c:v>
                </c:pt>
                <c:pt idx="196">
                  <c:v>-1659</c:v>
                </c:pt>
                <c:pt idx="197">
                  <c:v>-1659</c:v>
                </c:pt>
                <c:pt idx="198">
                  <c:v>-1659</c:v>
                </c:pt>
                <c:pt idx="199">
                  <c:v>-1644</c:v>
                </c:pt>
                <c:pt idx="200">
                  <c:v>-1640</c:v>
                </c:pt>
                <c:pt idx="201">
                  <c:v>-1640</c:v>
                </c:pt>
                <c:pt idx="202">
                  <c:v>-1638</c:v>
                </c:pt>
                <c:pt idx="203">
                  <c:v>-1638</c:v>
                </c:pt>
                <c:pt idx="204">
                  <c:v>-1637</c:v>
                </c:pt>
                <c:pt idx="205">
                  <c:v>-1637</c:v>
                </c:pt>
                <c:pt idx="206">
                  <c:v>-1637</c:v>
                </c:pt>
                <c:pt idx="207">
                  <c:v>-1637</c:v>
                </c:pt>
                <c:pt idx="208">
                  <c:v>-1624</c:v>
                </c:pt>
                <c:pt idx="209">
                  <c:v>-1624</c:v>
                </c:pt>
                <c:pt idx="210">
                  <c:v>-1623</c:v>
                </c:pt>
                <c:pt idx="211">
                  <c:v>-1623</c:v>
                </c:pt>
                <c:pt idx="212">
                  <c:v>-1618</c:v>
                </c:pt>
                <c:pt idx="213">
                  <c:v>-1616</c:v>
                </c:pt>
                <c:pt idx="214">
                  <c:v>-1616</c:v>
                </c:pt>
                <c:pt idx="215">
                  <c:v>-1615.5</c:v>
                </c:pt>
                <c:pt idx="216">
                  <c:v>-1611</c:v>
                </c:pt>
                <c:pt idx="217">
                  <c:v>-1610</c:v>
                </c:pt>
                <c:pt idx="218">
                  <c:v>-1604</c:v>
                </c:pt>
                <c:pt idx="219">
                  <c:v>-1602</c:v>
                </c:pt>
                <c:pt idx="220">
                  <c:v>-1602</c:v>
                </c:pt>
                <c:pt idx="221">
                  <c:v>-1602</c:v>
                </c:pt>
                <c:pt idx="222">
                  <c:v>-1601</c:v>
                </c:pt>
                <c:pt idx="223">
                  <c:v>-1594</c:v>
                </c:pt>
                <c:pt idx="224">
                  <c:v>-1594</c:v>
                </c:pt>
                <c:pt idx="225">
                  <c:v>-1587</c:v>
                </c:pt>
                <c:pt idx="226">
                  <c:v>-1587</c:v>
                </c:pt>
                <c:pt idx="227">
                  <c:v>-1586</c:v>
                </c:pt>
                <c:pt idx="228">
                  <c:v>-1365</c:v>
                </c:pt>
                <c:pt idx="229">
                  <c:v>-1365</c:v>
                </c:pt>
                <c:pt idx="230">
                  <c:v>-1347.5</c:v>
                </c:pt>
                <c:pt idx="231">
                  <c:v>-1324</c:v>
                </c:pt>
                <c:pt idx="232">
                  <c:v>-1324</c:v>
                </c:pt>
                <c:pt idx="233">
                  <c:v>-1309</c:v>
                </c:pt>
                <c:pt idx="234">
                  <c:v>-1309</c:v>
                </c:pt>
                <c:pt idx="235">
                  <c:v>-1293</c:v>
                </c:pt>
                <c:pt idx="236">
                  <c:v>-1288</c:v>
                </c:pt>
                <c:pt idx="237">
                  <c:v>-1288</c:v>
                </c:pt>
                <c:pt idx="238">
                  <c:v>-1280</c:v>
                </c:pt>
                <c:pt idx="239">
                  <c:v>-1280</c:v>
                </c:pt>
                <c:pt idx="240">
                  <c:v>-1278</c:v>
                </c:pt>
                <c:pt idx="241">
                  <c:v>-1278</c:v>
                </c:pt>
                <c:pt idx="242">
                  <c:v>-1274.5</c:v>
                </c:pt>
                <c:pt idx="243">
                  <c:v>-1263</c:v>
                </c:pt>
                <c:pt idx="244">
                  <c:v>-1263</c:v>
                </c:pt>
                <c:pt idx="245">
                  <c:v>-1234</c:v>
                </c:pt>
                <c:pt idx="246">
                  <c:v>-1234</c:v>
                </c:pt>
                <c:pt idx="247">
                  <c:v>-1048</c:v>
                </c:pt>
                <c:pt idx="248">
                  <c:v>-1048</c:v>
                </c:pt>
                <c:pt idx="249">
                  <c:v>-1026</c:v>
                </c:pt>
                <c:pt idx="250">
                  <c:v>-993</c:v>
                </c:pt>
                <c:pt idx="251">
                  <c:v>-992</c:v>
                </c:pt>
                <c:pt idx="252">
                  <c:v>-971</c:v>
                </c:pt>
                <c:pt idx="253">
                  <c:v>-957</c:v>
                </c:pt>
                <c:pt idx="254">
                  <c:v>-956</c:v>
                </c:pt>
                <c:pt idx="255">
                  <c:v>-942</c:v>
                </c:pt>
                <c:pt idx="256">
                  <c:v>-756</c:v>
                </c:pt>
                <c:pt idx="257">
                  <c:v>-684</c:v>
                </c:pt>
                <c:pt idx="258">
                  <c:v>-683</c:v>
                </c:pt>
                <c:pt idx="259">
                  <c:v>-645</c:v>
                </c:pt>
                <c:pt idx="260">
                  <c:v>-645</c:v>
                </c:pt>
                <c:pt idx="261">
                  <c:v>-631</c:v>
                </c:pt>
                <c:pt idx="262">
                  <c:v>-618</c:v>
                </c:pt>
                <c:pt idx="263">
                  <c:v>-618</c:v>
                </c:pt>
                <c:pt idx="264">
                  <c:v>-611</c:v>
                </c:pt>
                <c:pt idx="265">
                  <c:v>-596</c:v>
                </c:pt>
                <c:pt idx="266">
                  <c:v>-360</c:v>
                </c:pt>
                <c:pt idx="267">
                  <c:v>-353</c:v>
                </c:pt>
                <c:pt idx="268">
                  <c:v>-351</c:v>
                </c:pt>
                <c:pt idx="269">
                  <c:v>-338</c:v>
                </c:pt>
                <c:pt idx="270">
                  <c:v>-302</c:v>
                </c:pt>
                <c:pt idx="271">
                  <c:v>-280</c:v>
                </c:pt>
                <c:pt idx="272">
                  <c:v>-30</c:v>
                </c:pt>
                <c:pt idx="273">
                  <c:v>-7</c:v>
                </c:pt>
                <c:pt idx="274">
                  <c:v>-3.5</c:v>
                </c:pt>
                <c:pt idx="275">
                  <c:v>0</c:v>
                </c:pt>
                <c:pt idx="276">
                  <c:v>0</c:v>
                </c:pt>
                <c:pt idx="277">
                  <c:v>252</c:v>
                </c:pt>
                <c:pt idx="278">
                  <c:v>253</c:v>
                </c:pt>
                <c:pt idx="279">
                  <c:v>253</c:v>
                </c:pt>
                <c:pt idx="280">
                  <c:v>268</c:v>
                </c:pt>
                <c:pt idx="281">
                  <c:v>268</c:v>
                </c:pt>
                <c:pt idx="282">
                  <c:v>279</c:v>
                </c:pt>
                <c:pt idx="283">
                  <c:v>280</c:v>
                </c:pt>
                <c:pt idx="284">
                  <c:v>280</c:v>
                </c:pt>
                <c:pt idx="285">
                  <c:v>289</c:v>
                </c:pt>
                <c:pt idx="286">
                  <c:v>289</c:v>
                </c:pt>
                <c:pt idx="287">
                  <c:v>304</c:v>
                </c:pt>
                <c:pt idx="288">
                  <c:v>304</c:v>
                </c:pt>
                <c:pt idx="289">
                  <c:v>304</c:v>
                </c:pt>
                <c:pt idx="290">
                  <c:v>308</c:v>
                </c:pt>
                <c:pt idx="291">
                  <c:v>315</c:v>
                </c:pt>
                <c:pt idx="292">
                  <c:v>316</c:v>
                </c:pt>
                <c:pt idx="293">
                  <c:v>317</c:v>
                </c:pt>
                <c:pt idx="294">
                  <c:v>330</c:v>
                </c:pt>
                <c:pt idx="295">
                  <c:v>337</c:v>
                </c:pt>
                <c:pt idx="296">
                  <c:v>525</c:v>
                </c:pt>
                <c:pt idx="297">
                  <c:v>560</c:v>
                </c:pt>
                <c:pt idx="298">
                  <c:v>560</c:v>
                </c:pt>
                <c:pt idx="299">
                  <c:v>563.5</c:v>
                </c:pt>
                <c:pt idx="300">
                  <c:v>565.5</c:v>
                </c:pt>
                <c:pt idx="301">
                  <c:v>611</c:v>
                </c:pt>
                <c:pt idx="302">
                  <c:v>611</c:v>
                </c:pt>
                <c:pt idx="303">
                  <c:v>624</c:v>
                </c:pt>
                <c:pt idx="304">
                  <c:v>625</c:v>
                </c:pt>
                <c:pt idx="305">
                  <c:v>627</c:v>
                </c:pt>
                <c:pt idx="306">
                  <c:v>639</c:v>
                </c:pt>
                <c:pt idx="307">
                  <c:v>642</c:v>
                </c:pt>
                <c:pt idx="308">
                  <c:v>650.5</c:v>
                </c:pt>
                <c:pt idx="309">
                  <c:v>655</c:v>
                </c:pt>
                <c:pt idx="310">
                  <c:v>679</c:v>
                </c:pt>
                <c:pt idx="311">
                  <c:v>679</c:v>
                </c:pt>
                <c:pt idx="312">
                  <c:v>936</c:v>
                </c:pt>
                <c:pt idx="313">
                  <c:v>939.5</c:v>
                </c:pt>
                <c:pt idx="314">
                  <c:v>963</c:v>
                </c:pt>
                <c:pt idx="315">
                  <c:v>965.5</c:v>
                </c:pt>
                <c:pt idx="316">
                  <c:v>970</c:v>
                </c:pt>
                <c:pt idx="317">
                  <c:v>978</c:v>
                </c:pt>
                <c:pt idx="318">
                  <c:v>1217</c:v>
                </c:pt>
                <c:pt idx="319">
                  <c:v>1217</c:v>
                </c:pt>
                <c:pt idx="320">
                  <c:v>1280</c:v>
                </c:pt>
                <c:pt idx="321">
                  <c:v>1280</c:v>
                </c:pt>
                <c:pt idx="322">
                  <c:v>1280</c:v>
                </c:pt>
                <c:pt idx="323">
                  <c:v>1280</c:v>
                </c:pt>
                <c:pt idx="324">
                  <c:v>1282</c:v>
                </c:pt>
                <c:pt idx="325">
                  <c:v>1297</c:v>
                </c:pt>
                <c:pt idx="326">
                  <c:v>1297</c:v>
                </c:pt>
                <c:pt idx="327">
                  <c:v>1302</c:v>
                </c:pt>
                <c:pt idx="328">
                  <c:v>1302</c:v>
                </c:pt>
                <c:pt idx="329">
                  <c:v>1556</c:v>
                </c:pt>
                <c:pt idx="330">
                  <c:v>1556</c:v>
                </c:pt>
                <c:pt idx="331">
                  <c:v>1563</c:v>
                </c:pt>
                <c:pt idx="332">
                  <c:v>1563</c:v>
                </c:pt>
                <c:pt idx="333">
                  <c:v>1577</c:v>
                </c:pt>
                <c:pt idx="334">
                  <c:v>1577</c:v>
                </c:pt>
                <c:pt idx="335">
                  <c:v>1596</c:v>
                </c:pt>
                <c:pt idx="336">
                  <c:v>1607</c:v>
                </c:pt>
                <c:pt idx="337">
                  <c:v>1620</c:v>
                </c:pt>
                <c:pt idx="338">
                  <c:v>1620</c:v>
                </c:pt>
                <c:pt idx="339">
                  <c:v>1887.5</c:v>
                </c:pt>
                <c:pt idx="340">
                  <c:v>1922</c:v>
                </c:pt>
                <c:pt idx="341">
                  <c:v>1922</c:v>
                </c:pt>
                <c:pt idx="342">
                  <c:v>1949</c:v>
                </c:pt>
                <c:pt idx="343">
                  <c:v>1949</c:v>
                </c:pt>
                <c:pt idx="344">
                  <c:v>1965</c:v>
                </c:pt>
                <c:pt idx="345">
                  <c:v>1978</c:v>
                </c:pt>
                <c:pt idx="346">
                  <c:v>2178</c:v>
                </c:pt>
                <c:pt idx="347">
                  <c:v>2184.5</c:v>
                </c:pt>
                <c:pt idx="348">
                  <c:v>2229</c:v>
                </c:pt>
                <c:pt idx="349">
                  <c:v>2236</c:v>
                </c:pt>
                <c:pt idx="350">
                  <c:v>2239</c:v>
                </c:pt>
                <c:pt idx="351">
                  <c:v>2239</c:v>
                </c:pt>
                <c:pt idx="352">
                  <c:v>2241</c:v>
                </c:pt>
                <c:pt idx="353">
                  <c:v>2526.5</c:v>
                </c:pt>
                <c:pt idx="354">
                  <c:v>2540</c:v>
                </c:pt>
                <c:pt idx="355">
                  <c:v>2540</c:v>
                </c:pt>
                <c:pt idx="356">
                  <c:v>2548</c:v>
                </c:pt>
                <c:pt idx="357">
                  <c:v>2548</c:v>
                </c:pt>
                <c:pt idx="358">
                  <c:v>2563</c:v>
                </c:pt>
                <c:pt idx="359">
                  <c:v>2567</c:v>
                </c:pt>
                <c:pt idx="360">
                  <c:v>2567</c:v>
                </c:pt>
                <c:pt idx="361">
                  <c:v>2567</c:v>
                </c:pt>
                <c:pt idx="362">
                  <c:v>2589</c:v>
                </c:pt>
                <c:pt idx="363">
                  <c:v>2592</c:v>
                </c:pt>
                <c:pt idx="364">
                  <c:v>2592</c:v>
                </c:pt>
                <c:pt idx="365">
                  <c:v>2767</c:v>
                </c:pt>
                <c:pt idx="366">
                  <c:v>2863.5</c:v>
                </c:pt>
                <c:pt idx="367">
                  <c:v>2885</c:v>
                </c:pt>
                <c:pt idx="368">
                  <c:v>2885</c:v>
                </c:pt>
                <c:pt idx="369">
                  <c:v>2891</c:v>
                </c:pt>
                <c:pt idx="370">
                  <c:v>2898</c:v>
                </c:pt>
                <c:pt idx="371">
                  <c:v>2900</c:v>
                </c:pt>
                <c:pt idx="372">
                  <c:v>3128</c:v>
                </c:pt>
                <c:pt idx="373">
                  <c:v>3195</c:v>
                </c:pt>
                <c:pt idx="374">
                  <c:v>3224</c:v>
                </c:pt>
                <c:pt idx="375">
                  <c:v>3233.5</c:v>
                </c:pt>
                <c:pt idx="376">
                  <c:v>3291</c:v>
                </c:pt>
                <c:pt idx="377">
                  <c:v>3410</c:v>
                </c:pt>
                <c:pt idx="378">
                  <c:v>3509</c:v>
                </c:pt>
                <c:pt idx="379">
                  <c:v>3509</c:v>
                </c:pt>
                <c:pt idx="380">
                  <c:v>3540</c:v>
                </c:pt>
                <c:pt idx="381">
                  <c:v>3562</c:v>
                </c:pt>
                <c:pt idx="382">
                  <c:v>3562</c:v>
                </c:pt>
                <c:pt idx="383">
                  <c:v>3784</c:v>
                </c:pt>
                <c:pt idx="384">
                  <c:v>3811</c:v>
                </c:pt>
                <c:pt idx="385">
                  <c:v>3842</c:v>
                </c:pt>
                <c:pt idx="386">
                  <c:v>3842</c:v>
                </c:pt>
                <c:pt idx="387">
                  <c:v>4149</c:v>
                </c:pt>
                <c:pt idx="388">
                  <c:v>4158</c:v>
                </c:pt>
                <c:pt idx="389">
                  <c:v>4158</c:v>
                </c:pt>
                <c:pt idx="390">
                  <c:v>4165</c:v>
                </c:pt>
                <c:pt idx="391">
                  <c:v>4165</c:v>
                </c:pt>
                <c:pt idx="392">
                  <c:v>4180</c:v>
                </c:pt>
                <c:pt idx="393">
                  <c:v>4180</c:v>
                </c:pt>
                <c:pt idx="394">
                  <c:v>4184</c:v>
                </c:pt>
                <c:pt idx="395">
                  <c:v>4200</c:v>
                </c:pt>
                <c:pt idx="396">
                  <c:v>4446.5</c:v>
                </c:pt>
                <c:pt idx="397">
                  <c:v>4502</c:v>
                </c:pt>
                <c:pt idx="398">
                  <c:v>4502</c:v>
                </c:pt>
                <c:pt idx="399">
                  <c:v>4840</c:v>
                </c:pt>
                <c:pt idx="400">
                  <c:v>5041</c:v>
                </c:pt>
                <c:pt idx="401">
                  <c:v>5050</c:v>
                </c:pt>
                <c:pt idx="402">
                  <c:v>5085</c:v>
                </c:pt>
                <c:pt idx="403">
                  <c:v>5122</c:v>
                </c:pt>
                <c:pt idx="404">
                  <c:v>5138</c:v>
                </c:pt>
                <c:pt idx="405">
                  <c:v>5138</c:v>
                </c:pt>
                <c:pt idx="406">
                  <c:v>5173</c:v>
                </c:pt>
                <c:pt idx="407">
                  <c:v>5173</c:v>
                </c:pt>
                <c:pt idx="408">
                  <c:v>5359</c:v>
                </c:pt>
                <c:pt idx="409">
                  <c:v>5359</c:v>
                </c:pt>
                <c:pt idx="410">
                  <c:v>5408</c:v>
                </c:pt>
                <c:pt idx="411">
                  <c:v>5412</c:v>
                </c:pt>
                <c:pt idx="412">
                  <c:v>5420</c:v>
                </c:pt>
                <c:pt idx="413">
                  <c:v>5436</c:v>
                </c:pt>
                <c:pt idx="414">
                  <c:v>5438</c:v>
                </c:pt>
                <c:pt idx="415">
                  <c:v>5438</c:v>
                </c:pt>
                <c:pt idx="416">
                  <c:v>5445</c:v>
                </c:pt>
                <c:pt idx="417">
                  <c:v>5445</c:v>
                </c:pt>
                <c:pt idx="418">
                  <c:v>5451</c:v>
                </c:pt>
                <c:pt idx="419">
                  <c:v>5455</c:v>
                </c:pt>
                <c:pt idx="420">
                  <c:v>5467</c:v>
                </c:pt>
                <c:pt idx="421">
                  <c:v>5467</c:v>
                </c:pt>
                <c:pt idx="422">
                  <c:v>5470</c:v>
                </c:pt>
                <c:pt idx="423">
                  <c:v>5482</c:v>
                </c:pt>
                <c:pt idx="424">
                  <c:v>5504</c:v>
                </c:pt>
                <c:pt idx="425">
                  <c:v>5504</c:v>
                </c:pt>
                <c:pt idx="426">
                  <c:v>5767</c:v>
                </c:pt>
                <c:pt idx="427">
                  <c:v>5769</c:v>
                </c:pt>
                <c:pt idx="428">
                  <c:v>5769</c:v>
                </c:pt>
                <c:pt idx="429">
                  <c:v>5783</c:v>
                </c:pt>
                <c:pt idx="430">
                  <c:v>5783</c:v>
                </c:pt>
                <c:pt idx="431">
                  <c:v>5789</c:v>
                </c:pt>
                <c:pt idx="432">
                  <c:v>5791</c:v>
                </c:pt>
                <c:pt idx="433">
                  <c:v>5791</c:v>
                </c:pt>
                <c:pt idx="434">
                  <c:v>5806</c:v>
                </c:pt>
                <c:pt idx="435">
                  <c:v>5806</c:v>
                </c:pt>
                <c:pt idx="436">
                  <c:v>5820</c:v>
                </c:pt>
                <c:pt idx="437">
                  <c:v>5820</c:v>
                </c:pt>
                <c:pt idx="438">
                  <c:v>6035</c:v>
                </c:pt>
                <c:pt idx="439">
                  <c:v>6035</c:v>
                </c:pt>
                <c:pt idx="440">
                  <c:v>6049</c:v>
                </c:pt>
                <c:pt idx="441">
                  <c:v>6049</c:v>
                </c:pt>
                <c:pt idx="442">
                  <c:v>6078</c:v>
                </c:pt>
                <c:pt idx="443">
                  <c:v>6078</c:v>
                </c:pt>
                <c:pt idx="444">
                  <c:v>6099</c:v>
                </c:pt>
                <c:pt idx="445">
                  <c:v>6099</c:v>
                </c:pt>
                <c:pt idx="446">
                  <c:v>6100</c:v>
                </c:pt>
                <c:pt idx="447">
                  <c:v>6100</c:v>
                </c:pt>
                <c:pt idx="448">
                  <c:v>6110</c:v>
                </c:pt>
                <c:pt idx="449">
                  <c:v>6110</c:v>
                </c:pt>
                <c:pt idx="450">
                  <c:v>6114</c:v>
                </c:pt>
                <c:pt idx="451">
                  <c:v>6114</c:v>
                </c:pt>
                <c:pt idx="452">
                  <c:v>6127</c:v>
                </c:pt>
                <c:pt idx="453">
                  <c:v>6387</c:v>
                </c:pt>
                <c:pt idx="454">
                  <c:v>6387</c:v>
                </c:pt>
                <c:pt idx="455">
                  <c:v>6424</c:v>
                </c:pt>
                <c:pt idx="456">
                  <c:v>6424</c:v>
                </c:pt>
                <c:pt idx="457">
                  <c:v>6438</c:v>
                </c:pt>
                <c:pt idx="458">
                  <c:v>6438</c:v>
                </c:pt>
                <c:pt idx="459">
                  <c:v>6445</c:v>
                </c:pt>
                <c:pt idx="460">
                  <c:v>6445</c:v>
                </c:pt>
                <c:pt idx="461">
                  <c:v>6458</c:v>
                </c:pt>
                <c:pt idx="462">
                  <c:v>6458</c:v>
                </c:pt>
                <c:pt idx="463">
                  <c:v>6475</c:v>
                </c:pt>
                <c:pt idx="464">
                  <c:v>6702</c:v>
                </c:pt>
                <c:pt idx="465">
                  <c:v>6725</c:v>
                </c:pt>
                <c:pt idx="466">
                  <c:v>6725</c:v>
                </c:pt>
                <c:pt idx="467">
                  <c:v>6733</c:v>
                </c:pt>
                <c:pt idx="468">
                  <c:v>6745</c:v>
                </c:pt>
                <c:pt idx="469">
                  <c:v>6754</c:v>
                </c:pt>
                <c:pt idx="470">
                  <c:v>6769</c:v>
                </c:pt>
                <c:pt idx="471">
                  <c:v>6991</c:v>
                </c:pt>
                <c:pt idx="472">
                  <c:v>7033</c:v>
                </c:pt>
                <c:pt idx="473">
                  <c:v>7061</c:v>
                </c:pt>
                <c:pt idx="474">
                  <c:v>7063</c:v>
                </c:pt>
                <c:pt idx="475">
                  <c:v>7074</c:v>
                </c:pt>
                <c:pt idx="476">
                  <c:v>7091</c:v>
                </c:pt>
                <c:pt idx="477">
                  <c:v>7100</c:v>
                </c:pt>
                <c:pt idx="478">
                  <c:v>7100</c:v>
                </c:pt>
                <c:pt idx="479">
                  <c:v>7330</c:v>
                </c:pt>
                <c:pt idx="480">
                  <c:v>7351</c:v>
                </c:pt>
                <c:pt idx="481">
                  <c:v>7372</c:v>
                </c:pt>
                <c:pt idx="482">
                  <c:v>7390</c:v>
                </c:pt>
                <c:pt idx="483">
                  <c:v>7400</c:v>
                </c:pt>
                <c:pt idx="484">
                  <c:v>7416</c:v>
                </c:pt>
                <c:pt idx="485">
                  <c:v>7684</c:v>
                </c:pt>
                <c:pt idx="486">
                  <c:v>7714</c:v>
                </c:pt>
                <c:pt idx="487">
                  <c:v>7750</c:v>
                </c:pt>
                <c:pt idx="488">
                  <c:v>7965</c:v>
                </c:pt>
                <c:pt idx="489">
                  <c:v>8001</c:v>
                </c:pt>
                <c:pt idx="490">
                  <c:v>8047</c:v>
                </c:pt>
                <c:pt idx="491">
                  <c:v>8049</c:v>
                </c:pt>
                <c:pt idx="492">
                  <c:v>8059</c:v>
                </c:pt>
                <c:pt idx="493">
                  <c:v>8282</c:v>
                </c:pt>
                <c:pt idx="494">
                  <c:v>8318</c:v>
                </c:pt>
                <c:pt idx="495">
                  <c:v>8366</c:v>
                </c:pt>
                <c:pt idx="496">
                  <c:v>8385</c:v>
                </c:pt>
                <c:pt idx="497">
                  <c:v>8385</c:v>
                </c:pt>
                <c:pt idx="498">
                  <c:v>8591</c:v>
                </c:pt>
                <c:pt idx="499">
                  <c:v>8605</c:v>
                </c:pt>
                <c:pt idx="500">
                  <c:v>8613</c:v>
                </c:pt>
                <c:pt idx="501">
                  <c:v>8627</c:v>
                </c:pt>
                <c:pt idx="502">
                  <c:v>8634</c:v>
                </c:pt>
                <c:pt idx="503">
                  <c:v>8649</c:v>
                </c:pt>
                <c:pt idx="504">
                  <c:v>8936</c:v>
                </c:pt>
                <c:pt idx="505">
                  <c:v>8955</c:v>
                </c:pt>
                <c:pt idx="506">
                  <c:v>8958</c:v>
                </c:pt>
                <c:pt idx="507">
                  <c:v>8989</c:v>
                </c:pt>
                <c:pt idx="508">
                  <c:v>8989</c:v>
                </c:pt>
                <c:pt idx="509">
                  <c:v>8991</c:v>
                </c:pt>
                <c:pt idx="510">
                  <c:v>8992.5</c:v>
                </c:pt>
                <c:pt idx="511">
                  <c:v>9001</c:v>
                </c:pt>
                <c:pt idx="512">
                  <c:v>9008</c:v>
                </c:pt>
                <c:pt idx="513">
                  <c:v>9020</c:v>
                </c:pt>
                <c:pt idx="514">
                  <c:v>9245</c:v>
                </c:pt>
                <c:pt idx="515">
                  <c:v>9245</c:v>
                </c:pt>
                <c:pt idx="516">
                  <c:v>9259</c:v>
                </c:pt>
                <c:pt idx="517">
                  <c:v>9267</c:v>
                </c:pt>
                <c:pt idx="518">
                  <c:v>9274</c:v>
                </c:pt>
                <c:pt idx="519">
                  <c:v>9303</c:v>
                </c:pt>
                <c:pt idx="520">
                  <c:v>9307</c:v>
                </c:pt>
                <c:pt idx="521">
                  <c:v>9314</c:v>
                </c:pt>
                <c:pt idx="522">
                  <c:v>9605</c:v>
                </c:pt>
                <c:pt idx="523">
                  <c:v>9626</c:v>
                </c:pt>
                <c:pt idx="524">
                  <c:v>9660</c:v>
                </c:pt>
                <c:pt idx="525">
                  <c:v>9878</c:v>
                </c:pt>
                <c:pt idx="526">
                  <c:v>9899</c:v>
                </c:pt>
                <c:pt idx="527">
                  <c:v>9900</c:v>
                </c:pt>
                <c:pt idx="528">
                  <c:v>9914</c:v>
                </c:pt>
                <c:pt idx="529">
                  <c:v>9964</c:v>
                </c:pt>
                <c:pt idx="530">
                  <c:v>10245</c:v>
                </c:pt>
                <c:pt idx="531">
                  <c:v>10263</c:v>
                </c:pt>
                <c:pt idx="532">
                  <c:v>10274</c:v>
                </c:pt>
                <c:pt idx="533">
                  <c:v>10281</c:v>
                </c:pt>
                <c:pt idx="534">
                  <c:v>10283</c:v>
                </c:pt>
                <c:pt idx="535">
                  <c:v>10288</c:v>
                </c:pt>
                <c:pt idx="536">
                  <c:v>10288</c:v>
                </c:pt>
                <c:pt idx="537">
                  <c:v>10288</c:v>
                </c:pt>
                <c:pt idx="538">
                  <c:v>10609</c:v>
                </c:pt>
                <c:pt idx="539">
                  <c:v>10609</c:v>
                </c:pt>
                <c:pt idx="540">
                  <c:v>10612</c:v>
                </c:pt>
                <c:pt idx="541">
                  <c:v>10880.5</c:v>
                </c:pt>
                <c:pt idx="542">
                  <c:v>10888.5</c:v>
                </c:pt>
                <c:pt idx="543">
                  <c:v>10892</c:v>
                </c:pt>
                <c:pt idx="544">
                  <c:v>10899</c:v>
                </c:pt>
                <c:pt idx="545">
                  <c:v>10899</c:v>
                </c:pt>
                <c:pt idx="546">
                  <c:v>11172</c:v>
                </c:pt>
                <c:pt idx="547">
                  <c:v>11187</c:v>
                </c:pt>
                <c:pt idx="548">
                  <c:v>11216</c:v>
                </c:pt>
                <c:pt idx="549">
                  <c:v>11230</c:v>
                </c:pt>
                <c:pt idx="550">
                  <c:v>11237</c:v>
                </c:pt>
                <c:pt idx="551">
                  <c:v>11481</c:v>
                </c:pt>
                <c:pt idx="552">
                  <c:v>11602</c:v>
                </c:pt>
                <c:pt idx="553">
                  <c:v>11609</c:v>
                </c:pt>
                <c:pt idx="554">
                  <c:v>11609</c:v>
                </c:pt>
                <c:pt idx="555">
                  <c:v>11817</c:v>
                </c:pt>
                <c:pt idx="556">
                  <c:v>11817</c:v>
                </c:pt>
                <c:pt idx="557">
                  <c:v>11841</c:v>
                </c:pt>
                <c:pt idx="558">
                  <c:v>11882</c:v>
                </c:pt>
                <c:pt idx="559">
                  <c:v>11882</c:v>
                </c:pt>
                <c:pt idx="560">
                  <c:v>11884</c:v>
                </c:pt>
                <c:pt idx="561">
                  <c:v>11892</c:v>
                </c:pt>
                <c:pt idx="562">
                  <c:v>12220</c:v>
                </c:pt>
                <c:pt idx="563">
                  <c:v>12220</c:v>
                </c:pt>
                <c:pt idx="564">
                  <c:v>12500</c:v>
                </c:pt>
                <c:pt idx="565">
                  <c:v>12500</c:v>
                </c:pt>
                <c:pt idx="566">
                  <c:v>12524</c:v>
                </c:pt>
                <c:pt idx="567">
                  <c:v>12558</c:v>
                </c:pt>
                <c:pt idx="568">
                  <c:v>12889</c:v>
                </c:pt>
                <c:pt idx="569">
                  <c:v>12889</c:v>
                </c:pt>
                <c:pt idx="570">
                  <c:v>13154</c:v>
                </c:pt>
                <c:pt idx="571">
                  <c:v>13169</c:v>
                </c:pt>
                <c:pt idx="572">
                  <c:v>13773</c:v>
                </c:pt>
                <c:pt idx="573">
                  <c:v>14147</c:v>
                </c:pt>
              </c:numCache>
            </c:numRef>
          </c:xVal>
          <c:yVal>
            <c:numRef>
              <c:f>'Active 1'!$M$21:$M$974</c:f>
              <c:numCache>
                <c:formatCode>General</c:formatCode>
                <c:ptCount val="9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D05-4AF9-8FF6-D08C658BB47B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1'!$F$21:$F$974</c:f>
              <c:numCache>
                <c:formatCode>General</c:formatCode>
                <c:ptCount val="954"/>
                <c:pt idx="0">
                  <c:v>-29861</c:v>
                </c:pt>
                <c:pt idx="1">
                  <c:v>-29860</c:v>
                </c:pt>
                <c:pt idx="2">
                  <c:v>-29691</c:v>
                </c:pt>
                <c:pt idx="3">
                  <c:v>-29632</c:v>
                </c:pt>
                <c:pt idx="4">
                  <c:v>-29601</c:v>
                </c:pt>
                <c:pt idx="5">
                  <c:v>-28931</c:v>
                </c:pt>
                <c:pt idx="6">
                  <c:v>-28927</c:v>
                </c:pt>
                <c:pt idx="7">
                  <c:v>-28441</c:v>
                </c:pt>
                <c:pt idx="8">
                  <c:v>-28431</c:v>
                </c:pt>
                <c:pt idx="9">
                  <c:v>-28106</c:v>
                </c:pt>
                <c:pt idx="10">
                  <c:v>-27961</c:v>
                </c:pt>
                <c:pt idx="11">
                  <c:v>-27331</c:v>
                </c:pt>
                <c:pt idx="12">
                  <c:v>-27328</c:v>
                </c:pt>
                <c:pt idx="13">
                  <c:v>-26371</c:v>
                </c:pt>
                <c:pt idx="14">
                  <c:v>-26350</c:v>
                </c:pt>
                <c:pt idx="15">
                  <c:v>-26271</c:v>
                </c:pt>
                <c:pt idx="16">
                  <c:v>-26055</c:v>
                </c:pt>
                <c:pt idx="17">
                  <c:v>-25891</c:v>
                </c:pt>
                <c:pt idx="18">
                  <c:v>-25578</c:v>
                </c:pt>
                <c:pt idx="19">
                  <c:v>-25127</c:v>
                </c:pt>
                <c:pt idx="20">
                  <c:v>-25071</c:v>
                </c:pt>
                <c:pt idx="21">
                  <c:v>-24448</c:v>
                </c:pt>
                <c:pt idx="22">
                  <c:v>-23200</c:v>
                </c:pt>
                <c:pt idx="23">
                  <c:v>-23193</c:v>
                </c:pt>
                <c:pt idx="24">
                  <c:v>-22877</c:v>
                </c:pt>
                <c:pt idx="25">
                  <c:v>-22827</c:v>
                </c:pt>
                <c:pt idx="26">
                  <c:v>-22516</c:v>
                </c:pt>
                <c:pt idx="27">
                  <c:v>-22496</c:v>
                </c:pt>
                <c:pt idx="28">
                  <c:v>-22495</c:v>
                </c:pt>
                <c:pt idx="29">
                  <c:v>-22251</c:v>
                </c:pt>
                <c:pt idx="30">
                  <c:v>-21884</c:v>
                </c:pt>
                <c:pt idx="31">
                  <c:v>-21539</c:v>
                </c:pt>
                <c:pt idx="32">
                  <c:v>-21515</c:v>
                </c:pt>
                <c:pt idx="33">
                  <c:v>-21324</c:v>
                </c:pt>
                <c:pt idx="34">
                  <c:v>-21287</c:v>
                </c:pt>
                <c:pt idx="35">
                  <c:v>-21201</c:v>
                </c:pt>
                <c:pt idx="36">
                  <c:v>-21194</c:v>
                </c:pt>
                <c:pt idx="37">
                  <c:v>-21186</c:v>
                </c:pt>
                <c:pt idx="38">
                  <c:v>-20979</c:v>
                </c:pt>
                <c:pt idx="39">
                  <c:v>-20950</c:v>
                </c:pt>
                <c:pt idx="40">
                  <c:v>-20928</c:v>
                </c:pt>
                <c:pt idx="41">
                  <c:v>-20913</c:v>
                </c:pt>
                <c:pt idx="42">
                  <c:v>-20281</c:v>
                </c:pt>
                <c:pt idx="43">
                  <c:v>-20257</c:v>
                </c:pt>
                <c:pt idx="44">
                  <c:v>-19936</c:v>
                </c:pt>
                <c:pt idx="45">
                  <c:v>-19921</c:v>
                </c:pt>
                <c:pt idx="46">
                  <c:v>-19899</c:v>
                </c:pt>
                <c:pt idx="47">
                  <c:v>-19596</c:v>
                </c:pt>
                <c:pt idx="48">
                  <c:v>-19595</c:v>
                </c:pt>
                <c:pt idx="49">
                  <c:v>-19295</c:v>
                </c:pt>
                <c:pt idx="50">
                  <c:v>-19288</c:v>
                </c:pt>
                <c:pt idx="51">
                  <c:v>-18972</c:v>
                </c:pt>
                <c:pt idx="52">
                  <c:v>-18964</c:v>
                </c:pt>
                <c:pt idx="53">
                  <c:v>-18948</c:v>
                </c:pt>
                <c:pt idx="54">
                  <c:v>-18655</c:v>
                </c:pt>
                <c:pt idx="55">
                  <c:v>-18641</c:v>
                </c:pt>
                <c:pt idx="56">
                  <c:v>-18626</c:v>
                </c:pt>
                <c:pt idx="57">
                  <c:v>-18352</c:v>
                </c:pt>
                <c:pt idx="58">
                  <c:v>-18324</c:v>
                </c:pt>
                <c:pt idx="59">
                  <c:v>-18309</c:v>
                </c:pt>
                <c:pt idx="60">
                  <c:v>-18022</c:v>
                </c:pt>
                <c:pt idx="61">
                  <c:v>-17979</c:v>
                </c:pt>
                <c:pt idx="62">
                  <c:v>-17706</c:v>
                </c:pt>
                <c:pt idx="63">
                  <c:v>-17397</c:v>
                </c:pt>
                <c:pt idx="64">
                  <c:v>-16935</c:v>
                </c:pt>
                <c:pt idx="65">
                  <c:v>-16720</c:v>
                </c:pt>
                <c:pt idx="66">
                  <c:v>-16108</c:v>
                </c:pt>
                <c:pt idx="67">
                  <c:v>-16087.5</c:v>
                </c:pt>
                <c:pt idx="68">
                  <c:v>-15440</c:v>
                </c:pt>
                <c:pt idx="69">
                  <c:v>-15433</c:v>
                </c:pt>
                <c:pt idx="70">
                  <c:v>-13830</c:v>
                </c:pt>
                <c:pt idx="71">
                  <c:v>-13815</c:v>
                </c:pt>
                <c:pt idx="72">
                  <c:v>-13778</c:v>
                </c:pt>
                <c:pt idx="73">
                  <c:v>-13564</c:v>
                </c:pt>
                <c:pt idx="74">
                  <c:v>-13563</c:v>
                </c:pt>
                <c:pt idx="75">
                  <c:v>-13528</c:v>
                </c:pt>
                <c:pt idx="76">
                  <c:v>-13499</c:v>
                </c:pt>
                <c:pt idx="77">
                  <c:v>-13498</c:v>
                </c:pt>
                <c:pt idx="78">
                  <c:v>-13492</c:v>
                </c:pt>
                <c:pt idx="79">
                  <c:v>-13484</c:v>
                </c:pt>
                <c:pt idx="80">
                  <c:v>-13476</c:v>
                </c:pt>
                <c:pt idx="81">
                  <c:v>-13194</c:v>
                </c:pt>
                <c:pt idx="82">
                  <c:v>-13188</c:v>
                </c:pt>
                <c:pt idx="83">
                  <c:v>-13187</c:v>
                </c:pt>
                <c:pt idx="84">
                  <c:v>-12878</c:v>
                </c:pt>
                <c:pt idx="85">
                  <c:v>-12584</c:v>
                </c:pt>
                <c:pt idx="86">
                  <c:v>-12548</c:v>
                </c:pt>
                <c:pt idx="87">
                  <c:v>-10629</c:v>
                </c:pt>
                <c:pt idx="88">
                  <c:v>-9939</c:v>
                </c:pt>
                <c:pt idx="89">
                  <c:v>-9615</c:v>
                </c:pt>
                <c:pt idx="90">
                  <c:v>-9615</c:v>
                </c:pt>
                <c:pt idx="91">
                  <c:v>-9330</c:v>
                </c:pt>
                <c:pt idx="92">
                  <c:v>-8659</c:v>
                </c:pt>
                <c:pt idx="93">
                  <c:v>-8658</c:v>
                </c:pt>
                <c:pt idx="94">
                  <c:v>-8658</c:v>
                </c:pt>
                <c:pt idx="95">
                  <c:v>-8634</c:v>
                </c:pt>
                <c:pt idx="96">
                  <c:v>-7724</c:v>
                </c:pt>
                <c:pt idx="97">
                  <c:v>-7717.5</c:v>
                </c:pt>
                <c:pt idx="98">
                  <c:v>-7707</c:v>
                </c:pt>
                <c:pt idx="99">
                  <c:v>-7705</c:v>
                </c:pt>
                <c:pt idx="100">
                  <c:v>-6454</c:v>
                </c:pt>
                <c:pt idx="101">
                  <c:v>-6453</c:v>
                </c:pt>
                <c:pt idx="102">
                  <c:v>-6432</c:v>
                </c:pt>
                <c:pt idx="103">
                  <c:v>-6084</c:v>
                </c:pt>
                <c:pt idx="104">
                  <c:v>-5804</c:v>
                </c:pt>
                <c:pt idx="105">
                  <c:v>-5760</c:v>
                </c:pt>
                <c:pt idx="106">
                  <c:v>-5458</c:v>
                </c:pt>
                <c:pt idx="107">
                  <c:v>-5458</c:v>
                </c:pt>
                <c:pt idx="108">
                  <c:v>-5444</c:v>
                </c:pt>
                <c:pt idx="109">
                  <c:v>-5436</c:v>
                </c:pt>
                <c:pt idx="110">
                  <c:v>-5198</c:v>
                </c:pt>
                <c:pt idx="111">
                  <c:v>-5185</c:v>
                </c:pt>
                <c:pt idx="112">
                  <c:v>-5185</c:v>
                </c:pt>
                <c:pt idx="113">
                  <c:v>-5185</c:v>
                </c:pt>
                <c:pt idx="114">
                  <c:v>-5185</c:v>
                </c:pt>
                <c:pt idx="115">
                  <c:v>-5184</c:v>
                </c:pt>
                <c:pt idx="116">
                  <c:v>-5179</c:v>
                </c:pt>
                <c:pt idx="117">
                  <c:v>-5179</c:v>
                </c:pt>
                <c:pt idx="118">
                  <c:v>-5179</c:v>
                </c:pt>
                <c:pt idx="119">
                  <c:v>-5149</c:v>
                </c:pt>
                <c:pt idx="120">
                  <c:v>-4817</c:v>
                </c:pt>
                <c:pt idx="121">
                  <c:v>-4816</c:v>
                </c:pt>
                <c:pt idx="122">
                  <c:v>-4804</c:v>
                </c:pt>
                <c:pt idx="123">
                  <c:v>-4533</c:v>
                </c:pt>
                <c:pt idx="124">
                  <c:v>-4512</c:v>
                </c:pt>
                <c:pt idx="125">
                  <c:v>-4507</c:v>
                </c:pt>
                <c:pt idx="126">
                  <c:v>-4507</c:v>
                </c:pt>
                <c:pt idx="127">
                  <c:v>-4191</c:v>
                </c:pt>
                <c:pt idx="128">
                  <c:v>-4191</c:v>
                </c:pt>
                <c:pt idx="129">
                  <c:v>-4187</c:v>
                </c:pt>
                <c:pt idx="130">
                  <c:v>-4185</c:v>
                </c:pt>
                <c:pt idx="131">
                  <c:v>-3950</c:v>
                </c:pt>
                <c:pt idx="132">
                  <c:v>-3932</c:v>
                </c:pt>
                <c:pt idx="133">
                  <c:v>-3896</c:v>
                </c:pt>
                <c:pt idx="134">
                  <c:v>-3890</c:v>
                </c:pt>
                <c:pt idx="135">
                  <c:v>-3888</c:v>
                </c:pt>
                <c:pt idx="136">
                  <c:v>-3886</c:v>
                </c:pt>
                <c:pt idx="137">
                  <c:v>-3867</c:v>
                </c:pt>
                <c:pt idx="138">
                  <c:v>-3867</c:v>
                </c:pt>
                <c:pt idx="139">
                  <c:v>-3860</c:v>
                </c:pt>
                <c:pt idx="140">
                  <c:v>-3859</c:v>
                </c:pt>
                <c:pt idx="141">
                  <c:v>-3853</c:v>
                </c:pt>
                <c:pt idx="142">
                  <c:v>-3853</c:v>
                </c:pt>
                <c:pt idx="143">
                  <c:v>-3853</c:v>
                </c:pt>
                <c:pt idx="144">
                  <c:v>-3838</c:v>
                </c:pt>
                <c:pt idx="145">
                  <c:v>-3833</c:v>
                </c:pt>
                <c:pt idx="146">
                  <c:v>-3816</c:v>
                </c:pt>
                <c:pt idx="147">
                  <c:v>-3577</c:v>
                </c:pt>
                <c:pt idx="148">
                  <c:v>-3522</c:v>
                </c:pt>
                <c:pt idx="149">
                  <c:v>-3500</c:v>
                </c:pt>
                <c:pt idx="150">
                  <c:v>-3263</c:v>
                </c:pt>
                <c:pt idx="151">
                  <c:v>-3257</c:v>
                </c:pt>
                <c:pt idx="152">
                  <c:v>-3257</c:v>
                </c:pt>
                <c:pt idx="153">
                  <c:v>-3250</c:v>
                </c:pt>
                <c:pt idx="154">
                  <c:v>-3250</c:v>
                </c:pt>
                <c:pt idx="155">
                  <c:v>-3242</c:v>
                </c:pt>
                <c:pt idx="156">
                  <c:v>-3234</c:v>
                </c:pt>
                <c:pt idx="157">
                  <c:v>-3220</c:v>
                </c:pt>
                <c:pt idx="158">
                  <c:v>-3176</c:v>
                </c:pt>
                <c:pt idx="159">
                  <c:v>-3169</c:v>
                </c:pt>
                <c:pt idx="160">
                  <c:v>-2947</c:v>
                </c:pt>
                <c:pt idx="161">
                  <c:v>-2939</c:v>
                </c:pt>
                <c:pt idx="162">
                  <c:v>-2927</c:v>
                </c:pt>
                <c:pt idx="163">
                  <c:v>-2921</c:v>
                </c:pt>
                <c:pt idx="164">
                  <c:v>-2921</c:v>
                </c:pt>
                <c:pt idx="165">
                  <c:v>-2919</c:v>
                </c:pt>
                <c:pt idx="166">
                  <c:v>-2919</c:v>
                </c:pt>
                <c:pt idx="167">
                  <c:v>-2917</c:v>
                </c:pt>
                <c:pt idx="168">
                  <c:v>-2917</c:v>
                </c:pt>
                <c:pt idx="169">
                  <c:v>-2914</c:v>
                </c:pt>
                <c:pt idx="170">
                  <c:v>-2914</c:v>
                </c:pt>
                <c:pt idx="171">
                  <c:v>-2911</c:v>
                </c:pt>
                <c:pt idx="172">
                  <c:v>-2911</c:v>
                </c:pt>
                <c:pt idx="173">
                  <c:v>-2900</c:v>
                </c:pt>
                <c:pt idx="174">
                  <c:v>-2899</c:v>
                </c:pt>
                <c:pt idx="175">
                  <c:v>-2294</c:v>
                </c:pt>
                <c:pt idx="176">
                  <c:v>-2273</c:v>
                </c:pt>
                <c:pt idx="177">
                  <c:v>-2273</c:v>
                </c:pt>
                <c:pt idx="178">
                  <c:v>-2264</c:v>
                </c:pt>
                <c:pt idx="179">
                  <c:v>-2264</c:v>
                </c:pt>
                <c:pt idx="180">
                  <c:v>-2257</c:v>
                </c:pt>
                <c:pt idx="181">
                  <c:v>-2234</c:v>
                </c:pt>
                <c:pt idx="182">
                  <c:v>-2227</c:v>
                </c:pt>
                <c:pt idx="183">
                  <c:v>-2222</c:v>
                </c:pt>
                <c:pt idx="184">
                  <c:v>-2046.5</c:v>
                </c:pt>
                <c:pt idx="185">
                  <c:v>-2027</c:v>
                </c:pt>
                <c:pt idx="186">
                  <c:v>-1983.5</c:v>
                </c:pt>
                <c:pt idx="187">
                  <c:v>-1963</c:v>
                </c:pt>
                <c:pt idx="188">
                  <c:v>-1934</c:v>
                </c:pt>
                <c:pt idx="189">
                  <c:v>-1928</c:v>
                </c:pt>
                <c:pt idx="190">
                  <c:v>-1927</c:v>
                </c:pt>
                <c:pt idx="191">
                  <c:v>-1913</c:v>
                </c:pt>
                <c:pt idx="192">
                  <c:v>-1913</c:v>
                </c:pt>
                <c:pt idx="193">
                  <c:v>-1696</c:v>
                </c:pt>
                <c:pt idx="194">
                  <c:v>-1696</c:v>
                </c:pt>
                <c:pt idx="195">
                  <c:v>-1661</c:v>
                </c:pt>
                <c:pt idx="196">
                  <c:v>-1659</c:v>
                </c:pt>
                <c:pt idx="197">
                  <c:v>-1659</c:v>
                </c:pt>
                <c:pt idx="198">
                  <c:v>-1659</c:v>
                </c:pt>
                <c:pt idx="199">
                  <c:v>-1644</c:v>
                </c:pt>
                <c:pt idx="200">
                  <c:v>-1640</c:v>
                </c:pt>
                <c:pt idx="201">
                  <c:v>-1640</c:v>
                </c:pt>
                <c:pt idx="202">
                  <c:v>-1638</c:v>
                </c:pt>
                <c:pt idx="203">
                  <c:v>-1638</c:v>
                </c:pt>
                <c:pt idx="204">
                  <c:v>-1637</c:v>
                </c:pt>
                <c:pt idx="205">
                  <c:v>-1637</c:v>
                </c:pt>
                <c:pt idx="206">
                  <c:v>-1637</c:v>
                </c:pt>
                <c:pt idx="207">
                  <c:v>-1637</c:v>
                </c:pt>
                <c:pt idx="208">
                  <c:v>-1624</c:v>
                </c:pt>
                <c:pt idx="209">
                  <c:v>-1624</c:v>
                </c:pt>
                <c:pt idx="210">
                  <c:v>-1623</c:v>
                </c:pt>
                <c:pt idx="211">
                  <c:v>-1623</c:v>
                </c:pt>
                <c:pt idx="212">
                  <c:v>-1618</c:v>
                </c:pt>
                <c:pt idx="213">
                  <c:v>-1616</c:v>
                </c:pt>
                <c:pt idx="214">
                  <c:v>-1616</c:v>
                </c:pt>
                <c:pt idx="215">
                  <c:v>-1615.5</c:v>
                </c:pt>
                <c:pt idx="216">
                  <c:v>-1611</c:v>
                </c:pt>
                <c:pt idx="217">
                  <c:v>-1610</c:v>
                </c:pt>
                <c:pt idx="218">
                  <c:v>-1604</c:v>
                </c:pt>
                <c:pt idx="219">
                  <c:v>-1602</c:v>
                </c:pt>
                <c:pt idx="220">
                  <c:v>-1602</c:v>
                </c:pt>
                <c:pt idx="221">
                  <c:v>-1602</c:v>
                </c:pt>
                <c:pt idx="222">
                  <c:v>-1601</c:v>
                </c:pt>
                <c:pt idx="223">
                  <c:v>-1594</c:v>
                </c:pt>
                <c:pt idx="224">
                  <c:v>-1594</c:v>
                </c:pt>
                <c:pt idx="225">
                  <c:v>-1587</c:v>
                </c:pt>
                <c:pt idx="226">
                  <c:v>-1587</c:v>
                </c:pt>
                <c:pt idx="227">
                  <c:v>-1586</c:v>
                </c:pt>
                <c:pt idx="228">
                  <c:v>-1365</c:v>
                </c:pt>
                <c:pt idx="229">
                  <c:v>-1365</c:v>
                </c:pt>
                <c:pt idx="230">
                  <c:v>-1347.5</c:v>
                </c:pt>
                <c:pt idx="231">
                  <c:v>-1324</c:v>
                </c:pt>
                <c:pt idx="232">
                  <c:v>-1324</c:v>
                </c:pt>
                <c:pt idx="233">
                  <c:v>-1309</c:v>
                </c:pt>
                <c:pt idx="234">
                  <c:v>-1309</c:v>
                </c:pt>
                <c:pt idx="235">
                  <c:v>-1293</c:v>
                </c:pt>
                <c:pt idx="236">
                  <c:v>-1288</c:v>
                </c:pt>
                <c:pt idx="237">
                  <c:v>-1288</c:v>
                </c:pt>
                <c:pt idx="238">
                  <c:v>-1280</c:v>
                </c:pt>
                <c:pt idx="239">
                  <c:v>-1280</c:v>
                </c:pt>
                <c:pt idx="240">
                  <c:v>-1278</c:v>
                </c:pt>
                <c:pt idx="241">
                  <c:v>-1278</c:v>
                </c:pt>
                <c:pt idx="242">
                  <c:v>-1274.5</c:v>
                </c:pt>
                <c:pt idx="243">
                  <c:v>-1263</c:v>
                </c:pt>
                <c:pt idx="244">
                  <c:v>-1263</c:v>
                </c:pt>
                <c:pt idx="245">
                  <c:v>-1234</c:v>
                </c:pt>
                <c:pt idx="246">
                  <c:v>-1234</c:v>
                </c:pt>
                <c:pt idx="247">
                  <c:v>-1048</c:v>
                </c:pt>
                <c:pt idx="248">
                  <c:v>-1048</c:v>
                </c:pt>
                <c:pt idx="249">
                  <c:v>-1026</c:v>
                </c:pt>
                <c:pt idx="250">
                  <c:v>-993</c:v>
                </c:pt>
                <c:pt idx="251">
                  <c:v>-992</c:v>
                </c:pt>
                <c:pt idx="252">
                  <c:v>-971</c:v>
                </c:pt>
                <c:pt idx="253">
                  <c:v>-957</c:v>
                </c:pt>
                <c:pt idx="254">
                  <c:v>-956</c:v>
                </c:pt>
                <c:pt idx="255">
                  <c:v>-942</c:v>
                </c:pt>
                <c:pt idx="256">
                  <c:v>-756</c:v>
                </c:pt>
                <c:pt idx="257">
                  <c:v>-684</c:v>
                </c:pt>
                <c:pt idx="258">
                  <c:v>-683</c:v>
                </c:pt>
                <c:pt idx="259">
                  <c:v>-645</c:v>
                </c:pt>
                <c:pt idx="260">
                  <c:v>-645</c:v>
                </c:pt>
                <c:pt idx="261">
                  <c:v>-631</c:v>
                </c:pt>
                <c:pt idx="262">
                  <c:v>-618</c:v>
                </c:pt>
                <c:pt idx="263">
                  <c:v>-618</c:v>
                </c:pt>
                <c:pt idx="264">
                  <c:v>-611</c:v>
                </c:pt>
                <c:pt idx="265">
                  <c:v>-596</c:v>
                </c:pt>
                <c:pt idx="266">
                  <c:v>-360</c:v>
                </c:pt>
                <c:pt idx="267">
                  <c:v>-353</c:v>
                </c:pt>
                <c:pt idx="268">
                  <c:v>-351</c:v>
                </c:pt>
                <c:pt idx="269">
                  <c:v>-338</c:v>
                </c:pt>
                <c:pt idx="270">
                  <c:v>-302</c:v>
                </c:pt>
                <c:pt idx="271">
                  <c:v>-280</c:v>
                </c:pt>
                <c:pt idx="272">
                  <c:v>-30</c:v>
                </c:pt>
                <c:pt idx="273">
                  <c:v>-7</c:v>
                </c:pt>
                <c:pt idx="274">
                  <c:v>-3.5</c:v>
                </c:pt>
                <c:pt idx="275">
                  <c:v>0</c:v>
                </c:pt>
                <c:pt idx="276">
                  <c:v>0</c:v>
                </c:pt>
                <c:pt idx="277">
                  <c:v>252</c:v>
                </c:pt>
                <c:pt idx="278">
                  <c:v>253</c:v>
                </c:pt>
                <c:pt idx="279">
                  <c:v>253</c:v>
                </c:pt>
                <c:pt idx="280">
                  <c:v>268</c:v>
                </c:pt>
                <c:pt idx="281">
                  <c:v>268</c:v>
                </c:pt>
                <c:pt idx="282">
                  <c:v>279</c:v>
                </c:pt>
                <c:pt idx="283">
                  <c:v>280</c:v>
                </c:pt>
                <c:pt idx="284">
                  <c:v>280</c:v>
                </c:pt>
                <c:pt idx="285">
                  <c:v>289</c:v>
                </c:pt>
                <c:pt idx="286">
                  <c:v>289</c:v>
                </c:pt>
                <c:pt idx="287">
                  <c:v>304</c:v>
                </c:pt>
                <c:pt idx="288">
                  <c:v>304</c:v>
                </c:pt>
                <c:pt idx="289">
                  <c:v>304</c:v>
                </c:pt>
                <c:pt idx="290">
                  <c:v>308</c:v>
                </c:pt>
                <c:pt idx="291">
                  <c:v>315</c:v>
                </c:pt>
                <c:pt idx="292">
                  <c:v>316</c:v>
                </c:pt>
                <c:pt idx="293">
                  <c:v>317</c:v>
                </c:pt>
                <c:pt idx="294">
                  <c:v>330</c:v>
                </c:pt>
                <c:pt idx="295">
                  <c:v>337</c:v>
                </c:pt>
                <c:pt idx="296">
                  <c:v>525</c:v>
                </c:pt>
                <c:pt idx="297">
                  <c:v>560</c:v>
                </c:pt>
                <c:pt idx="298">
                  <c:v>560</c:v>
                </c:pt>
                <c:pt idx="299">
                  <c:v>563.5</c:v>
                </c:pt>
                <c:pt idx="300">
                  <c:v>565.5</c:v>
                </c:pt>
                <c:pt idx="301">
                  <c:v>611</c:v>
                </c:pt>
                <c:pt idx="302">
                  <c:v>611</c:v>
                </c:pt>
                <c:pt idx="303">
                  <c:v>624</c:v>
                </c:pt>
                <c:pt idx="304">
                  <c:v>625</c:v>
                </c:pt>
                <c:pt idx="305">
                  <c:v>627</c:v>
                </c:pt>
                <c:pt idx="306">
                  <c:v>639</c:v>
                </c:pt>
                <c:pt idx="307">
                  <c:v>642</c:v>
                </c:pt>
                <c:pt idx="308">
                  <c:v>650.5</c:v>
                </c:pt>
                <c:pt idx="309">
                  <c:v>655</c:v>
                </c:pt>
                <c:pt idx="310">
                  <c:v>679</c:v>
                </c:pt>
                <c:pt idx="311">
                  <c:v>679</c:v>
                </c:pt>
                <c:pt idx="312">
                  <c:v>936</c:v>
                </c:pt>
                <c:pt idx="313">
                  <c:v>939.5</c:v>
                </c:pt>
                <c:pt idx="314">
                  <c:v>963</c:v>
                </c:pt>
                <c:pt idx="315">
                  <c:v>965.5</c:v>
                </c:pt>
                <c:pt idx="316">
                  <c:v>970</c:v>
                </c:pt>
                <c:pt idx="317">
                  <c:v>978</c:v>
                </c:pt>
                <c:pt idx="318">
                  <c:v>1217</c:v>
                </c:pt>
                <c:pt idx="319">
                  <c:v>1217</c:v>
                </c:pt>
                <c:pt idx="320">
                  <c:v>1280</c:v>
                </c:pt>
                <c:pt idx="321">
                  <c:v>1280</c:v>
                </c:pt>
                <c:pt idx="322">
                  <c:v>1280</c:v>
                </c:pt>
                <c:pt idx="323">
                  <c:v>1280</c:v>
                </c:pt>
                <c:pt idx="324">
                  <c:v>1282</c:v>
                </c:pt>
                <c:pt idx="325">
                  <c:v>1297</c:v>
                </c:pt>
                <c:pt idx="326">
                  <c:v>1297</c:v>
                </c:pt>
                <c:pt idx="327">
                  <c:v>1302</c:v>
                </c:pt>
                <c:pt idx="328">
                  <c:v>1302</c:v>
                </c:pt>
                <c:pt idx="329">
                  <c:v>1556</c:v>
                </c:pt>
                <c:pt idx="330">
                  <c:v>1556</c:v>
                </c:pt>
                <c:pt idx="331">
                  <c:v>1563</c:v>
                </c:pt>
                <c:pt idx="332">
                  <c:v>1563</c:v>
                </c:pt>
                <c:pt idx="333">
                  <c:v>1577</c:v>
                </c:pt>
                <c:pt idx="334">
                  <c:v>1577</c:v>
                </c:pt>
                <c:pt idx="335">
                  <c:v>1596</c:v>
                </c:pt>
                <c:pt idx="336">
                  <c:v>1607</c:v>
                </c:pt>
                <c:pt idx="337">
                  <c:v>1620</c:v>
                </c:pt>
                <c:pt idx="338">
                  <c:v>1620</c:v>
                </c:pt>
                <c:pt idx="339">
                  <c:v>1887.5</c:v>
                </c:pt>
                <c:pt idx="340">
                  <c:v>1922</c:v>
                </c:pt>
                <c:pt idx="341">
                  <c:v>1922</c:v>
                </c:pt>
                <c:pt idx="342">
                  <c:v>1949</c:v>
                </c:pt>
                <c:pt idx="343">
                  <c:v>1949</c:v>
                </c:pt>
                <c:pt idx="344">
                  <c:v>1965</c:v>
                </c:pt>
                <c:pt idx="345">
                  <c:v>1978</c:v>
                </c:pt>
                <c:pt idx="346">
                  <c:v>2178</c:v>
                </c:pt>
                <c:pt idx="347">
                  <c:v>2184.5</c:v>
                </c:pt>
                <c:pt idx="348">
                  <c:v>2229</c:v>
                </c:pt>
                <c:pt idx="349">
                  <c:v>2236</c:v>
                </c:pt>
                <c:pt idx="350">
                  <c:v>2239</c:v>
                </c:pt>
                <c:pt idx="351">
                  <c:v>2239</c:v>
                </c:pt>
                <c:pt idx="352">
                  <c:v>2241</c:v>
                </c:pt>
                <c:pt idx="353">
                  <c:v>2526.5</c:v>
                </c:pt>
                <c:pt idx="354">
                  <c:v>2540</c:v>
                </c:pt>
                <c:pt idx="355">
                  <c:v>2540</c:v>
                </c:pt>
                <c:pt idx="356">
                  <c:v>2548</c:v>
                </c:pt>
                <c:pt idx="357">
                  <c:v>2548</c:v>
                </c:pt>
                <c:pt idx="358">
                  <c:v>2563</c:v>
                </c:pt>
                <c:pt idx="359">
                  <c:v>2567</c:v>
                </c:pt>
                <c:pt idx="360">
                  <c:v>2567</c:v>
                </c:pt>
                <c:pt idx="361">
                  <c:v>2567</c:v>
                </c:pt>
                <c:pt idx="362">
                  <c:v>2589</c:v>
                </c:pt>
                <c:pt idx="363">
                  <c:v>2592</c:v>
                </c:pt>
                <c:pt idx="364">
                  <c:v>2592</c:v>
                </c:pt>
                <c:pt idx="365">
                  <c:v>2767</c:v>
                </c:pt>
                <c:pt idx="366">
                  <c:v>2863.5</c:v>
                </c:pt>
                <c:pt idx="367">
                  <c:v>2885</c:v>
                </c:pt>
                <c:pt idx="368">
                  <c:v>2885</c:v>
                </c:pt>
                <c:pt idx="369">
                  <c:v>2891</c:v>
                </c:pt>
                <c:pt idx="370">
                  <c:v>2898</c:v>
                </c:pt>
                <c:pt idx="371">
                  <c:v>2900</c:v>
                </c:pt>
                <c:pt idx="372">
                  <c:v>3128</c:v>
                </c:pt>
                <c:pt idx="373">
                  <c:v>3195</c:v>
                </c:pt>
                <c:pt idx="374">
                  <c:v>3224</c:v>
                </c:pt>
                <c:pt idx="375">
                  <c:v>3233.5</c:v>
                </c:pt>
                <c:pt idx="376">
                  <c:v>3291</c:v>
                </c:pt>
                <c:pt idx="377">
                  <c:v>3410</c:v>
                </c:pt>
                <c:pt idx="378">
                  <c:v>3509</c:v>
                </c:pt>
                <c:pt idx="379">
                  <c:v>3509</c:v>
                </c:pt>
                <c:pt idx="380">
                  <c:v>3540</c:v>
                </c:pt>
                <c:pt idx="381">
                  <c:v>3562</c:v>
                </c:pt>
                <c:pt idx="382">
                  <c:v>3562</c:v>
                </c:pt>
                <c:pt idx="383">
                  <c:v>3784</c:v>
                </c:pt>
                <c:pt idx="384">
                  <c:v>3811</c:v>
                </c:pt>
                <c:pt idx="385">
                  <c:v>3842</c:v>
                </c:pt>
                <c:pt idx="386">
                  <c:v>3842</c:v>
                </c:pt>
                <c:pt idx="387">
                  <c:v>4149</c:v>
                </c:pt>
                <c:pt idx="388">
                  <c:v>4158</c:v>
                </c:pt>
                <c:pt idx="389">
                  <c:v>4158</c:v>
                </c:pt>
                <c:pt idx="390">
                  <c:v>4165</c:v>
                </c:pt>
                <c:pt idx="391">
                  <c:v>4165</c:v>
                </c:pt>
                <c:pt idx="392">
                  <c:v>4180</c:v>
                </c:pt>
                <c:pt idx="393">
                  <c:v>4180</c:v>
                </c:pt>
                <c:pt idx="394">
                  <c:v>4184</c:v>
                </c:pt>
                <c:pt idx="395">
                  <c:v>4200</c:v>
                </c:pt>
                <c:pt idx="396">
                  <c:v>4446.5</c:v>
                </c:pt>
                <c:pt idx="397">
                  <c:v>4502</c:v>
                </c:pt>
                <c:pt idx="398">
                  <c:v>4502</c:v>
                </c:pt>
                <c:pt idx="399">
                  <c:v>4840</c:v>
                </c:pt>
                <c:pt idx="400">
                  <c:v>5041</c:v>
                </c:pt>
                <c:pt idx="401">
                  <c:v>5050</c:v>
                </c:pt>
                <c:pt idx="402">
                  <c:v>5085</c:v>
                </c:pt>
                <c:pt idx="403">
                  <c:v>5122</c:v>
                </c:pt>
                <c:pt idx="404">
                  <c:v>5138</c:v>
                </c:pt>
                <c:pt idx="405">
                  <c:v>5138</c:v>
                </c:pt>
                <c:pt idx="406">
                  <c:v>5173</c:v>
                </c:pt>
                <c:pt idx="407">
                  <c:v>5173</c:v>
                </c:pt>
                <c:pt idx="408">
                  <c:v>5359</c:v>
                </c:pt>
                <c:pt idx="409">
                  <c:v>5359</c:v>
                </c:pt>
                <c:pt idx="410">
                  <c:v>5408</c:v>
                </c:pt>
                <c:pt idx="411">
                  <c:v>5412</c:v>
                </c:pt>
                <c:pt idx="412">
                  <c:v>5420</c:v>
                </c:pt>
                <c:pt idx="413">
                  <c:v>5436</c:v>
                </c:pt>
                <c:pt idx="414">
                  <c:v>5438</c:v>
                </c:pt>
                <c:pt idx="415">
                  <c:v>5438</c:v>
                </c:pt>
                <c:pt idx="416">
                  <c:v>5445</c:v>
                </c:pt>
                <c:pt idx="417">
                  <c:v>5445</c:v>
                </c:pt>
                <c:pt idx="418">
                  <c:v>5451</c:v>
                </c:pt>
                <c:pt idx="419">
                  <c:v>5455</c:v>
                </c:pt>
                <c:pt idx="420">
                  <c:v>5467</c:v>
                </c:pt>
                <c:pt idx="421">
                  <c:v>5467</c:v>
                </c:pt>
                <c:pt idx="422">
                  <c:v>5470</c:v>
                </c:pt>
                <c:pt idx="423">
                  <c:v>5482</c:v>
                </c:pt>
                <c:pt idx="424">
                  <c:v>5504</c:v>
                </c:pt>
                <c:pt idx="425">
                  <c:v>5504</c:v>
                </c:pt>
                <c:pt idx="426">
                  <c:v>5767</c:v>
                </c:pt>
                <c:pt idx="427">
                  <c:v>5769</c:v>
                </c:pt>
                <c:pt idx="428">
                  <c:v>5769</c:v>
                </c:pt>
                <c:pt idx="429">
                  <c:v>5783</c:v>
                </c:pt>
                <c:pt idx="430">
                  <c:v>5783</c:v>
                </c:pt>
                <c:pt idx="431">
                  <c:v>5789</c:v>
                </c:pt>
                <c:pt idx="432">
                  <c:v>5791</c:v>
                </c:pt>
                <c:pt idx="433">
                  <c:v>5791</c:v>
                </c:pt>
                <c:pt idx="434">
                  <c:v>5806</c:v>
                </c:pt>
                <c:pt idx="435">
                  <c:v>5806</c:v>
                </c:pt>
                <c:pt idx="436">
                  <c:v>5820</c:v>
                </c:pt>
                <c:pt idx="437">
                  <c:v>5820</c:v>
                </c:pt>
                <c:pt idx="438">
                  <c:v>6035</c:v>
                </c:pt>
                <c:pt idx="439">
                  <c:v>6035</c:v>
                </c:pt>
                <c:pt idx="440">
                  <c:v>6049</c:v>
                </c:pt>
                <c:pt idx="441">
                  <c:v>6049</c:v>
                </c:pt>
                <c:pt idx="442">
                  <c:v>6078</c:v>
                </c:pt>
                <c:pt idx="443">
                  <c:v>6078</c:v>
                </c:pt>
                <c:pt idx="444">
                  <c:v>6099</c:v>
                </c:pt>
                <c:pt idx="445">
                  <c:v>6099</c:v>
                </c:pt>
                <c:pt idx="446">
                  <c:v>6100</c:v>
                </c:pt>
                <c:pt idx="447">
                  <c:v>6100</c:v>
                </c:pt>
                <c:pt idx="448">
                  <c:v>6110</c:v>
                </c:pt>
                <c:pt idx="449">
                  <c:v>6110</c:v>
                </c:pt>
                <c:pt idx="450">
                  <c:v>6114</c:v>
                </c:pt>
                <c:pt idx="451">
                  <c:v>6114</c:v>
                </c:pt>
                <c:pt idx="452">
                  <c:v>6127</c:v>
                </c:pt>
                <c:pt idx="453">
                  <c:v>6387</c:v>
                </c:pt>
                <c:pt idx="454">
                  <c:v>6387</c:v>
                </c:pt>
                <c:pt idx="455">
                  <c:v>6424</c:v>
                </c:pt>
                <c:pt idx="456">
                  <c:v>6424</c:v>
                </c:pt>
                <c:pt idx="457">
                  <c:v>6438</c:v>
                </c:pt>
                <c:pt idx="458">
                  <c:v>6438</c:v>
                </c:pt>
                <c:pt idx="459">
                  <c:v>6445</c:v>
                </c:pt>
                <c:pt idx="460">
                  <c:v>6445</c:v>
                </c:pt>
                <c:pt idx="461">
                  <c:v>6458</c:v>
                </c:pt>
                <c:pt idx="462">
                  <c:v>6458</c:v>
                </c:pt>
                <c:pt idx="463">
                  <c:v>6475</c:v>
                </c:pt>
                <c:pt idx="464">
                  <c:v>6702</c:v>
                </c:pt>
                <c:pt idx="465">
                  <c:v>6725</c:v>
                </c:pt>
                <c:pt idx="466">
                  <c:v>6725</c:v>
                </c:pt>
                <c:pt idx="467">
                  <c:v>6733</c:v>
                </c:pt>
                <c:pt idx="468">
                  <c:v>6745</c:v>
                </c:pt>
                <c:pt idx="469">
                  <c:v>6754</c:v>
                </c:pt>
                <c:pt idx="470">
                  <c:v>6769</c:v>
                </c:pt>
                <c:pt idx="471">
                  <c:v>6991</c:v>
                </c:pt>
                <c:pt idx="472">
                  <c:v>7033</c:v>
                </c:pt>
                <c:pt idx="473">
                  <c:v>7061</c:v>
                </c:pt>
                <c:pt idx="474">
                  <c:v>7063</c:v>
                </c:pt>
                <c:pt idx="475">
                  <c:v>7074</c:v>
                </c:pt>
                <c:pt idx="476">
                  <c:v>7091</c:v>
                </c:pt>
                <c:pt idx="477">
                  <c:v>7100</c:v>
                </c:pt>
                <c:pt idx="478">
                  <c:v>7100</c:v>
                </c:pt>
                <c:pt idx="479">
                  <c:v>7330</c:v>
                </c:pt>
                <c:pt idx="480">
                  <c:v>7351</c:v>
                </c:pt>
                <c:pt idx="481">
                  <c:v>7372</c:v>
                </c:pt>
                <c:pt idx="482">
                  <c:v>7390</c:v>
                </c:pt>
                <c:pt idx="483">
                  <c:v>7400</c:v>
                </c:pt>
                <c:pt idx="484">
                  <c:v>7416</c:v>
                </c:pt>
                <c:pt idx="485">
                  <c:v>7684</c:v>
                </c:pt>
                <c:pt idx="486">
                  <c:v>7714</c:v>
                </c:pt>
                <c:pt idx="487">
                  <c:v>7750</c:v>
                </c:pt>
                <c:pt idx="488">
                  <c:v>7965</c:v>
                </c:pt>
                <c:pt idx="489">
                  <c:v>8001</c:v>
                </c:pt>
                <c:pt idx="490">
                  <c:v>8047</c:v>
                </c:pt>
                <c:pt idx="491">
                  <c:v>8049</c:v>
                </c:pt>
                <c:pt idx="492">
                  <c:v>8059</c:v>
                </c:pt>
                <c:pt idx="493">
                  <c:v>8282</c:v>
                </c:pt>
                <c:pt idx="494">
                  <c:v>8318</c:v>
                </c:pt>
                <c:pt idx="495">
                  <c:v>8366</c:v>
                </c:pt>
                <c:pt idx="496">
                  <c:v>8385</c:v>
                </c:pt>
                <c:pt idx="497">
                  <c:v>8385</c:v>
                </c:pt>
                <c:pt idx="498">
                  <c:v>8591</c:v>
                </c:pt>
                <c:pt idx="499">
                  <c:v>8605</c:v>
                </c:pt>
                <c:pt idx="500">
                  <c:v>8613</c:v>
                </c:pt>
                <c:pt idx="501">
                  <c:v>8627</c:v>
                </c:pt>
                <c:pt idx="502">
                  <c:v>8634</c:v>
                </c:pt>
                <c:pt idx="503">
                  <c:v>8649</c:v>
                </c:pt>
                <c:pt idx="504">
                  <c:v>8936</c:v>
                </c:pt>
                <c:pt idx="505">
                  <c:v>8955</c:v>
                </c:pt>
                <c:pt idx="506">
                  <c:v>8958</c:v>
                </c:pt>
                <c:pt idx="507">
                  <c:v>8989</c:v>
                </c:pt>
                <c:pt idx="508">
                  <c:v>8989</c:v>
                </c:pt>
                <c:pt idx="509">
                  <c:v>8991</c:v>
                </c:pt>
                <c:pt idx="510">
                  <c:v>8992.5</c:v>
                </c:pt>
                <c:pt idx="511">
                  <c:v>9001</c:v>
                </c:pt>
                <c:pt idx="512">
                  <c:v>9008</c:v>
                </c:pt>
                <c:pt idx="513">
                  <c:v>9020</c:v>
                </c:pt>
                <c:pt idx="514">
                  <c:v>9245</c:v>
                </c:pt>
                <c:pt idx="515">
                  <c:v>9245</c:v>
                </c:pt>
                <c:pt idx="516">
                  <c:v>9259</c:v>
                </c:pt>
                <c:pt idx="517">
                  <c:v>9267</c:v>
                </c:pt>
                <c:pt idx="518">
                  <c:v>9274</c:v>
                </c:pt>
                <c:pt idx="519">
                  <c:v>9303</c:v>
                </c:pt>
                <c:pt idx="520">
                  <c:v>9307</c:v>
                </c:pt>
                <c:pt idx="521">
                  <c:v>9314</c:v>
                </c:pt>
                <c:pt idx="522">
                  <c:v>9605</c:v>
                </c:pt>
                <c:pt idx="523">
                  <c:v>9626</c:v>
                </c:pt>
                <c:pt idx="524">
                  <c:v>9660</c:v>
                </c:pt>
                <c:pt idx="525">
                  <c:v>9878</c:v>
                </c:pt>
                <c:pt idx="526">
                  <c:v>9899</c:v>
                </c:pt>
                <c:pt idx="527">
                  <c:v>9900</c:v>
                </c:pt>
                <c:pt idx="528">
                  <c:v>9914</c:v>
                </c:pt>
                <c:pt idx="529">
                  <c:v>9964</c:v>
                </c:pt>
                <c:pt idx="530">
                  <c:v>10245</c:v>
                </c:pt>
                <c:pt idx="531">
                  <c:v>10263</c:v>
                </c:pt>
                <c:pt idx="532">
                  <c:v>10274</c:v>
                </c:pt>
                <c:pt idx="533">
                  <c:v>10281</c:v>
                </c:pt>
                <c:pt idx="534">
                  <c:v>10283</c:v>
                </c:pt>
                <c:pt idx="535">
                  <c:v>10288</c:v>
                </c:pt>
                <c:pt idx="536">
                  <c:v>10288</c:v>
                </c:pt>
                <c:pt idx="537">
                  <c:v>10288</c:v>
                </c:pt>
                <c:pt idx="538">
                  <c:v>10609</c:v>
                </c:pt>
                <c:pt idx="539">
                  <c:v>10609</c:v>
                </c:pt>
                <c:pt idx="540">
                  <c:v>10612</c:v>
                </c:pt>
                <c:pt idx="541">
                  <c:v>10880.5</c:v>
                </c:pt>
                <c:pt idx="542">
                  <c:v>10888.5</c:v>
                </c:pt>
                <c:pt idx="543">
                  <c:v>10892</c:v>
                </c:pt>
                <c:pt idx="544">
                  <c:v>10899</c:v>
                </c:pt>
                <c:pt idx="545">
                  <c:v>10899</c:v>
                </c:pt>
                <c:pt idx="546">
                  <c:v>11172</c:v>
                </c:pt>
                <c:pt idx="547">
                  <c:v>11187</c:v>
                </c:pt>
                <c:pt idx="548">
                  <c:v>11216</c:v>
                </c:pt>
                <c:pt idx="549">
                  <c:v>11230</c:v>
                </c:pt>
                <c:pt idx="550">
                  <c:v>11237</c:v>
                </c:pt>
                <c:pt idx="551">
                  <c:v>11481</c:v>
                </c:pt>
                <c:pt idx="552">
                  <c:v>11602</c:v>
                </c:pt>
                <c:pt idx="553">
                  <c:v>11609</c:v>
                </c:pt>
                <c:pt idx="554">
                  <c:v>11609</c:v>
                </c:pt>
                <c:pt idx="555">
                  <c:v>11817</c:v>
                </c:pt>
                <c:pt idx="556">
                  <c:v>11817</c:v>
                </c:pt>
                <c:pt idx="557">
                  <c:v>11841</c:v>
                </c:pt>
                <c:pt idx="558">
                  <c:v>11882</c:v>
                </c:pt>
                <c:pt idx="559">
                  <c:v>11882</c:v>
                </c:pt>
                <c:pt idx="560">
                  <c:v>11884</c:v>
                </c:pt>
                <c:pt idx="561">
                  <c:v>11892</c:v>
                </c:pt>
                <c:pt idx="562">
                  <c:v>12220</c:v>
                </c:pt>
                <c:pt idx="563">
                  <c:v>12220</c:v>
                </c:pt>
                <c:pt idx="564">
                  <c:v>12500</c:v>
                </c:pt>
                <c:pt idx="565">
                  <c:v>12500</c:v>
                </c:pt>
                <c:pt idx="566">
                  <c:v>12524</c:v>
                </c:pt>
                <c:pt idx="567">
                  <c:v>12558</c:v>
                </c:pt>
                <c:pt idx="568">
                  <c:v>12889</c:v>
                </c:pt>
                <c:pt idx="569">
                  <c:v>12889</c:v>
                </c:pt>
                <c:pt idx="570">
                  <c:v>13154</c:v>
                </c:pt>
                <c:pt idx="571">
                  <c:v>13169</c:v>
                </c:pt>
                <c:pt idx="572">
                  <c:v>13773</c:v>
                </c:pt>
                <c:pt idx="573">
                  <c:v>14147</c:v>
                </c:pt>
              </c:numCache>
            </c:numRef>
          </c:xVal>
          <c:yVal>
            <c:numRef>
              <c:f>'Active 1'!$N$21:$N$974</c:f>
              <c:numCache>
                <c:formatCode>General</c:formatCode>
                <c:ptCount val="954"/>
                <c:pt idx="378">
                  <c:v>1.4785500003199559E-2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D05-4AF9-8FF6-D08C658BB47B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1'!$F$21:$F$974</c:f>
              <c:numCache>
                <c:formatCode>General</c:formatCode>
                <c:ptCount val="954"/>
                <c:pt idx="0">
                  <c:v>-29861</c:v>
                </c:pt>
                <c:pt idx="1">
                  <c:v>-29860</c:v>
                </c:pt>
                <c:pt idx="2">
                  <c:v>-29691</c:v>
                </c:pt>
                <c:pt idx="3">
                  <c:v>-29632</c:v>
                </c:pt>
                <c:pt idx="4">
                  <c:v>-29601</c:v>
                </c:pt>
                <c:pt idx="5">
                  <c:v>-28931</c:v>
                </c:pt>
                <c:pt idx="6">
                  <c:v>-28927</c:v>
                </c:pt>
                <c:pt idx="7">
                  <c:v>-28441</c:v>
                </c:pt>
                <c:pt idx="8">
                  <c:v>-28431</c:v>
                </c:pt>
                <c:pt idx="9">
                  <c:v>-28106</c:v>
                </c:pt>
                <c:pt idx="10">
                  <c:v>-27961</c:v>
                </c:pt>
                <c:pt idx="11">
                  <c:v>-27331</c:v>
                </c:pt>
                <c:pt idx="12">
                  <c:v>-27328</c:v>
                </c:pt>
                <c:pt idx="13">
                  <c:v>-26371</c:v>
                </c:pt>
                <c:pt idx="14">
                  <c:v>-26350</c:v>
                </c:pt>
                <c:pt idx="15">
                  <c:v>-26271</c:v>
                </c:pt>
                <c:pt idx="16">
                  <c:v>-26055</c:v>
                </c:pt>
                <c:pt idx="17">
                  <c:v>-25891</c:v>
                </c:pt>
                <c:pt idx="18">
                  <c:v>-25578</c:v>
                </c:pt>
                <c:pt idx="19">
                  <c:v>-25127</c:v>
                </c:pt>
                <c:pt idx="20">
                  <c:v>-25071</c:v>
                </c:pt>
                <c:pt idx="21">
                  <c:v>-24448</c:v>
                </c:pt>
                <c:pt idx="22">
                  <c:v>-23200</c:v>
                </c:pt>
                <c:pt idx="23">
                  <c:v>-23193</c:v>
                </c:pt>
                <c:pt idx="24">
                  <c:v>-22877</c:v>
                </c:pt>
                <c:pt idx="25">
                  <c:v>-22827</c:v>
                </c:pt>
                <c:pt idx="26">
                  <c:v>-22516</c:v>
                </c:pt>
                <c:pt idx="27">
                  <c:v>-22496</c:v>
                </c:pt>
                <c:pt idx="28">
                  <c:v>-22495</c:v>
                </c:pt>
                <c:pt idx="29">
                  <c:v>-22251</c:v>
                </c:pt>
                <c:pt idx="30">
                  <c:v>-21884</c:v>
                </c:pt>
                <c:pt idx="31">
                  <c:v>-21539</c:v>
                </c:pt>
                <c:pt idx="32">
                  <c:v>-21515</c:v>
                </c:pt>
                <c:pt idx="33">
                  <c:v>-21324</c:v>
                </c:pt>
                <c:pt idx="34">
                  <c:v>-21287</c:v>
                </c:pt>
                <c:pt idx="35">
                  <c:v>-21201</c:v>
                </c:pt>
                <c:pt idx="36">
                  <c:v>-21194</c:v>
                </c:pt>
                <c:pt idx="37">
                  <c:v>-21186</c:v>
                </c:pt>
                <c:pt idx="38">
                  <c:v>-20979</c:v>
                </c:pt>
                <c:pt idx="39">
                  <c:v>-20950</c:v>
                </c:pt>
                <c:pt idx="40">
                  <c:v>-20928</c:v>
                </c:pt>
                <c:pt idx="41">
                  <c:v>-20913</c:v>
                </c:pt>
                <c:pt idx="42">
                  <c:v>-20281</c:v>
                </c:pt>
                <c:pt idx="43">
                  <c:v>-20257</c:v>
                </c:pt>
                <c:pt idx="44">
                  <c:v>-19936</c:v>
                </c:pt>
                <c:pt idx="45">
                  <c:v>-19921</c:v>
                </c:pt>
                <c:pt idx="46">
                  <c:v>-19899</c:v>
                </c:pt>
                <c:pt idx="47">
                  <c:v>-19596</c:v>
                </c:pt>
                <c:pt idx="48">
                  <c:v>-19595</c:v>
                </c:pt>
                <c:pt idx="49">
                  <c:v>-19295</c:v>
                </c:pt>
                <c:pt idx="50">
                  <c:v>-19288</c:v>
                </c:pt>
                <c:pt idx="51">
                  <c:v>-18972</c:v>
                </c:pt>
                <c:pt idx="52">
                  <c:v>-18964</c:v>
                </c:pt>
                <c:pt idx="53">
                  <c:v>-18948</c:v>
                </c:pt>
                <c:pt idx="54">
                  <c:v>-18655</c:v>
                </c:pt>
                <c:pt idx="55">
                  <c:v>-18641</c:v>
                </c:pt>
                <c:pt idx="56">
                  <c:v>-18626</c:v>
                </c:pt>
                <c:pt idx="57">
                  <c:v>-18352</c:v>
                </c:pt>
                <c:pt idx="58">
                  <c:v>-18324</c:v>
                </c:pt>
                <c:pt idx="59">
                  <c:v>-18309</c:v>
                </c:pt>
                <c:pt idx="60">
                  <c:v>-18022</c:v>
                </c:pt>
                <c:pt idx="61">
                  <c:v>-17979</c:v>
                </c:pt>
                <c:pt idx="62">
                  <c:v>-17706</c:v>
                </c:pt>
                <c:pt idx="63">
                  <c:v>-17397</c:v>
                </c:pt>
                <c:pt idx="64">
                  <c:v>-16935</c:v>
                </c:pt>
                <c:pt idx="65">
                  <c:v>-16720</c:v>
                </c:pt>
                <c:pt idx="66">
                  <c:v>-16108</c:v>
                </c:pt>
                <c:pt idx="67">
                  <c:v>-16087.5</c:v>
                </c:pt>
                <c:pt idx="68">
                  <c:v>-15440</c:v>
                </c:pt>
                <c:pt idx="69">
                  <c:v>-15433</c:v>
                </c:pt>
                <c:pt idx="70">
                  <c:v>-13830</c:v>
                </c:pt>
                <c:pt idx="71">
                  <c:v>-13815</c:v>
                </c:pt>
                <c:pt idx="72">
                  <c:v>-13778</c:v>
                </c:pt>
                <c:pt idx="73">
                  <c:v>-13564</c:v>
                </c:pt>
                <c:pt idx="74">
                  <c:v>-13563</c:v>
                </c:pt>
                <c:pt idx="75">
                  <c:v>-13528</c:v>
                </c:pt>
                <c:pt idx="76">
                  <c:v>-13499</c:v>
                </c:pt>
                <c:pt idx="77">
                  <c:v>-13498</c:v>
                </c:pt>
                <c:pt idx="78">
                  <c:v>-13492</c:v>
                </c:pt>
                <c:pt idx="79">
                  <c:v>-13484</c:v>
                </c:pt>
                <c:pt idx="80">
                  <c:v>-13476</c:v>
                </c:pt>
                <c:pt idx="81">
                  <c:v>-13194</c:v>
                </c:pt>
                <c:pt idx="82">
                  <c:v>-13188</c:v>
                </c:pt>
                <c:pt idx="83">
                  <c:v>-13187</c:v>
                </c:pt>
                <c:pt idx="84">
                  <c:v>-12878</c:v>
                </c:pt>
                <c:pt idx="85">
                  <c:v>-12584</c:v>
                </c:pt>
                <c:pt idx="86">
                  <c:v>-12548</c:v>
                </c:pt>
                <c:pt idx="87">
                  <c:v>-10629</c:v>
                </c:pt>
                <c:pt idx="88">
                  <c:v>-9939</c:v>
                </c:pt>
                <c:pt idx="89">
                  <c:v>-9615</c:v>
                </c:pt>
                <c:pt idx="90">
                  <c:v>-9615</c:v>
                </c:pt>
                <c:pt idx="91">
                  <c:v>-9330</c:v>
                </c:pt>
                <c:pt idx="92">
                  <c:v>-8659</c:v>
                </c:pt>
                <c:pt idx="93">
                  <c:v>-8658</c:v>
                </c:pt>
                <c:pt idx="94">
                  <c:v>-8658</c:v>
                </c:pt>
                <c:pt idx="95">
                  <c:v>-8634</c:v>
                </c:pt>
                <c:pt idx="96">
                  <c:v>-7724</c:v>
                </c:pt>
                <c:pt idx="97">
                  <c:v>-7717.5</c:v>
                </c:pt>
                <c:pt idx="98">
                  <c:v>-7707</c:v>
                </c:pt>
                <c:pt idx="99">
                  <c:v>-7705</c:v>
                </c:pt>
                <c:pt idx="100">
                  <c:v>-6454</c:v>
                </c:pt>
                <c:pt idx="101">
                  <c:v>-6453</c:v>
                </c:pt>
                <c:pt idx="102">
                  <c:v>-6432</c:v>
                </c:pt>
                <c:pt idx="103">
                  <c:v>-6084</c:v>
                </c:pt>
                <c:pt idx="104">
                  <c:v>-5804</c:v>
                </c:pt>
                <c:pt idx="105">
                  <c:v>-5760</c:v>
                </c:pt>
                <c:pt idx="106">
                  <c:v>-5458</c:v>
                </c:pt>
                <c:pt idx="107">
                  <c:v>-5458</c:v>
                </c:pt>
                <c:pt idx="108">
                  <c:v>-5444</c:v>
                </c:pt>
                <c:pt idx="109">
                  <c:v>-5436</c:v>
                </c:pt>
                <c:pt idx="110">
                  <c:v>-5198</c:v>
                </c:pt>
                <c:pt idx="111">
                  <c:v>-5185</c:v>
                </c:pt>
                <c:pt idx="112">
                  <c:v>-5185</c:v>
                </c:pt>
                <c:pt idx="113">
                  <c:v>-5185</c:v>
                </c:pt>
                <c:pt idx="114">
                  <c:v>-5185</c:v>
                </c:pt>
                <c:pt idx="115">
                  <c:v>-5184</c:v>
                </c:pt>
                <c:pt idx="116">
                  <c:v>-5179</c:v>
                </c:pt>
                <c:pt idx="117">
                  <c:v>-5179</c:v>
                </c:pt>
                <c:pt idx="118">
                  <c:v>-5179</c:v>
                </c:pt>
                <c:pt idx="119">
                  <c:v>-5149</c:v>
                </c:pt>
                <c:pt idx="120">
                  <c:v>-4817</c:v>
                </c:pt>
                <c:pt idx="121">
                  <c:v>-4816</c:v>
                </c:pt>
                <c:pt idx="122">
                  <c:v>-4804</c:v>
                </c:pt>
                <c:pt idx="123">
                  <c:v>-4533</c:v>
                </c:pt>
                <c:pt idx="124">
                  <c:v>-4512</c:v>
                </c:pt>
                <c:pt idx="125">
                  <c:v>-4507</c:v>
                </c:pt>
                <c:pt idx="126">
                  <c:v>-4507</c:v>
                </c:pt>
                <c:pt idx="127">
                  <c:v>-4191</c:v>
                </c:pt>
                <c:pt idx="128">
                  <c:v>-4191</c:v>
                </c:pt>
                <c:pt idx="129">
                  <c:v>-4187</c:v>
                </c:pt>
                <c:pt idx="130">
                  <c:v>-4185</c:v>
                </c:pt>
                <c:pt idx="131">
                  <c:v>-3950</c:v>
                </c:pt>
                <c:pt idx="132">
                  <c:v>-3932</c:v>
                </c:pt>
                <c:pt idx="133">
                  <c:v>-3896</c:v>
                </c:pt>
                <c:pt idx="134">
                  <c:v>-3890</c:v>
                </c:pt>
                <c:pt idx="135">
                  <c:v>-3888</c:v>
                </c:pt>
                <c:pt idx="136">
                  <c:v>-3886</c:v>
                </c:pt>
                <c:pt idx="137">
                  <c:v>-3867</c:v>
                </c:pt>
                <c:pt idx="138">
                  <c:v>-3867</c:v>
                </c:pt>
                <c:pt idx="139">
                  <c:v>-3860</c:v>
                </c:pt>
                <c:pt idx="140">
                  <c:v>-3859</c:v>
                </c:pt>
                <c:pt idx="141">
                  <c:v>-3853</c:v>
                </c:pt>
                <c:pt idx="142">
                  <c:v>-3853</c:v>
                </c:pt>
                <c:pt idx="143">
                  <c:v>-3853</c:v>
                </c:pt>
                <c:pt idx="144">
                  <c:v>-3838</c:v>
                </c:pt>
                <c:pt idx="145">
                  <c:v>-3833</c:v>
                </c:pt>
                <c:pt idx="146">
                  <c:v>-3816</c:v>
                </c:pt>
                <c:pt idx="147">
                  <c:v>-3577</c:v>
                </c:pt>
                <c:pt idx="148">
                  <c:v>-3522</c:v>
                </c:pt>
                <c:pt idx="149">
                  <c:v>-3500</c:v>
                </c:pt>
                <c:pt idx="150">
                  <c:v>-3263</c:v>
                </c:pt>
                <c:pt idx="151">
                  <c:v>-3257</c:v>
                </c:pt>
                <c:pt idx="152">
                  <c:v>-3257</c:v>
                </c:pt>
                <c:pt idx="153">
                  <c:v>-3250</c:v>
                </c:pt>
                <c:pt idx="154">
                  <c:v>-3250</c:v>
                </c:pt>
                <c:pt idx="155">
                  <c:v>-3242</c:v>
                </c:pt>
                <c:pt idx="156">
                  <c:v>-3234</c:v>
                </c:pt>
                <c:pt idx="157">
                  <c:v>-3220</c:v>
                </c:pt>
                <c:pt idx="158">
                  <c:v>-3176</c:v>
                </c:pt>
                <c:pt idx="159">
                  <c:v>-3169</c:v>
                </c:pt>
                <c:pt idx="160">
                  <c:v>-2947</c:v>
                </c:pt>
                <c:pt idx="161">
                  <c:v>-2939</c:v>
                </c:pt>
                <c:pt idx="162">
                  <c:v>-2927</c:v>
                </c:pt>
                <c:pt idx="163">
                  <c:v>-2921</c:v>
                </c:pt>
                <c:pt idx="164">
                  <c:v>-2921</c:v>
                </c:pt>
                <c:pt idx="165">
                  <c:v>-2919</c:v>
                </c:pt>
                <c:pt idx="166">
                  <c:v>-2919</c:v>
                </c:pt>
                <c:pt idx="167">
                  <c:v>-2917</c:v>
                </c:pt>
                <c:pt idx="168">
                  <c:v>-2917</c:v>
                </c:pt>
                <c:pt idx="169">
                  <c:v>-2914</c:v>
                </c:pt>
                <c:pt idx="170">
                  <c:v>-2914</c:v>
                </c:pt>
                <c:pt idx="171">
                  <c:v>-2911</c:v>
                </c:pt>
                <c:pt idx="172">
                  <c:v>-2911</c:v>
                </c:pt>
                <c:pt idx="173">
                  <c:v>-2900</c:v>
                </c:pt>
                <c:pt idx="174">
                  <c:v>-2899</c:v>
                </c:pt>
                <c:pt idx="175">
                  <c:v>-2294</c:v>
                </c:pt>
                <c:pt idx="176">
                  <c:v>-2273</c:v>
                </c:pt>
                <c:pt idx="177">
                  <c:v>-2273</c:v>
                </c:pt>
                <c:pt idx="178">
                  <c:v>-2264</c:v>
                </c:pt>
                <c:pt idx="179">
                  <c:v>-2264</c:v>
                </c:pt>
                <c:pt idx="180">
                  <c:v>-2257</c:v>
                </c:pt>
                <c:pt idx="181">
                  <c:v>-2234</c:v>
                </c:pt>
                <c:pt idx="182">
                  <c:v>-2227</c:v>
                </c:pt>
                <c:pt idx="183">
                  <c:v>-2222</c:v>
                </c:pt>
                <c:pt idx="184">
                  <c:v>-2046.5</c:v>
                </c:pt>
                <c:pt idx="185">
                  <c:v>-2027</c:v>
                </c:pt>
                <c:pt idx="186">
                  <c:v>-1983.5</c:v>
                </c:pt>
                <c:pt idx="187">
                  <c:v>-1963</c:v>
                </c:pt>
                <c:pt idx="188">
                  <c:v>-1934</c:v>
                </c:pt>
                <c:pt idx="189">
                  <c:v>-1928</c:v>
                </c:pt>
                <c:pt idx="190">
                  <c:v>-1927</c:v>
                </c:pt>
                <c:pt idx="191">
                  <c:v>-1913</c:v>
                </c:pt>
                <c:pt idx="192">
                  <c:v>-1913</c:v>
                </c:pt>
                <c:pt idx="193">
                  <c:v>-1696</c:v>
                </c:pt>
                <c:pt idx="194">
                  <c:v>-1696</c:v>
                </c:pt>
                <c:pt idx="195">
                  <c:v>-1661</c:v>
                </c:pt>
                <c:pt idx="196">
                  <c:v>-1659</c:v>
                </c:pt>
                <c:pt idx="197">
                  <c:v>-1659</c:v>
                </c:pt>
                <c:pt idx="198">
                  <c:v>-1659</c:v>
                </c:pt>
                <c:pt idx="199">
                  <c:v>-1644</c:v>
                </c:pt>
                <c:pt idx="200">
                  <c:v>-1640</c:v>
                </c:pt>
                <c:pt idx="201">
                  <c:v>-1640</c:v>
                </c:pt>
                <c:pt idx="202">
                  <c:v>-1638</c:v>
                </c:pt>
                <c:pt idx="203">
                  <c:v>-1638</c:v>
                </c:pt>
                <c:pt idx="204">
                  <c:v>-1637</c:v>
                </c:pt>
                <c:pt idx="205">
                  <c:v>-1637</c:v>
                </c:pt>
                <c:pt idx="206">
                  <c:v>-1637</c:v>
                </c:pt>
                <c:pt idx="207">
                  <c:v>-1637</c:v>
                </c:pt>
                <c:pt idx="208">
                  <c:v>-1624</c:v>
                </c:pt>
                <c:pt idx="209">
                  <c:v>-1624</c:v>
                </c:pt>
                <c:pt idx="210">
                  <c:v>-1623</c:v>
                </c:pt>
                <c:pt idx="211">
                  <c:v>-1623</c:v>
                </c:pt>
                <c:pt idx="212">
                  <c:v>-1618</c:v>
                </c:pt>
                <c:pt idx="213">
                  <c:v>-1616</c:v>
                </c:pt>
                <c:pt idx="214">
                  <c:v>-1616</c:v>
                </c:pt>
                <c:pt idx="215">
                  <c:v>-1615.5</c:v>
                </c:pt>
                <c:pt idx="216">
                  <c:v>-1611</c:v>
                </c:pt>
                <c:pt idx="217">
                  <c:v>-1610</c:v>
                </c:pt>
                <c:pt idx="218">
                  <c:v>-1604</c:v>
                </c:pt>
                <c:pt idx="219">
                  <c:v>-1602</c:v>
                </c:pt>
                <c:pt idx="220">
                  <c:v>-1602</c:v>
                </c:pt>
                <c:pt idx="221">
                  <c:v>-1602</c:v>
                </c:pt>
                <c:pt idx="222">
                  <c:v>-1601</c:v>
                </c:pt>
                <c:pt idx="223">
                  <c:v>-1594</c:v>
                </c:pt>
                <c:pt idx="224">
                  <c:v>-1594</c:v>
                </c:pt>
                <c:pt idx="225">
                  <c:v>-1587</c:v>
                </c:pt>
                <c:pt idx="226">
                  <c:v>-1587</c:v>
                </c:pt>
                <c:pt idx="227">
                  <c:v>-1586</c:v>
                </c:pt>
                <c:pt idx="228">
                  <c:v>-1365</c:v>
                </c:pt>
                <c:pt idx="229">
                  <c:v>-1365</c:v>
                </c:pt>
                <c:pt idx="230">
                  <c:v>-1347.5</c:v>
                </c:pt>
                <c:pt idx="231">
                  <c:v>-1324</c:v>
                </c:pt>
                <c:pt idx="232">
                  <c:v>-1324</c:v>
                </c:pt>
                <c:pt idx="233">
                  <c:v>-1309</c:v>
                </c:pt>
                <c:pt idx="234">
                  <c:v>-1309</c:v>
                </c:pt>
                <c:pt idx="235">
                  <c:v>-1293</c:v>
                </c:pt>
                <c:pt idx="236">
                  <c:v>-1288</c:v>
                </c:pt>
                <c:pt idx="237">
                  <c:v>-1288</c:v>
                </c:pt>
                <c:pt idx="238">
                  <c:v>-1280</c:v>
                </c:pt>
                <c:pt idx="239">
                  <c:v>-1280</c:v>
                </c:pt>
                <c:pt idx="240">
                  <c:v>-1278</c:v>
                </c:pt>
                <c:pt idx="241">
                  <c:v>-1278</c:v>
                </c:pt>
                <c:pt idx="242">
                  <c:v>-1274.5</c:v>
                </c:pt>
                <c:pt idx="243">
                  <c:v>-1263</c:v>
                </c:pt>
                <c:pt idx="244">
                  <c:v>-1263</c:v>
                </c:pt>
                <c:pt idx="245">
                  <c:v>-1234</c:v>
                </c:pt>
                <c:pt idx="246">
                  <c:v>-1234</c:v>
                </c:pt>
                <c:pt idx="247">
                  <c:v>-1048</c:v>
                </c:pt>
                <c:pt idx="248">
                  <c:v>-1048</c:v>
                </c:pt>
                <c:pt idx="249">
                  <c:v>-1026</c:v>
                </c:pt>
                <c:pt idx="250">
                  <c:v>-993</c:v>
                </c:pt>
                <c:pt idx="251">
                  <c:v>-992</c:v>
                </c:pt>
                <c:pt idx="252">
                  <c:v>-971</c:v>
                </c:pt>
                <c:pt idx="253">
                  <c:v>-957</c:v>
                </c:pt>
                <c:pt idx="254">
                  <c:v>-956</c:v>
                </c:pt>
                <c:pt idx="255">
                  <c:v>-942</c:v>
                </c:pt>
                <c:pt idx="256">
                  <c:v>-756</c:v>
                </c:pt>
                <c:pt idx="257">
                  <c:v>-684</c:v>
                </c:pt>
                <c:pt idx="258">
                  <c:v>-683</c:v>
                </c:pt>
                <c:pt idx="259">
                  <c:v>-645</c:v>
                </c:pt>
                <c:pt idx="260">
                  <c:v>-645</c:v>
                </c:pt>
                <c:pt idx="261">
                  <c:v>-631</c:v>
                </c:pt>
                <c:pt idx="262">
                  <c:v>-618</c:v>
                </c:pt>
                <c:pt idx="263">
                  <c:v>-618</c:v>
                </c:pt>
                <c:pt idx="264">
                  <c:v>-611</c:v>
                </c:pt>
                <c:pt idx="265">
                  <c:v>-596</c:v>
                </c:pt>
                <c:pt idx="266">
                  <c:v>-360</c:v>
                </c:pt>
                <c:pt idx="267">
                  <c:v>-353</c:v>
                </c:pt>
                <c:pt idx="268">
                  <c:v>-351</c:v>
                </c:pt>
                <c:pt idx="269">
                  <c:v>-338</c:v>
                </c:pt>
                <c:pt idx="270">
                  <c:v>-302</c:v>
                </c:pt>
                <c:pt idx="271">
                  <c:v>-280</c:v>
                </c:pt>
                <c:pt idx="272">
                  <c:v>-30</c:v>
                </c:pt>
                <c:pt idx="273">
                  <c:v>-7</c:v>
                </c:pt>
                <c:pt idx="274">
                  <c:v>-3.5</c:v>
                </c:pt>
                <c:pt idx="275">
                  <c:v>0</c:v>
                </c:pt>
                <c:pt idx="276">
                  <c:v>0</c:v>
                </c:pt>
                <c:pt idx="277">
                  <c:v>252</c:v>
                </c:pt>
                <c:pt idx="278">
                  <c:v>253</c:v>
                </c:pt>
                <c:pt idx="279">
                  <c:v>253</c:v>
                </c:pt>
                <c:pt idx="280">
                  <c:v>268</c:v>
                </c:pt>
                <c:pt idx="281">
                  <c:v>268</c:v>
                </c:pt>
                <c:pt idx="282">
                  <c:v>279</c:v>
                </c:pt>
                <c:pt idx="283">
                  <c:v>280</c:v>
                </c:pt>
                <c:pt idx="284">
                  <c:v>280</c:v>
                </c:pt>
                <c:pt idx="285">
                  <c:v>289</c:v>
                </c:pt>
                <c:pt idx="286">
                  <c:v>289</c:v>
                </c:pt>
                <c:pt idx="287">
                  <c:v>304</c:v>
                </c:pt>
                <c:pt idx="288">
                  <c:v>304</c:v>
                </c:pt>
                <c:pt idx="289">
                  <c:v>304</c:v>
                </c:pt>
                <c:pt idx="290">
                  <c:v>308</c:v>
                </c:pt>
                <c:pt idx="291">
                  <c:v>315</c:v>
                </c:pt>
                <c:pt idx="292">
                  <c:v>316</c:v>
                </c:pt>
                <c:pt idx="293">
                  <c:v>317</c:v>
                </c:pt>
                <c:pt idx="294">
                  <c:v>330</c:v>
                </c:pt>
                <c:pt idx="295">
                  <c:v>337</c:v>
                </c:pt>
                <c:pt idx="296">
                  <c:v>525</c:v>
                </c:pt>
                <c:pt idx="297">
                  <c:v>560</c:v>
                </c:pt>
                <c:pt idx="298">
                  <c:v>560</c:v>
                </c:pt>
                <c:pt idx="299">
                  <c:v>563.5</c:v>
                </c:pt>
                <c:pt idx="300">
                  <c:v>565.5</c:v>
                </c:pt>
                <c:pt idx="301">
                  <c:v>611</c:v>
                </c:pt>
                <c:pt idx="302">
                  <c:v>611</c:v>
                </c:pt>
                <c:pt idx="303">
                  <c:v>624</c:v>
                </c:pt>
                <c:pt idx="304">
                  <c:v>625</c:v>
                </c:pt>
                <c:pt idx="305">
                  <c:v>627</c:v>
                </c:pt>
                <c:pt idx="306">
                  <c:v>639</c:v>
                </c:pt>
                <c:pt idx="307">
                  <c:v>642</c:v>
                </c:pt>
                <c:pt idx="308">
                  <c:v>650.5</c:v>
                </c:pt>
                <c:pt idx="309">
                  <c:v>655</c:v>
                </c:pt>
                <c:pt idx="310">
                  <c:v>679</c:v>
                </c:pt>
                <c:pt idx="311">
                  <c:v>679</c:v>
                </c:pt>
                <c:pt idx="312">
                  <c:v>936</c:v>
                </c:pt>
                <c:pt idx="313">
                  <c:v>939.5</c:v>
                </c:pt>
                <c:pt idx="314">
                  <c:v>963</c:v>
                </c:pt>
                <c:pt idx="315">
                  <c:v>965.5</c:v>
                </c:pt>
                <c:pt idx="316">
                  <c:v>970</c:v>
                </c:pt>
                <c:pt idx="317">
                  <c:v>978</c:v>
                </c:pt>
                <c:pt idx="318">
                  <c:v>1217</c:v>
                </c:pt>
                <c:pt idx="319">
                  <c:v>1217</c:v>
                </c:pt>
                <c:pt idx="320">
                  <c:v>1280</c:v>
                </c:pt>
                <c:pt idx="321">
                  <c:v>1280</c:v>
                </c:pt>
                <c:pt idx="322">
                  <c:v>1280</c:v>
                </c:pt>
                <c:pt idx="323">
                  <c:v>1280</c:v>
                </c:pt>
                <c:pt idx="324">
                  <c:v>1282</c:v>
                </c:pt>
                <c:pt idx="325">
                  <c:v>1297</c:v>
                </c:pt>
                <c:pt idx="326">
                  <c:v>1297</c:v>
                </c:pt>
                <c:pt idx="327">
                  <c:v>1302</c:v>
                </c:pt>
                <c:pt idx="328">
                  <c:v>1302</c:v>
                </c:pt>
                <c:pt idx="329">
                  <c:v>1556</c:v>
                </c:pt>
                <c:pt idx="330">
                  <c:v>1556</c:v>
                </c:pt>
                <c:pt idx="331">
                  <c:v>1563</c:v>
                </c:pt>
                <c:pt idx="332">
                  <c:v>1563</c:v>
                </c:pt>
                <c:pt idx="333">
                  <c:v>1577</c:v>
                </c:pt>
                <c:pt idx="334">
                  <c:v>1577</c:v>
                </c:pt>
                <c:pt idx="335">
                  <c:v>1596</c:v>
                </c:pt>
                <c:pt idx="336">
                  <c:v>1607</c:v>
                </c:pt>
                <c:pt idx="337">
                  <c:v>1620</c:v>
                </c:pt>
                <c:pt idx="338">
                  <c:v>1620</c:v>
                </c:pt>
                <c:pt idx="339">
                  <c:v>1887.5</c:v>
                </c:pt>
                <c:pt idx="340">
                  <c:v>1922</c:v>
                </c:pt>
                <c:pt idx="341">
                  <c:v>1922</c:v>
                </c:pt>
                <c:pt idx="342">
                  <c:v>1949</c:v>
                </c:pt>
                <c:pt idx="343">
                  <c:v>1949</c:v>
                </c:pt>
                <c:pt idx="344">
                  <c:v>1965</c:v>
                </c:pt>
                <c:pt idx="345">
                  <c:v>1978</c:v>
                </c:pt>
                <c:pt idx="346">
                  <c:v>2178</c:v>
                </c:pt>
                <c:pt idx="347">
                  <c:v>2184.5</c:v>
                </c:pt>
                <c:pt idx="348">
                  <c:v>2229</c:v>
                </c:pt>
                <c:pt idx="349">
                  <c:v>2236</c:v>
                </c:pt>
                <c:pt idx="350">
                  <c:v>2239</c:v>
                </c:pt>
                <c:pt idx="351">
                  <c:v>2239</c:v>
                </c:pt>
                <c:pt idx="352">
                  <c:v>2241</c:v>
                </c:pt>
                <c:pt idx="353">
                  <c:v>2526.5</c:v>
                </c:pt>
                <c:pt idx="354">
                  <c:v>2540</c:v>
                </c:pt>
                <c:pt idx="355">
                  <c:v>2540</c:v>
                </c:pt>
                <c:pt idx="356">
                  <c:v>2548</c:v>
                </c:pt>
                <c:pt idx="357">
                  <c:v>2548</c:v>
                </c:pt>
                <c:pt idx="358">
                  <c:v>2563</c:v>
                </c:pt>
                <c:pt idx="359">
                  <c:v>2567</c:v>
                </c:pt>
                <c:pt idx="360">
                  <c:v>2567</c:v>
                </c:pt>
                <c:pt idx="361">
                  <c:v>2567</c:v>
                </c:pt>
                <c:pt idx="362">
                  <c:v>2589</c:v>
                </c:pt>
                <c:pt idx="363">
                  <c:v>2592</c:v>
                </c:pt>
                <c:pt idx="364">
                  <c:v>2592</c:v>
                </c:pt>
                <c:pt idx="365">
                  <c:v>2767</c:v>
                </c:pt>
                <c:pt idx="366">
                  <c:v>2863.5</c:v>
                </c:pt>
                <c:pt idx="367">
                  <c:v>2885</c:v>
                </c:pt>
                <c:pt idx="368">
                  <c:v>2885</c:v>
                </c:pt>
                <c:pt idx="369">
                  <c:v>2891</c:v>
                </c:pt>
                <c:pt idx="370">
                  <c:v>2898</c:v>
                </c:pt>
                <c:pt idx="371">
                  <c:v>2900</c:v>
                </c:pt>
                <c:pt idx="372">
                  <c:v>3128</c:v>
                </c:pt>
                <c:pt idx="373">
                  <c:v>3195</c:v>
                </c:pt>
                <c:pt idx="374">
                  <c:v>3224</c:v>
                </c:pt>
                <c:pt idx="375">
                  <c:v>3233.5</c:v>
                </c:pt>
                <c:pt idx="376">
                  <c:v>3291</c:v>
                </c:pt>
                <c:pt idx="377">
                  <c:v>3410</c:v>
                </c:pt>
                <c:pt idx="378">
                  <c:v>3509</c:v>
                </c:pt>
                <c:pt idx="379">
                  <c:v>3509</c:v>
                </c:pt>
                <c:pt idx="380">
                  <c:v>3540</c:v>
                </c:pt>
                <c:pt idx="381">
                  <c:v>3562</c:v>
                </c:pt>
                <c:pt idx="382">
                  <c:v>3562</c:v>
                </c:pt>
                <c:pt idx="383">
                  <c:v>3784</c:v>
                </c:pt>
                <c:pt idx="384">
                  <c:v>3811</c:v>
                </c:pt>
                <c:pt idx="385">
                  <c:v>3842</c:v>
                </c:pt>
                <c:pt idx="386">
                  <c:v>3842</c:v>
                </c:pt>
                <c:pt idx="387">
                  <c:v>4149</c:v>
                </c:pt>
                <c:pt idx="388">
                  <c:v>4158</c:v>
                </c:pt>
                <c:pt idx="389">
                  <c:v>4158</c:v>
                </c:pt>
                <c:pt idx="390">
                  <c:v>4165</c:v>
                </c:pt>
                <c:pt idx="391">
                  <c:v>4165</c:v>
                </c:pt>
                <c:pt idx="392">
                  <c:v>4180</c:v>
                </c:pt>
                <c:pt idx="393">
                  <c:v>4180</c:v>
                </c:pt>
                <c:pt idx="394">
                  <c:v>4184</c:v>
                </c:pt>
                <c:pt idx="395">
                  <c:v>4200</c:v>
                </c:pt>
                <c:pt idx="396">
                  <c:v>4446.5</c:v>
                </c:pt>
                <c:pt idx="397">
                  <c:v>4502</c:v>
                </c:pt>
                <c:pt idx="398">
                  <c:v>4502</c:v>
                </c:pt>
                <c:pt idx="399">
                  <c:v>4840</c:v>
                </c:pt>
                <c:pt idx="400">
                  <c:v>5041</c:v>
                </c:pt>
                <c:pt idx="401">
                  <c:v>5050</c:v>
                </c:pt>
                <c:pt idx="402">
                  <c:v>5085</c:v>
                </c:pt>
                <c:pt idx="403">
                  <c:v>5122</c:v>
                </c:pt>
                <c:pt idx="404">
                  <c:v>5138</c:v>
                </c:pt>
                <c:pt idx="405">
                  <c:v>5138</c:v>
                </c:pt>
                <c:pt idx="406">
                  <c:v>5173</c:v>
                </c:pt>
                <c:pt idx="407">
                  <c:v>5173</c:v>
                </c:pt>
                <c:pt idx="408">
                  <c:v>5359</c:v>
                </c:pt>
                <c:pt idx="409">
                  <c:v>5359</c:v>
                </c:pt>
                <c:pt idx="410">
                  <c:v>5408</c:v>
                </c:pt>
                <c:pt idx="411">
                  <c:v>5412</c:v>
                </c:pt>
                <c:pt idx="412">
                  <c:v>5420</c:v>
                </c:pt>
                <c:pt idx="413">
                  <c:v>5436</c:v>
                </c:pt>
                <c:pt idx="414">
                  <c:v>5438</c:v>
                </c:pt>
                <c:pt idx="415">
                  <c:v>5438</c:v>
                </c:pt>
                <c:pt idx="416">
                  <c:v>5445</c:v>
                </c:pt>
                <c:pt idx="417">
                  <c:v>5445</c:v>
                </c:pt>
                <c:pt idx="418">
                  <c:v>5451</c:v>
                </c:pt>
                <c:pt idx="419">
                  <c:v>5455</c:v>
                </c:pt>
                <c:pt idx="420">
                  <c:v>5467</c:v>
                </c:pt>
                <c:pt idx="421">
                  <c:v>5467</c:v>
                </c:pt>
                <c:pt idx="422">
                  <c:v>5470</c:v>
                </c:pt>
                <c:pt idx="423">
                  <c:v>5482</c:v>
                </c:pt>
                <c:pt idx="424">
                  <c:v>5504</c:v>
                </c:pt>
                <c:pt idx="425">
                  <c:v>5504</c:v>
                </c:pt>
                <c:pt idx="426">
                  <c:v>5767</c:v>
                </c:pt>
                <c:pt idx="427">
                  <c:v>5769</c:v>
                </c:pt>
                <c:pt idx="428">
                  <c:v>5769</c:v>
                </c:pt>
                <c:pt idx="429">
                  <c:v>5783</c:v>
                </c:pt>
                <c:pt idx="430">
                  <c:v>5783</c:v>
                </c:pt>
                <c:pt idx="431">
                  <c:v>5789</c:v>
                </c:pt>
                <c:pt idx="432">
                  <c:v>5791</c:v>
                </c:pt>
                <c:pt idx="433">
                  <c:v>5791</c:v>
                </c:pt>
                <c:pt idx="434">
                  <c:v>5806</c:v>
                </c:pt>
                <c:pt idx="435">
                  <c:v>5806</c:v>
                </c:pt>
                <c:pt idx="436">
                  <c:v>5820</c:v>
                </c:pt>
                <c:pt idx="437">
                  <c:v>5820</c:v>
                </c:pt>
                <c:pt idx="438">
                  <c:v>6035</c:v>
                </c:pt>
                <c:pt idx="439">
                  <c:v>6035</c:v>
                </c:pt>
                <c:pt idx="440">
                  <c:v>6049</c:v>
                </c:pt>
                <c:pt idx="441">
                  <c:v>6049</c:v>
                </c:pt>
                <c:pt idx="442">
                  <c:v>6078</c:v>
                </c:pt>
                <c:pt idx="443">
                  <c:v>6078</c:v>
                </c:pt>
                <c:pt idx="444">
                  <c:v>6099</c:v>
                </c:pt>
                <c:pt idx="445">
                  <c:v>6099</c:v>
                </c:pt>
                <c:pt idx="446">
                  <c:v>6100</c:v>
                </c:pt>
                <c:pt idx="447">
                  <c:v>6100</c:v>
                </c:pt>
                <c:pt idx="448">
                  <c:v>6110</c:v>
                </c:pt>
                <c:pt idx="449">
                  <c:v>6110</c:v>
                </c:pt>
                <c:pt idx="450">
                  <c:v>6114</c:v>
                </c:pt>
                <c:pt idx="451">
                  <c:v>6114</c:v>
                </c:pt>
                <c:pt idx="452">
                  <c:v>6127</c:v>
                </c:pt>
                <c:pt idx="453">
                  <c:v>6387</c:v>
                </c:pt>
                <c:pt idx="454">
                  <c:v>6387</c:v>
                </c:pt>
                <c:pt idx="455">
                  <c:v>6424</c:v>
                </c:pt>
                <c:pt idx="456">
                  <c:v>6424</c:v>
                </c:pt>
                <c:pt idx="457">
                  <c:v>6438</c:v>
                </c:pt>
                <c:pt idx="458">
                  <c:v>6438</c:v>
                </c:pt>
                <c:pt idx="459">
                  <c:v>6445</c:v>
                </c:pt>
                <c:pt idx="460">
                  <c:v>6445</c:v>
                </c:pt>
                <c:pt idx="461">
                  <c:v>6458</c:v>
                </c:pt>
                <c:pt idx="462">
                  <c:v>6458</c:v>
                </c:pt>
                <c:pt idx="463">
                  <c:v>6475</c:v>
                </c:pt>
                <c:pt idx="464">
                  <c:v>6702</c:v>
                </c:pt>
                <c:pt idx="465">
                  <c:v>6725</c:v>
                </c:pt>
                <c:pt idx="466">
                  <c:v>6725</c:v>
                </c:pt>
                <c:pt idx="467">
                  <c:v>6733</c:v>
                </c:pt>
                <c:pt idx="468">
                  <c:v>6745</c:v>
                </c:pt>
                <c:pt idx="469">
                  <c:v>6754</c:v>
                </c:pt>
                <c:pt idx="470">
                  <c:v>6769</c:v>
                </c:pt>
                <c:pt idx="471">
                  <c:v>6991</c:v>
                </c:pt>
                <c:pt idx="472">
                  <c:v>7033</c:v>
                </c:pt>
                <c:pt idx="473">
                  <c:v>7061</c:v>
                </c:pt>
                <c:pt idx="474">
                  <c:v>7063</c:v>
                </c:pt>
                <c:pt idx="475">
                  <c:v>7074</c:v>
                </c:pt>
                <c:pt idx="476">
                  <c:v>7091</c:v>
                </c:pt>
                <c:pt idx="477">
                  <c:v>7100</c:v>
                </c:pt>
                <c:pt idx="478">
                  <c:v>7100</c:v>
                </c:pt>
                <c:pt idx="479">
                  <c:v>7330</c:v>
                </c:pt>
                <c:pt idx="480">
                  <c:v>7351</c:v>
                </c:pt>
                <c:pt idx="481">
                  <c:v>7372</c:v>
                </c:pt>
                <c:pt idx="482">
                  <c:v>7390</c:v>
                </c:pt>
                <c:pt idx="483">
                  <c:v>7400</c:v>
                </c:pt>
                <c:pt idx="484">
                  <c:v>7416</c:v>
                </c:pt>
                <c:pt idx="485">
                  <c:v>7684</c:v>
                </c:pt>
                <c:pt idx="486">
                  <c:v>7714</c:v>
                </c:pt>
                <c:pt idx="487">
                  <c:v>7750</c:v>
                </c:pt>
                <c:pt idx="488">
                  <c:v>7965</c:v>
                </c:pt>
                <c:pt idx="489">
                  <c:v>8001</c:v>
                </c:pt>
                <c:pt idx="490">
                  <c:v>8047</c:v>
                </c:pt>
                <c:pt idx="491">
                  <c:v>8049</c:v>
                </c:pt>
                <c:pt idx="492">
                  <c:v>8059</c:v>
                </c:pt>
                <c:pt idx="493">
                  <c:v>8282</c:v>
                </c:pt>
                <c:pt idx="494">
                  <c:v>8318</c:v>
                </c:pt>
                <c:pt idx="495">
                  <c:v>8366</c:v>
                </c:pt>
                <c:pt idx="496">
                  <c:v>8385</c:v>
                </c:pt>
                <c:pt idx="497">
                  <c:v>8385</c:v>
                </c:pt>
                <c:pt idx="498">
                  <c:v>8591</c:v>
                </c:pt>
                <c:pt idx="499">
                  <c:v>8605</c:v>
                </c:pt>
                <c:pt idx="500">
                  <c:v>8613</c:v>
                </c:pt>
                <c:pt idx="501">
                  <c:v>8627</c:v>
                </c:pt>
                <c:pt idx="502">
                  <c:v>8634</c:v>
                </c:pt>
                <c:pt idx="503">
                  <c:v>8649</c:v>
                </c:pt>
                <c:pt idx="504">
                  <c:v>8936</c:v>
                </c:pt>
                <c:pt idx="505">
                  <c:v>8955</c:v>
                </c:pt>
                <c:pt idx="506">
                  <c:v>8958</c:v>
                </c:pt>
                <c:pt idx="507">
                  <c:v>8989</c:v>
                </c:pt>
                <c:pt idx="508">
                  <c:v>8989</c:v>
                </c:pt>
                <c:pt idx="509">
                  <c:v>8991</c:v>
                </c:pt>
                <c:pt idx="510">
                  <c:v>8992.5</c:v>
                </c:pt>
                <c:pt idx="511">
                  <c:v>9001</c:v>
                </c:pt>
                <c:pt idx="512">
                  <c:v>9008</c:v>
                </c:pt>
                <c:pt idx="513">
                  <c:v>9020</c:v>
                </c:pt>
                <c:pt idx="514">
                  <c:v>9245</c:v>
                </c:pt>
                <c:pt idx="515">
                  <c:v>9245</c:v>
                </c:pt>
                <c:pt idx="516">
                  <c:v>9259</c:v>
                </c:pt>
                <c:pt idx="517">
                  <c:v>9267</c:v>
                </c:pt>
                <c:pt idx="518">
                  <c:v>9274</c:v>
                </c:pt>
                <c:pt idx="519">
                  <c:v>9303</c:v>
                </c:pt>
                <c:pt idx="520">
                  <c:v>9307</c:v>
                </c:pt>
                <c:pt idx="521">
                  <c:v>9314</c:v>
                </c:pt>
                <c:pt idx="522">
                  <c:v>9605</c:v>
                </c:pt>
                <c:pt idx="523">
                  <c:v>9626</c:v>
                </c:pt>
                <c:pt idx="524">
                  <c:v>9660</c:v>
                </c:pt>
                <c:pt idx="525">
                  <c:v>9878</c:v>
                </c:pt>
                <c:pt idx="526">
                  <c:v>9899</c:v>
                </c:pt>
                <c:pt idx="527">
                  <c:v>9900</c:v>
                </c:pt>
                <c:pt idx="528">
                  <c:v>9914</c:v>
                </c:pt>
                <c:pt idx="529">
                  <c:v>9964</c:v>
                </c:pt>
                <c:pt idx="530">
                  <c:v>10245</c:v>
                </c:pt>
                <c:pt idx="531">
                  <c:v>10263</c:v>
                </c:pt>
                <c:pt idx="532">
                  <c:v>10274</c:v>
                </c:pt>
                <c:pt idx="533">
                  <c:v>10281</c:v>
                </c:pt>
                <c:pt idx="534">
                  <c:v>10283</c:v>
                </c:pt>
                <c:pt idx="535">
                  <c:v>10288</c:v>
                </c:pt>
                <c:pt idx="536">
                  <c:v>10288</c:v>
                </c:pt>
                <c:pt idx="537">
                  <c:v>10288</c:v>
                </c:pt>
                <c:pt idx="538">
                  <c:v>10609</c:v>
                </c:pt>
                <c:pt idx="539">
                  <c:v>10609</c:v>
                </c:pt>
                <c:pt idx="540">
                  <c:v>10612</c:v>
                </c:pt>
                <c:pt idx="541">
                  <c:v>10880.5</c:v>
                </c:pt>
                <c:pt idx="542">
                  <c:v>10888.5</c:v>
                </c:pt>
                <c:pt idx="543">
                  <c:v>10892</c:v>
                </c:pt>
                <c:pt idx="544">
                  <c:v>10899</c:v>
                </c:pt>
                <c:pt idx="545">
                  <c:v>10899</c:v>
                </c:pt>
                <c:pt idx="546">
                  <c:v>11172</c:v>
                </c:pt>
                <c:pt idx="547">
                  <c:v>11187</c:v>
                </c:pt>
                <c:pt idx="548">
                  <c:v>11216</c:v>
                </c:pt>
                <c:pt idx="549">
                  <c:v>11230</c:v>
                </c:pt>
                <c:pt idx="550">
                  <c:v>11237</c:v>
                </c:pt>
                <c:pt idx="551">
                  <c:v>11481</c:v>
                </c:pt>
                <c:pt idx="552">
                  <c:v>11602</c:v>
                </c:pt>
                <c:pt idx="553">
                  <c:v>11609</c:v>
                </c:pt>
                <c:pt idx="554">
                  <c:v>11609</c:v>
                </c:pt>
                <c:pt idx="555">
                  <c:v>11817</c:v>
                </c:pt>
                <c:pt idx="556">
                  <c:v>11817</c:v>
                </c:pt>
                <c:pt idx="557">
                  <c:v>11841</c:v>
                </c:pt>
                <c:pt idx="558">
                  <c:v>11882</c:v>
                </c:pt>
                <c:pt idx="559">
                  <c:v>11882</c:v>
                </c:pt>
                <c:pt idx="560">
                  <c:v>11884</c:v>
                </c:pt>
                <c:pt idx="561">
                  <c:v>11892</c:v>
                </c:pt>
                <c:pt idx="562">
                  <c:v>12220</c:v>
                </c:pt>
                <c:pt idx="563">
                  <c:v>12220</c:v>
                </c:pt>
                <c:pt idx="564">
                  <c:v>12500</c:v>
                </c:pt>
                <c:pt idx="565">
                  <c:v>12500</c:v>
                </c:pt>
                <c:pt idx="566">
                  <c:v>12524</c:v>
                </c:pt>
                <c:pt idx="567">
                  <c:v>12558</c:v>
                </c:pt>
                <c:pt idx="568">
                  <c:v>12889</c:v>
                </c:pt>
                <c:pt idx="569">
                  <c:v>12889</c:v>
                </c:pt>
                <c:pt idx="570">
                  <c:v>13154</c:v>
                </c:pt>
                <c:pt idx="571">
                  <c:v>13169</c:v>
                </c:pt>
                <c:pt idx="572">
                  <c:v>13773</c:v>
                </c:pt>
                <c:pt idx="573">
                  <c:v>14147</c:v>
                </c:pt>
              </c:numCache>
            </c:numRef>
          </c:xVal>
          <c:yVal>
            <c:numRef>
              <c:f>'Active 1'!$O$21:$O$974</c:f>
              <c:numCache>
                <c:formatCode>General</c:formatCode>
                <c:ptCount val="954"/>
                <c:pt idx="125">
                  <c:v>-6.3000773143354324E-2</c:v>
                </c:pt>
                <c:pt idx="128">
                  <c:v>-5.9459116230300806E-2</c:v>
                </c:pt>
                <c:pt idx="138">
                  <c:v>-5.5827797116916815E-2</c:v>
                </c:pt>
                <c:pt idx="147">
                  <c:v>-5.2577542354937321E-2</c:v>
                </c:pt>
                <c:pt idx="151">
                  <c:v>-4.8991054341718569E-2</c:v>
                </c:pt>
                <c:pt idx="153">
                  <c:v>-4.8912599916429413E-2</c:v>
                </c:pt>
                <c:pt idx="154">
                  <c:v>-4.8912599916429413E-2</c:v>
                </c:pt>
                <c:pt idx="155">
                  <c:v>-4.8822937716098941E-2</c:v>
                </c:pt>
                <c:pt idx="156">
                  <c:v>-4.8733275515768476E-2</c:v>
                </c:pt>
                <c:pt idx="157">
                  <c:v>-4.8576366665190156E-2</c:v>
                </c:pt>
                <c:pt idx="158">
                  <c:v>-4.8083224563372579E-2</c:v>
                </c:pt>
                <c:pt idx="159">
                  <c:v>-4.8004770138083415E-2</c:v>
                </c:pt>
                <c:pt idx="160">
                  <c:v>-4.5516644078912906E-2</c:v>
                </c:pt>
                <c:pt idx="161">
                  <c:v>-4.5426981878582434E-2</c:v>
                </c:pt>
                <c:pt idx="163">
                  <c:v>-4.5225241927838881E-2</c:v>
                </c:pt>
                <c:pt idx="165">
                  <c:v>-4.5202826377756265E-2</c:v>
                </c:pt>
                <c:pt idx="166">
                  <c:v>-4.5202826377756265E-2</c:v>
                </c:pt>
                <c:pt idx="167">
                  <c:v>-4.5180410827673649E-2</c:v>
                </c:pt>
                <c:pt idx="168">
                  <c:v>-4.5180410827673649E-2</c:v>
                </c:pt>
                <c:pt idx="169">
                  <c:v>-4.5146787502549725E-2</c:v>
                </c:pt>
                <c:pt idx="171">
                  <c:v>-4.5113164177425794E-2</c:v>
                </c:pt>
                <c:pt idx="172">
                  <c:v>-4.5113164177425794E-2</c:v>
                </c:pt>
                <c:pt idx="175">
                  <c:v>-3.8197966976938391E-2</c:v>
                </c:pt>
                <c:pt idx="178">
                  <c:v>-3.7861733725699134E-2</c:v>
                </c:pt>
                <c:pt idx="179">
                  <c:v>-3.7861733725699134E-2</c:v>
                </c:pt>
                <c:pt idx="181">
                  <c:v>-3.7525500474459877E-2</c:v>
                </c:pt>
                <c:pt idx="182">
                  <c:v>-3.7447046049170714E-2</c:v>
                </c:pt>
                <c:pt idx="185">
                  <c:v>-3.520549104090899E-2</c:v>
                </c:pt>
                <c:pt idx="192">
                  <c:v>-3.3927804686199811E-2</c:v>
                </c:pt>
                <c:pt idx="193">
                  <c:v>-3.1495717502235843E-2</c:v>
                </c:pt>
                <c:pt idx="194">
                  <c:v>-3.1495717502235843E-2</c:v>
                </c:pt>
                <c:pt idx="196">
                  <c:v>-3.1081029825707429E-2</c:v>
                </c:pt>
                <c:pt idx="197">
                  <c:v>-3.1081029825707429E-2</c:v>
                </c:pt>
                <c:pt idx="198">
                  <c:v>-3.1081029825707429E-2</c:v>
                </c:pt>
                <c:pt idx="199">
                  <c:v>-3.0912913200087801E-2</c:v>
                </c:pt>
                <c:pt idx="202">
                  <c:v>-3.0845666549839949E-2</c:v>
                </c:pt>
                <c:pt idx="203">
                  <c:v>-3.0845666549839949E-2</c:v>
                </c:pt>
                <c:pt idx="204">
                  <c:v>-3.0834458774798641E-2</c:v>
                </c:pt>
                <c:pt idx="205">
                  <c:v>-3.0834458774798641E-2</c:v>
                </c:pt>
                <c:pt idx="206">
                  <c:v>-3.0834458774798641E-2</c:v>
                </c:pt>
                <c:pt idx="207">
                  <c:v>-3.0834458774798641E-2</c:v>
                </c:pt>
                <c:pt idx="208">
                  <c:v>-3.0688757699261628E-2</c:v>
                </c:pt>
                <c:pt idx="209">
                  <c:v>-3.0688757699261628E-2</c:v>
                </c:pt>
                <c:pt idx="210">
                  <c:v>-3.067754992422032E-2</c:v>
                </c:pt>
                <c:pt idx="211">
                  <c:v>-3.067754992422032E-2</c:v>
                </c:pt>
                <c:pt idx="212">
                  <c:v>-3.0621511049013776E-2</c:v>
                </c:pt>
                <c:pt idx="213">
                  <c:v>-3.059909549893116E-2</c:v>
                </c:pt>
                <c:pt idx="214">
                  <c:v>-3.059909549893116E-2</c:v>
                </c:pt>
                <c:pt idx="216">
                  <c:v>-3.0543056623724616E-2</c:v>
                </c:pt>
                <c:pt idx="219">
                  <c:v>-3.044218664835284E-2</c:v>
                </c:pt>
                <c:pt idx="220">
                  <c:v>-3.044218664835284E-2</c:v>
                </c:pt>
                <c:pt idx="221">
                  <c:v>-3.044218664835284E-2</c:v>
                </c:pt>
                <c:pt idx="222">
                  <c:v>-3.0430978873311528E-2</c:v>
                </c:pt>
                <c:pt idx="223">
                  <c:v>-3.0352524448022368E-2</c:v>
                </c:pt>
                <c:pt idx="224">
                  <c:v>-3.0352524448022368E-2</c:v>
                </c:pt>
                <c:pt idx="225">
                  <c:v>-3.0274070022733208E-2</c:v>
                </c:pt>
                <c:pt idx="226">
                  <c:v>-3.0274070022733208E-2</c:v>
                </c:pt>
                <c:pt idx="227">
                  <c:v>-3.02628622476919E-2</c:v>
                </c:pt>
                <c:pt idx="228">
                  <c:v>-2.7785943963562702E-2</c:v>
                </c:pt>
                <c:pt idx="229">
                  <c:v>-2.7785943963562702E-2</c:v>
                </c:pt>
                <c:pt idx="240">
                  <c:v>-2.6810867534968849E-2</c:v>
                </c:pt>
                <c:pt idx="241">
                  <c:v>-2.6810867534968849E-2</c:v>
                </c:pt>
                <c:pt idx="246">
                  <c:v>-2.6317725433151272E-2</c:v>
                </c:pt>
                <c:pt idx="248">
                  <c:v>-2.4233079275467875E-2</c:v>
                </c:pt>
                <c:pt idx="249">
                  <c:v>-2.3986508224559083E-2</c:v>
                </c:pt>
                <c:pt idx="259">
                  <c:v>-1.9716345933820507E-2</c:v>
                </c:pt>
                <c:pt idx="272">
                  <c:v>-1.2823564283415719E-2</c:v>
                </c:pt>
                <c:pt idx="279">
                  <c:v>-9.6517639467253846E-3</c:v>
                </c:pt>
                <c:pt idx="280">
                  <c:v>-9.4836473211057544E-3</c:v>
                </c:pt>
                <c:pt idx="282">
                  <c:v>-9.3603617956513601E-3</c:v>
                </c:pt>
                <c:pt idx="283">
                  <c:v>-9.349154020610052E-3</c:v>
                </c:pt>
                <c:pt idx="286">
                  <c:v>-9.2482840452382739E-3</c:v>
                </c:pt>
                <c:pt idx="289">
                  <c:v>-9.0801674196186455E-3</c:v>
                </c:pt>
                <c:pt idx="291">
                  <c:v>-8.9568818941642512E-3</c:v>
                </c:pt>
                <c:pt idx="292">
                  <c:v>-8.9456741191229431E-3</c:v>
                </c:pt>
                <c:pt idx="294">
                  <c:v>-8.788765268544621E-3</c:v>
                </c:pt>
                <c:pt idx="295">
                  <c:v>-8.7103108432554609E-3</c:v>
                </c:pt>
                <c:pt idx="303">
                  <c:v>-5.4936794063998933E-3</c:v>
                </c:pt>
                <c:pt idx="304">
                  <c:v>-5.4824716313585852E-3</c:v>
                </c:pt>
                <c:pt idx="306">
                  <c:v>-5.3255627807802649E-3</c:v>
                </c:pt>
                <c:pt idx="311">
                  <c:v>-4.8772517791279201E-3</c:v>
                </c:pt>
                <c:pt idx="318">
                  <c:v>1.1525311930961069E-3</c:v>
                </c:pt>
                <c:pt idx="321">
                  <c:v>1.8586210206985483E-3</c:v>
                </c:pt>
                <c:pt idx="326">
                  <c:v>2.0491531964007947E-3</c:v>
                </c:pt>
                <c:pt idx="330">
                  <c:v>4.9519669320997224E-3</c:v>
                </c:pt>
                <c:pt idx="332">
                  <c:v>5.0304213573888826E-3</c:v>
                </c:pt>
                <c:pt idx="333">
                  <c:v>5.1873302079672029E-3</c:v>
                </c:pt>
                <c:pt idx="338">
                  <c:v>5.669264534743472E-3</c:v>
                </c:pt>
                <c:pt idx="341">
                  <c:v>9.0540125972186705E-3</c:v>
                </c:pt>
                <c:pt idx="342">
                  <c:v>9.3566225233340031E-3</c:v>
                </c:pt>
                <c:pt idx="350">
                  <c:v>1.2606877285313497E-2</c:v>
                </c:pt>
                <c:pt idx="352">
                  <c:v>1.2629292835396114E-2</c:v>
                </c:pt>
                <c:pt idx="355">
                  <c:v>1.5980417572747384E-2</c:v>
                </c:pt>
                <c:pt idx="357">
                  <c:v>1.6070079773077853E-2</c:v>
                </c:pt>
                <c:pt idx="359">
                  <c:v>1.6283027498862717E-2</c:v>
                </c:pt>
                <c:pt idx="362">
                  <c:v>1.6529598549771506E-2</c:v>
                </c:pt>
                <c:pt idx="363">
                  <c:v>1.6563221874895433E-2</c:v>
                </c:pt>
                <c:pt idx="364">
                  <c:v>1.6563221874895433E-2</c:v>
                </c:pt>
                <c:pt idx="365">
                  <c:v>1.8524582507124437E-2</c:v>
                </c:pt>
                <c:pt idx="366">
                  <c:v>1.9606132798610718E-2</c:v>
                </c:pt>
                <c:pt idx="367">
                  <c:v>1.9847099961998849E-2</c:v>
                </c:pt>
                <c:pt idx="368">
                  <c:v>1.9847099961998849E-2</c:v>
                </c:pt>
                <c:pt idx="369">
                  <c:v>1.9914346612246704E-2</c:v>
                </c:pt>
                <c:pt idx="370">
                  <c:v>1.9992801037535861E-2</c:v>
                </c:pt>
                <c:pt idx="371">
                  <c:v>2.0015216587618484E-2</c:v>
                </c:pt>
                <c:pt idx="372">
                  <c:v>2.2570589297036842E-2</c:v>
                </c:pt>
                <c:pt idx="373">
                  <c:v>2.3321510224804519E-2</c:v>
                </c:pt>
                <c:pt idx="374">
                  <c:v>2.3646535701002468E-2</c:v>
                </c:pt>
                <c:pt idx="375">
                  <c:v>2.3753009563894902E-2</c:v>
                </c:pt>
                <c:pt idx="376">
                  <c:v>2.4397456628770145E-2</c:v>
                </c:pt>
                <c:pt idx="377">
                  <c:v>2.5731181858685864E-2</c:v>
                </c:pt>
                <c:pt idx="378">
                  <c:v>2.6840751587775422E-2</c:v>
                </c:pt>
                <c:pt idx="379">
                  <c:v>2.6840751587775422E-2</c:v>
                </c:pt>
                <c:pt idx="380">
                  <c:v>2.7188192614055987E-2</c:v>
                </c:pt>
                <c:pt idx="381">
                  <c:v>2.7434763664964772E-2</c:v>
                </c:pt>
                <c:pt idx="382">
                  <c:v>2.7434763664964772E-2</c:v>
                </c:pt>
                <c:pt idx="383">
                  <c:v>2.9922889724135281E-2</c:v>
                </c:pt>
                <c:pt idx="384">
                  <c:v>3.0225499650250613E-2</c:v>
                </c:pt>
                <c:pt idx="385">
                  <c:v>3.0572940676531185E-2</c:v>
                </c:pt>
                <c:pt idx="386">
                  <c:v>3.0572940676531185E-2</c:v>
                </c:pt>
                <c:pt idx="387">
                  <c:v>3.4013727614212924E-2</c:v>
                </c:pt>
                <c:pt idx="388">
                  <c:v>3.4114597589584697E-2</c:v>
                </c:pt>
                <c:pt idx="389">
                  <c:v>3.4114597589584697E-2</c:v>
                </c:pt>
                <c:pt idx="390">
                  <c:v>3.4193052014873861E-2</c:v>
                </c:pt>
                <c:pt idx="391">
                  <c:v>3.4193052014873861E-2</c:v>
                </c:pt>
                <c:pt idx="392">
                  <c:v>3.4361168640493489E-2</c:v>
                </c:pt>
                <c:pt idx="393">
                  <c:v>3.4361168640493489E-2</c:v>
                </c:pt>
                <c:pt idx="394">
                  <c:v>3.4405999740658721E-2</c:v>
                </c:pt>
                <c:pt idx="395">
                  <c:v>3.4585324141319665E-2</c:v>
                </c:pt>
                <c:pt idx="396">
                  <c:v>3.7348040689002229E-2</c:v>
                </c:pt>
                <c:pt idx="397">
                  <c:v>3.7970072203794857E-2</c:v>
                </c:pt>
                <c:pt idx="398">
                  <c:v>3.7970072203794857E-2</c:v>
                </c:pt>
                <c:pt idx="399">
                  <c:v>4.1758300167757167E-2</c:v>
                </c:pt>
                <c:pt idx="400">
                  <c:v>4.4011062951060193E-2</c:v>
                </c:pt>
                <c:pt idx="401">
                  <c:v>4.4111932926431972E-2</c:v>
                </c:pt>
                <c:pt idx="402">
                  <c:v>4.450420505287777E-2</c:v>
                </c:pt>
                <c:pt idx="403">
                  <c:v>4.491889272940619E-2</c:v>
                </c:pt>
                <c:pt idx="404">
                  <c:v>4.5098217130067127E-2</c:v>
                </c:pt>
                <c:pt idx="405">
                  <c:v>4.5098217130067127E-2</c:v>
                </c:pt>
                <c:pt idx="406">
                  <c:v>4.5490489256512931E-2</c:v>
                </c:pt>
                <c:pt idx="407">
                  <c:v>4.5490489256512931E-2</c:v>
                </c:pt>
                <c:pt idx="408">
                  <c:v>4.7575135414196328E-2</c:v>
                </c:pt>
                <c:pt idx="409">
                  <c:v>4.7575135414196328E-2</c:v>
                </c:pt>
                <c:pt idx="410">
                  <c:v>4.8124316391220452E-2</c:v>
                </c:pt>
                <c:pt idx="411">
                  <c:v>4.8169147491385685E-2</c:v>
                </c:pt>
                <c:pt idx="412">
                  <c:v>4.8258809691716156E-2</c:v>
                </c:pt>
                <c:pt idx="413">
                  <c:v>4.8438134092377093E-2</c:v>
                </c:pt>
                <c:pt idx="414">
                  <c:v>4.8460549642459709E-2</c:v>
                </c:pt>
                <c:pt idx="415">
                  <c:v>4.8460549642459709E-2</c:v>
                </c:pt>
                <c:pt idx="416">
                  <c:v>4.8539004067748866E-2</c:v>
                </c:pt>
                <c:pt idx="417">
                  <c:v>4.8539004067748866E-2</c:v>
                </c:pt>
                <c:pt idx="418">
                  <c:v>4.8606250717996721E-2</c:v>
                </c:pt>
                <c:pt idx="419">
                  <c:v>4.8651081818161954E-2</c:v>
                </c:pt>
                <c:pt idx="420">
                  <c:v>4.8785575118657658E-2</c:v>
                </c:pt>
                <c:pt idx="421">
                  <c:v>4.8785575118657658E-2</c:v>
                </c:pt>
                <c:pt idx="422">
                  <c:v>4.8819198443781582E-2</c:v>
                </c:pt>
                <c:pt idx="423">
                  <c:v>4.8953691744277286E-2</c:v>
                </c:pt>
                <c:pt idx="424">
                  <c:v>4.9200262795186078E-2</c:v>
                </c:pt>
                <c:pt idx="425">
                  <c:v>4.9200262795186078E-2</c:v>
                </c:pt>
                <c:pt idx="426">
                  <c:v>5.2147907631050233E-2</c:v>
                </c:pt>
                <c:pt idx="427">
                  <c:v>5.2170323181132849E-2</c:v>
                </c:pt>
                <c:pt idx="428">
                  <c:v>5.2170323181132849E-2</c:v>
                </c:pt>
                <c:pt idx="429">
                  <c:v>5.2327232031711177E-2</c:v>
                </c:pt>
                <c:pt idx="430">
                  <c:v>5.2327232031711177E-2</c:v>
                </c:pt>
                <c:pt idx="431">
                  <c:v>5.2394478681959025E-2</c:v>
                </c:pt>
                <c:pt idx="432">
                  <c:v>5.2416894232041641E-2</c:v>
                </c:pt>
                <c:pt idx="433">
                  <c:v>5.2416894232041641E-2</c:v>
                </c:pt>
                <c:pt idx="434">
                  <c:v>5.2585010857661277E-2</c:v>
                </c:pt>
                <c:pt idx="435">
                  <c:v>5.2585010857661277E-2</c:v>
                </c:pt>
                <c:pt idx="436">
                  <c:v>5.274191970823959E-2</c:v>
                </c:pt>
                <c:pt idx="437">
                  <c:v>5.274191970823959E-2</c:v>
                </c:pt>
                <c:pt idx="438">
                  <c:v>5.5151591342120942E-2</c:v>
                </c:pt>
                <c:pt idx="439">
                  <c:v>5.5151591342120942E-2</c:v>
                </c:pt>
                <c:pt idx="440">
                  <c:v>5.530850019269927E-2</c:v>
                </c:pt>
                <c:pt idx="441">
                  <c:v>5.530850019269927E-2</c:v>
                </c:pt>
                <c:pt idx="442">
                  <c:v>5.5633525668897219E-2</c:v>
                </c:pt>
                <c:pt idx="443">
                  <c:v>5.5633525668897219E-2</c:v>
                </c:pt>
                <c:pt idx="444">
                  <c:v>5.5868888944764689E-2</c:v>
                </c:pt>
                <c:pt idx="445">
                  <c:v>5.5868888944764689E-2</c:v>
                </c:pt>
                <c:pt idx="446">
                  <c:v>5.5880096719805997E-2</c:v>
                </c:pt>
                <c:pt idx="447">
                  <c:v>5.5880096719805997E-2</c:v>
                </c:pt>
                <c:pt idx="448">
                  <c:v>5.5992174470219092E-2</c:v>
                </c:pt>
                <c:pt idx="449">
                  <c:v>5.5992174470219092E-2</c:v>
                </c:pt>
                <c:pt idx="450">
                  <c:v>5.6037005570384324E-2</c:v>
                </c:pt>
                <c:pt idx="451">
                  <c:v>5.6037005570384324E-2</c:v>
                </c:pt>
                <c:pt idx="452">
                  <c:v>5.6182706645921329E-2</c:v>
                </c:pt>
                <c:pt idx="453">
                  <c:v>5.9096728156661574E-2</c:v>
                </c:pt>
                <c:pt idx="454">
                  <c:v>5.9096728156661574E-2</c:v>
                </c:pt>
                <c:pt idx="455">
                  <c:v>5.9511415833189987E-2</c:v>
                </c:pt>
                <c:pt idx="456">
                  <c:v>5.9511415833189987E-2</c:v>
                </c:pt>
                <c:pt idx="457">
                  <c:v>5.9668324683768315E-2</c:v>
                </c:pt>
                <c:pt idx="458">
                  <c:v>5.9668324683768315E-2</c:v>
                </c:pt>
                <c:pt idx="459">
                  <c:v>5.9746779109057471E-2</c:v>
                </c:pt>
                <c:pt idx="460">
                  <c:v>5.9746779109057471E-2</c:v>
                </c:pt>
                <c:pt idx="461">
                  <c:v>5.9892480184594477E-2</c:v>
                </c:pt>
                <c:pt idx="462">
                  <c:v>5.9892480184594477E-2</c:v>
                </c:pt>
                <c:pt idx="463">
                  <c:v>6.0083012360296728E-2</c:v>
                </c:pt>
                <c:pt idx="464">
                  <c:v>6.2627177294673778E-2</c:v>
                </c:pt>
                <c:pt idx="465">
                  <c:v>6.2884956120623878E-2</c:v>
                </c:pt>
                <c:pt idx="466">
                  <c:v>6.2884956120623878E-2</c:v>
                </c:pt>
                <c:pt idx="467">
                  <c:v>6.2974618320954343E-2</c:v>
                </c:pt>
                <c:pt idx="468">
                  <c:v>6.3109111621450054E-2</c:v>
                </c:pt>
                <c:pt idx="469">
                  <c:v>6.3209981596821826E-2</c:v>
                </c:pt>
                <c:pt idx="470">
                  <c:v>6.3378098222441462E-2</c:v>
                </c:pt>
                <c:pt idx="471">
                  <c:v>6.5866224281611971E-2</c:v>
                </c:pt>
                <c:pt idx="472">
                  <c:v>6.6336950833346925E-2</c:v>
                </c:pt>
                <c:pt idx="473">
                  <c:v>6.6650768534503566E-2</c:v>
                </c:pt>
                <c:pt idx="474">
                  <c:v>6.6673184084586182E-2</c:v>
                </c:pt>
                <c:pt idx="475">
                  <c:v>6.6796469610040585E-2</c:v>
                </c:pt>
                <c:pt idx="476">
                  <c:v>6.6987001785742822E-2</c:v>
                </c:pt>
                <c:pt idx="477">
                  <c:v>6.7087871761114609E-2</c:v>
                </c:pt>
                <c:pt idx="478">
                  <c:v>6.7087871761114609E-2</c:v>
                </c:pt>
                <c:pt idx="479">
                  <c:v>6.9665660020615583E-2</c:v>
                </c:pt>
                <c:pt idx="480">
                  <c:v>6.9901023296483067E-2</c:v>
                </c:pt>
                <c:pt idx="481">
                  <c:v>7.0136386572350537E-2</c:v>
                </c:pt>
                <c:pt idx="482">
                  <c:v>7.0338126523094097E-2</c:v>
                </c:pt>
                <c:pt idx="483">
                  <c:v>7.0450204273507178E-2</c:v>
                </c:pt>
                <c:pt idx="484">
                  <c:v>7.0629528674168121E-2</c:v>
                </c:pt>
                <c:pt idx="485">
                  <c:v>7.363321238523883E-2</c:v>
                </c:pt>
                <c:pt idx="486">
                  <c:v>7.3969445636478087E-2</c:v>
                </c:pt>
                <c:pt idx="487">
                  <c:v>7.4372925537965193E-2</c:v>
                </c:pt>
                <c:pt idx="488">
                  <c:v>7.6782597171846545E-2</c:v>
                </c:pt>
                <c:pt idx="489">
                  <c:v>7.718607707333365E-2</c:v>
                </c:pt>
                <c:pt idx="490">
                  <c:v>7.7701634725233851E-2</c:v>
                </c:pt>
                <c:pt idx="491">
                  <c:v>7.7724050275316467E-2</c:v>
                </c:pt>
                <c:pt idx="492">
                  <c:v>7.7836128025729548E-2</c:v>
                </c:pt>
                <c:pt idx="493">
                  <c:v>8.0335461859941365E-2</c:v>
                </c:pt>
                <c:pt idx="494">
                  <c:v>8.0738941761428484E-2</c:v>
                </c:pt>
                <c:pt idx="495">
                  <c:v>8.1276914963411287E-2</c:v>
                </c:pt>
                <c:pt idx="496">
                  <c:v>8.1489862689196155E-2</c:v>
                </c:pt>
                <c:pt idx="497">
                  <c:v>8.1489862689196155E-2</c:v>
                </c:pt>
                <c:pt idx="498">
                  <c:v>8.379866434770572E-2</c:v>
                </c:pt>
                <c:pt idx="499">
                  <c:v>8.3955573198284048E-2</c:v>
                </c:pt>
                <c:pt idx="500">
                  <c:v>8.4045235398614512E-2</c:v>
                </c:pt>
                <c:pt idx="501">
                  <c:v>8.420214424919284E-2</c:v>
                </c:pt>
                <c:pt idx="502">
                  <c:v>8.4280598674481996E-2</c:v>
                </c:pt>
                <c:pt idx="503">
                  <c:v>8.4448715300101632E-2</c:v>
                </c:pt>
                <c:pt idx="504">
                  <c:v>8.7665346736957195E-2</c:v>
                </c:pt>
                <c:pt idx="505">
                  <c:v>8.7878294462742063E-2</c:v>
                </c:pt>
                <c:pt idx="506">
                  <c:v>8.7911917787865987E-2</c:v>
                </c:pt>
                <c:pt idx="507">
                  <c:v>8.8259358814146552E-2</c:v>
                </c:pt>
                <c:pt idx="508">
                  <c:v>8.8259358814146552E-2</c:v>
                </c:pt>
                <c:pt idx="509">
                  <c:v>8.8281774364229168E-2</c:v>
                </c:pt>
                <c:pt idx="510">
                  <c:v>8.8298586026791123E-2</c:v>
                </c:pt>
                <c:pt idx="511">
                  <c:v>8.8393852114642249E-2</c:v>
                </c:pt>
                <c:pt idx="512">
                  <c:v>8.8472306539931406E-2</c:v>
                </c:pt>
                <c:pt idx="513">
                  <c:v>8.8606799840427117E-2</c:v>
                </c:pt>
                <c:pt idx="514">
                  <c:v>9.112854922472155E-2</c:v>
                </c:pt>
                <c:pt idx="515">
                  <c:v>9.112854922472155E-2</c:v>
                </c:pt>
                <c:pt idx="516">
                  <c:v>9.1285458075299877E-2</c:v>
                </c:pt>
                <c:pt idx="517">
                  <c:v>9.1375120275630342E-2</c:v>
                </c:pt>
                <c:pt idx="518">
                  <c:v>9.1453574700919499E-2</c:v>
                </c:pt>
                <c:pt idx="519">
                  <c:v>9.1778600177117448E-2</c:v>
                </c:pt>
                <c:pt idx="520">
                  <c:v>9.182343127728268E-2</c:v>
                </c:pt>
                <c:pt idx="521">
                  <c:v>9.1901885702571851E-2</c:v>
                </c:pt>
                <c:pt idx="522">
                  <c:v>9.5163348239592646E-2</c:v>
                </c:pt>
                <c:pt idx="523">
                  <c:v>9.539871151546013E-2</c:v>
                </c:pt>
                <c:pt idx="524">
                  <c:v>9.5779775866864619E-2</c:v>
                </c:pt>
                <c:pt idx="525">
                  <c:v>9.8223070825869896E-2</c:v>
                </c:pt>
                <c:pt idx="526">
                  <c:v>9.845843410173738E-2</c:v>
                </c:pt>
                <c:pt idx="527">
                  <c:v>9.8469641876778688E-2</c:v>
                </c:pt>
                <c:pt idx="528">
                  <c:v>9.8626550727357001E-2</c:v>
                </c:pt>
                <c:pt idx="529">
                  <c:v>9.9186939479422434E-2</c:v>
                </c:pt>
                <c:pt idx="530">
                  <c:v>0.10233632426603015</c:v>
                </c:pt>
                <c:pt idx="531">
                  <c:v>0.10253806421677371</c:v>
                </c:pt>
                <c:pt idx="532">
                  <c:v>0.1026613497422281</c:v>
                </c:pt>
                <c:pt idx="533">
                  <c:v>0.10273980416751725</c:v>
                </c:pt>
                <c:pt idx="534">
                  <c:v>0.10276221971759988</c:v>
                </c:pt>
                <c:pt idx="535">
                  <c:v>0.10281825859280642</c:v>
                </c:pt>
                <c:pt idx="536">
                  <c:v>0.10281825859280642</c:v>
                </c:pt>
                <c:pt idx="537">
                  <c:v>0.10281825859280642</c:v>
                </c:pt>
                <c:pt idx="538">
                  <c:v>0.10641595438106648</c:v>
                </c:pt>
                <c:pt idx="539">
                  <c:v>0.10641595438106648</c:v>
                </c:pt>
                <c:pt idx="540">
                  <c:v>0.1064495777061904</c:v>
                </c:pt>
                <c:pt idx="541">
                  <c:v>0.10945886530478177</c:v>
                </c:pt>
                <c:pt idx="542">
                  <c:v>0.10954852750511224</c:v>
                </c:pt>
                <c:pt idx="543">
                  <c:v>0.10958775471775682</c:v>
                </c:pt>
                <c:pt idx="544">
                  <c:v>0.10966620914304598</c:v>
                </c:pt>
                <c:pt idx="545">
                  <c:v>0.10966620914304598</c:v>
                </c:pt>
                <c:pt idx="546">
                  <c:v>0.11272593172932323</c:v>
                </c:pt>
                <c:pt idx="547">
                  <c:v>0.11289404835494286</c:v>
                </c:pt>
                <c:pt idx="548">
                  <c:v>0.11321907383114081</c:v>
                </c:pt>
                <c:pt idx="549">
                  <c:v>0.11337598268171913</c:v>
                </c:pt>
                <c:pt idx="550">
                  <c:v>0.1134544371070083</c:v>
                </c:pt>
                <c:pt idx="551">
                  <c:v>0.11618913421708758</c:v>
                </c:pt>
                <c:pt idx="552">
                  <c:v>0.11754527499708593</c:v>
                </c:pt>
                <c:pt idx="553">
                  <c:v>0.11762372942237508</c:v>
                </c:pt>
                <c:pt idx="554">
                  <c:v>0.11762372942237508</c:v>
                </c:pt>
                <c:pt idx="555">
                  <c:v>0.11995494663096727</c:v>
                </c:pt>
                <c:pt idx="556">
                  <c:v>0.11995494663096727</c:v>
                </c:pt>
                <c:pt idx="557">
                  <c:v>0.12022393323195867</c:v>
                </c:pt>
                <c:pt idx="558">
                  <c:v>0.12068345200865234</c:v>
                </c:pt>
                <c:pt idx="559">
                  <c:v>0.12068345200865234</c:v>
                </c:pt>
                <c:pt idx="560">
                  <c:v>0.12070586755873496</c:v>
                </c:pt>
                <c:pt idx="561">
                  <c:v>0.12079552975906542</c:v>
                </c:pt>
                <c:pt idx="562">
                  <c:v>0.12447167997261464</c:v>
                </c:pt>
                <c:pt idx="563">
                  <c:v>0.12447167997261464</c:v>
                </c:pt>
                <c:pt idx="564">
                  <c:v>0.12760985698418104</c:v>
                </c:pt>
                <c:pt idx="565">
                  <c:v>0.12760985698418104</c:v>
                </c:pt>
                <c:pt idx="566">
                  <c:v>0.12787884358517243</c:v>
                </c:pt>
                <c:pt idx="567">
                  <c:v>0.12825990793657693</c:v>
                </c:pt>
                <c:pt idx="568">
                  <c:v>0.13196968147525007</c:v>
                </c:pt>
                <c:pt idx="569">
                  <c:v>0.13196968147525007</c:v>
                </c:pt>
                <c:pt idx="570">
                  <c:v>0.13493974186119689</c:v>
                </c:pt>
                <c:pt idx="571">
                  <c:v>0.1351078584868165</c:v>
                </c:pt>
                <c:pt idx="572">
                  <c:v>0.14187735461176687</c:v>
                </c:pt>
                <c:pt idx="573">
                  <c:v>0.14606906247721629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D05-4AF9-8FF6-D08C658BB47B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1'!$F$21:$F$974</c:f>
              <c:numCache>
                <c:formatCode>General</c:formatCode>
                <c:ptCount val="954"/>
                <c:pt idx="0">
                  <c:v>-29861</c:v>
                </c:pt>
                <c:pt idx="1">
                  <c:v>-29860</c:v>
                </c:pt>
                <c:pt idx="2">
                  <c:v>-29691</c:v>
                </c:pt>
                <c:pt idx="3">
                  <c:v>-29632</c:v>
                </c:pt>
                <c:pt idx="4">
                  <c:v>-29601</c:v>
                </c:pt>
                <c:pt idx="5">
                  <c:v>-28931</c:v>
                </c:pt>
                <c:pt idx="6">
                  <c:v>-28927</c:v>
                </c:pt>
                <c:pt idx="7">
                  <c:v>-28441</c:v>
                </c:pt>
                <c:pt idx="8">
                  <c:v>-28431</c:v>
                </c:pt>
                <c:pt idx="9">
                  <c:v>-28106</c:v>
                </c:pt>
                <c:pt idx="10">
                  <c:v>-27961</c:v>
                </c:pt>
                <c:pt idx="11">
                  <c:v>-27331</c:v>
                </c:pt>
                <c:pt idx="12">
                  <c:v>-27328</c:v>
                </c:pt>
                <c:pt idx="13">
                  <c:v>-26371</c:v>
                </c:pt>
                <c:pt idx="14">
                  <c:v>-26350</c:v>
                </c:pt>
                <c:pt idx="15">
                  <c:v>-26271</c:v>
                </c:pt>
                <c:pt idx="16">
                  <c:v>-26055</c:v>
                </c:pt>
                <c:pt idx="17">
                  <c:v>-25891</c:v>
                </c:pt>
                <c:pt idx="18">
                  <c:v>-25578</c:v>
                </c:pt>
                <c:pt idx="19">
                  <c:v>-25127</c:v>
                </c:pt>
                <c:pt idx="20">
                  <c:v>-25071</c:v>
                </c:pt>
                <c:pt idx="21">
                  <c:v>-24448</c:v>
                </c:pt>
                <c:pt idx="22">
                  <c:v>-23200</c:v>
                </c:pt>
                <c:pt idx="23">
                  <c:v>-23193</c:v>
                </c:pt>
                <c:pt idx="24">
                  <c:v>-22877</c:v>
                </c:pt>
                <c:pt idx="25">
                  <c:v>-22827</c:v>
                </c:pt>
                <c:pt idx="26">
                  <c:v>-22516</c:v>
                </c:pt>
                <c:pt idx="27">
                  <c:v>-22496</c:v>
                </c:pt>
                <c:pt idx="28">
                  <c:v>-22495</c:v>
                </c:pt>
                <c:pt idx="29">
                  <c:v>-22251</c:v>
                </c:pt>
                <c:pt idx="30">
                  <c:v>-21884</c:v>
                </c:pt>
                <c:pt idx="31">
                  <c:v>-21539</c:v>
                </c:pt>
                <c:pt idx="32">
                  <c:v>-21515</c:v>
                </c:pt>
                <c:pt idx="33">
                  <c:v>-21324</c:v>
                </c:pt>
                <c:pt idx="34">
                  <c:v>-21287</c:v>
                </c:pt>
                <c:pt idx="35">
                  <c:v>-21201</c:v>
                </c:pt>
                <c:pt idx="36">
                  <c:v>-21194</c:v>
                </c:pt>
                <c:pt idx="37">
                  <c:v>-21186</c:v>
                </c:pt>
                <c:pt idx="38">
                  <c:v>-20979</c:v>
                </c:pt>
                <c:pt idx="39">
                  <c:v>-20950</c:v>
                </c:pt>
                <c:pt idx="40">
                  <c:v>-20928</c:v>
                </c:pt>
                <c:pt idx="41">
                  <c:v>-20913</c:v>
                </c:pt>
                <c:pt idx="42">
                  <c:v>-20281</c:v>
                </c:pt>
                <c:pt idx="43">
                  <c:v>-20257</c:v>
                </c:pt>
                <c:pt idx="44">
                  <c:v>-19936</c:v>
                </c:pt>
                <c:pt idx="45">
                  <c:v>-19921</c:v>
                </c:pt>
                <c:pt idx="46">
                  <c:v>-19899</c:v>
                </c:pt>
                <c:pt idx="47">
                  <c:v>-19596</c:v>
                </c:pt>
                <c:pt idx="48">
                  <c:v>-19595</c:v>
                </c:pt>
                <c:pt idx="49">
                  <c:v>-19295</c:v>
                </c:pt>
                <c:pt idx="50">
                  <c:v>-19288</c:v>
                </c:pt>
                <c:pt idx="51">
                  <c:v>-18972</c:v>
                </c:pt>
                <c:pt idx="52">
                  <c:v>-18964</c:v>
                </c:pt>
                <c:pt idx="53">
                  <c:v>-18948</c:v>
                </c:pt>
                <c:pt idx="54">
                  <c:v>-18655</c:v>
                </c:pt>
                <c:pt idx="55">
                  <c:v>-18641</c:v>
                </c:pt>
                <c:pt idx="56">
                  <c:v>-18626</c:v>
                </c:pt>
                <c:pt idx="57">
                  <c:v>-18352</c:v>
                </c:pt>
                <c:pt idx="58">
                  <c:v>-18324</c:v>
                </c:pt>
                <c:pt idx="59">
                  <c:v>-18309</c:v>
                </c:pt>
                <c:pt idx="60">
                  <c:v>-18022</c:v>
                </c:pt>
                <c:pt idx="61">
                  <c:v>-17979</c:v>
                </c:pt>
                <c:pt idx="62">
                  <c:v>-17706</c:v>
                </c:pt>
                <c:pt idx="63">
                  <c:v>-17397</c:v>
                </c:pt>
                <c:pt idx="64">
                  <c:v>-16935</c:v>
                </c:pt>
                <c:pt idx="65">
                  <c:v>-16720</c:v>
                </c:pt>
                <c:pt idx="66">
                  <c:v>-16108</c:v>
                </c:pt>
                <c:pt idx="67">
                  <c:v>-16087.5</c:v>
                </c:pt>
                <c:pt idx="68">
                  <c:v>-15440</c:v>
                </c:pt>
                <c:pt idx="69">
                  <c:v>-15433</c:v>
                </c:pt>
                <c:pt idx="70">
                  <c:v>-13830</c:v>
                </c:pt>
                <c:pt idx="71">
                  <c:v>-13815</c:v>
                </c:pt>
                <c:pt idx="72">
                  <c:v>-13778</c:v>
                </c:pt>
                <c:pt idx="73">
                  <c:v>-13564</c:v>
                </c:pt>
                <c:pt idx="74">
                  <c:v>-13563</c:v>
                </c:pt>
                <c:pt idx="75">
                  <c:v>-13528</c:v>
                </c:pt>
                <c:pt idx="76">
                  <c:v>-13499</c:v>
                </c:pt>
                <c:pt idx="77">
                  <c:v>-13498</c:v>
                </c:pt>
                <c:pt idx="78">
                  <c:v>-13492</c:v>
                </c:pt>
                <c:pt idx="79">
                  <c:v>-13484</c:v>
                </c:pt>
                <c:pt idx="80">
                  <c:v>-13476</c:v>
                </c:pt>
                <c:pt idx="81">
                  <c:v>-13194</c:v>
                </c:pt>
                <c:pt idx="82">
                  <c:v>-13188</c:v>
                </c:pt>
                <c:pt idx="83">
                  <c:v>-13187</c:v>
                </c:pt>
                <c:pt idx="84">
                  <c:v>-12878</c:v>
                </c:pt>
                <c:pt idx="85">
                  <c:v>-12584</c:v>
                </c:pt>
                <c:pt idx="86">
                  <c:v>-12548</c:v>
                </c:pt>
                <c:pt idx="87">
                  <c:v>-10629</c:v>
                </c:pt>
                <c:pt idx="88">
                  <c:v>-9939</c:v>
                </c:pt>
                <c:pt idx="89">
                  <c:v>-9615</c:v>
                </c:pt>
                <c:pt idx="90">
                  <c:v>-9615</c:v>
                </c:pt>
                <c:pt idx="91">
                  <c:v>-9330</c:v>
                </c:pt>
                <c:pt idx="92">
                  <c:v>-8659</c:v>
                </c:pt>
                <c:pt idx="93">
                  <c:v>-8658</c:v>
                </c:pt>
                <c:pt idx="94">
                  <c:v>-8658</c:v>
                </c:pt>
                <c:pt idx="95">
                  <c:v>-8634</c:v>
                </c:pt>
                <c:pt idx="96">
                  <c:v>-7724</c:v>
                </c:pt>
                <c:pt idx="97">
                  <c:v>-7717.5</c:v>
                </c:pt>
                <c:pt idx="98">
                  <c:v>-7707</c:v>
                </c:pt>
                <c:pt idx="99">
                  <c:v>-7705</c:v>
                </c:pt>
                <c:pt idx="100">
                  <c:v>-6454</c:v>
                </c:pt>
                <c:pt idx="101">
                  <c:v>-6453</c:v>
                </c:pt>
                <c:pt idx="102">
                  <c:v>-6432</c:v>
                </c:pt>
                <c:pt idx="103">
                  <c:v>-6084</c:v>
                </c:pt>
                <c:pt idx="104">
                  <c:v>-5804</c:v>
                </c:pt>
                <c:pt idx="105">
                  <c:v>-5760</c:v>
                </c:pt>
                <c:pt idx="106">
                  <c:v>-5458</c:v>
                </c:pt>
                <c:pt idx="107">
                  <c:v>-5458</c:v>
                </c:pt>
                <c:pt idx="108">
                  <c:v>-5444</c:v>
                </c:pt>
                <c:pt idx="109">
                  <c:v>-5436</c:v>
                </c:pt>
                <c:pt idx="110">
                  <c:v>-5198</c:v>
                </c:pt>
                <c:pt idx="111">
                  <c:v>-5185</c:v>
                </c:pt>
                <c:pt idx="112">
                  <c:v>-5185</c:v>
                </c:pt>
                <c:pt idx="113">
                  <c:v>-5185</c:v>
                </c:pt>
                <c:pt idx="114">
                  <c:v>-5185</c:v>
                </c:pt>
                <c:pt idx="115">
                  <c:v>-5184</c:v>
                </c:pt>
                <c:pt idx="116">
                  <c:v>-5179</c:v>
                </c:pt>
                <c:pt idx="117">
                  <c:v>-5179</c:v>
                </c:pt>
                <c:pt idx="118">
                  <c:v>-5179</c:v>
                </c:pt>
                <c:pt idx="119">
                  <c:v>-5149</c:v>
                </c:pt>
                <c:pt idx="120">
                  <c:v>-4817</c:v>
                </c:pt>
                <c:pt idx="121">
                  <c:v>-4816</c:v>
                </c:pt>
                <c:pt idx="122">
                  <c:v>-4804</c:v>
                </c:pt>
                <c:pt idx="123">
                  <c:v>-4533</c:v>
                </c:pt>
                <c:pt idx="124">
                  <c:v>-4512</c:v>
                </c:pt>
                <c:pt idx="125">
                  <c:v>-4507</c:v>
                </c:pt>
                <c:pt idx="126">
                  <c:v>-4507</c:v>
                </c:pt>
                <c:pt idx="127">
                  <c:v>-4191</c:v>
                </c:pt>
                <c:pt idx="128">
                  <c:v>-4191</c:v>
                </c:pt>
                <c:pt idx="129">
                  <c:v>-4187</c:v>
                </c:pt>
                <c:pt idx="130">
                  <c:v>-4185</c:v>
                </c:pt>
                <c:pt idx="131">
                  <c:v>-3950</c:v>
                </c:pt>
                <c:pt idx="132">
                  <c:v>-3932</c:v>
                </c:pt>
                <c:pt idx="133">
                  <c:v>-3896</c:v>
                </c:pt>
                <c:pt idx="134">
                  <c:v>-3890</c:v>
                </c:pt>
                <c:pt idx="135">
                  <c:v>-3888</c:v>
                </c:pt>
                <c:pt idx="136">
                  <c:v>-3886</c:v>
                </c:pt>
                <c:pt idx="137">
                  <c:v>-3867</c:v>
                </c:pt>
                <c:pt idx="138">
                  <c:v>-3867</c:v>
                </c:pt>
                <c:pt idx="139">
                  <c:v>-3860</c:v>
                </c:pt>
                <c:pt idx="140">
                  <c:v>-3859</c:v>
                </c:pt>
                <c:pt idx="141">
                  <c:v>-3853</c:v>
                </c:pt>
                <c:pt idx="142">
                  <c:v>-3853</c:v>
                </c:pt>
                <c:pt idx="143">
                  <c:v>-3853</c:v>
                </c:pt>
                <c:pt idx="144">
                  <c:v>-3838</c:v>
                </c:pt>
                <c:pt idx="145">
                  <c:v>-3833</c:v>
                </c:pt>
                <c:pt idx="146">
                  <c:v>-3816</c:v>
                </c:pt>
                <c:pt idx="147">
                  <c:v>-3577</c:v>
                </c:pt>
                <c:pt idx="148">
                  <c:v>-3522</c:v>
                </c:pt>
                <c:pt idx="149">
                  <c:v>-3500</c:v>
                </c:pt>
                <c:pt idx="150">
                  <c:v>-3263</c:v>
                </c:pt>
                <c:pt idx="151">
                  <c:v>-3257</c:v>
                </c:pt>
                <c:pt idx="152">
                  <c:v>-3257</c:v>
                </c:pt>
                <c:pt idx="153">
                  <c:v>-3250</c:v>
                </c:pt>
                <c:pt idx="154">
                  <c:v>-3250</c:v>
                </c:pt>
                <c:pt idx="155">
                  <c:v>-3242</c:v>
                </c:pt>
                <c:pt idx="156">
                  <c:v>-3234</c:v>
                </c:pt>
                <c:pt idx="157">
                  <c:v>-3220</c:v>
                </c:pt>
                <c:pt idx="158">
                  <c:v>-3176</c:v>
                </c:pt>
                <c:pt idx="159">
                  <c:v>-3169</c:v>
                </c:pt>
                <c:pt idx="160">
                  <c:v>-2947</c:v>
                </c:pt>
                <c:pt idx="161">
                  <c:v>-2939</c:v>
                </c:pt>
                <c:pt idx="162">
                  <c:v>-2927</c:v>
                </c:pt>
                <c:pt idx="163">
                  <c:v>-2921</c:v>
                </c:pt>
                <c:pt idx="164">
                  <c:v>-2921</c:v>
                </c:pt>
                <c:pt idx="165">
                  <c:v>-2919</c:v>
                </c:pt>
                <c:pt idx="166">
                  <c:v>-2919</c:v>
                </c:pt>
                <c:pt idx="167">
                  <c:v>-2917</c:v>
                </c:pt>
                <c:pt idx="168">
                  <c:v>-2917</c:v>
                </c:pt>
                <c:pt idx="169">
                  <c:v>-2914</c:v>
                </c:pt>
                <c:pt idx="170">
                  <c:v>-2914</c:v>
                </c:pt>
                <c:pt idx="171">
                  <c:v>-2911</c:v>
                </c:pt>
                <c:pt idx="172">
                  <c:v>-2911</c:v>
                </c:pt>
                <c:pt idx="173">
                  <c:v>-2900</c:v>
                </c:pt>
                <c:pt idx="174">
                  <c:v>-2899</c:v>
                </c:pt>
                <c:pt idx="175">
                  <c:v>-2294</c:v>
                </c:pt>
                <c:pt idx="176">
                  <c:v>-2273</c:v>
                </c:pt>
                <c:pt idx="177">
                  <c:v>-2273</c:v>
                </c:pt>
                <c:pt idx="178">
                  <c:v>-2264</c:v>
                </c:pt>
                <c:pt idx="179">
                  <c:v>-2264</c:v>
                </c:pt>
                <c:pt idx="180">
                  <c:v>-2257</c:v>
                </c:pt>
                <c:pt idx="181">
                  <c:v>-2234</c:v>
                </c:pt>
                <c:pt idx="182">
                  <c:v>-2227</c:v>
                </c:pt>
                <c:pt idx="183">
                  <c:v>-2222</c:v>
                </c:pt>
                <c:pt idx="184">
                  <c:v>-2046.5</c:v>
                </c:pt>
                <c:pt idx="185">
                  <c:v>-2027</c:v>
                </c:pt>
                <c:pt idx="186">
                  <c:v>-1983.5</c:v>
                </c:pt>
                <c:pt idx="187">
                  <c:v>-1963</c:v>
                </c:pt>
                <c:pt idx="188">
                  <c:v>-1934</c:v>
                </c:pt>
                <c:pt idx="189">
                  <c:v>-1928</c:v>
                </c:pt>
                <c:pt idx="190">
                  <c:v>-1927</c:v>
                </c:pt>
                <c:pt idx="191">
                  <c:v>-1913</c:v>
                </c:pt>
                <c:pt idx="192">
                  <c:v>-1913</c:v>
                </c:pt>
                <c:pt idx="193">
                  <c:v>-1696</c:v>
                </c:pt>
                <c:pt idx="194">
                  <c:v>-1696</c:v>
                </c:pt>
                <c:pt idx="195">
                  <c:v>-1661</c:v>
                </c:pt>
                <c:pt idx="196">
                  <c:v>-1659</c:v>
                </c:pt>
                <c:pt idx="197">
                  <c:v>-1659</c:v>
                </c:pt>
                <c:pt idx="198">
                  <c:v>-1659</c:v>
                </c:pt>
                <c:pt idx="199">
                  <c:v>-1644</c:v>
                </c:pt>
                <c:pt idx="200">
                  <c:v>-1640</c:v>
                </c:pt>
                <c:pt idx="201">
                  <c:v>-1640</c:v>
                </c:pt>
                <c:pt idx="202">
                  <c:v>-1638</c:v>
                </c:pt>
                <c:pt idx="203">
                  <c:v>-1638</c:v>
                </c:pt>
                <c:pt idx="204">
                  <c:v>-1637</c:v>
                </c:pt>
                <c:pt idx="205">
                  <c:v>-1637</c:v>
                </c:pt>
                <c:pt idx="206">
                  <c:v>-1637</c:v>
                </c:pt>
                <c:pt idx="207">
                  <c:v>-1637</c:v>
                </c:pt>
                <c:pt idx="208">
                  <c:v>-1624</c:v>
                </c:pt>
                <c:pt idx="209">
                  <c:v>-1624</c:v>
                </c:pt>
                <c:pt idx="210">
                  <c:v>-1623</c:v>
                </c:pt>
                <c:pt idx="211">
                  <c:v>-1623</c:v>
                </c:pt>
                <c:pt idx="212">
                  <c:v>-1618</c:v>
                </c:pt>
                <c:pt idx="213">
                  <c:v>-1616</c:v>
                </c:pt>
                <c:pt idx="214">
                  <c:v>-1616</c:v>
                </c:pt>
                <c:pt idx="215">
                  <c:v>-1615.5</c:v>
                </c:pt>
                <c:pt idx="216">
                  <c:v>-1611</c:v>
                </c:pt>
                <c:pt idx="217">
                  <c:v>-1610</c:v>
                </c:pt>
                <c:pt idx="218">
                  <c:v>-1604</c:v>
                </c:pt>
                <c:pt idx="219">
                  <c:v>-1602</c:v>
                </c:pt>
                <c:pt idx="220">
                  <c:v>-1602</c:v>
                </c:pt>
                <c:pt idx="221">
                  <c:v>-1602</c:v>
                </c:pt>
                <c:pt idx="222">
                  <c:v>-1601</c:v>
                </c:pt>
                <c:pt idx="223">
                  <c:v>-1594</c:v>
                </c:pt>
                <c:pt idx="224">
                  <c:v>-1594</c:v>
                </c:pt>
                <c:pt idx="225">
                  <c:v>-1587</c:v>
                </c:pt>
                <c:pt idx="226">
                  <c:v>-1587</c:v>
                </c:pt>
                <c:pt idx="227">
                  <c:v>-1586</c:v>
                </c:pt>
                <c:pt idx="228">
                  <c:v>-1365</c:v>
                </c:pt>
                <c:pt idx="229">
                  <c:v>-1365</c:v>
                </c:pt>
                <c:pt idx="230">
                  <c:v>-1347.5</c:v>
                </c:pt>
                <c:pt idx="231">
                  <c:v>-1324</c:v>
                </c:pt>
                <c:pt idx="232">
                  <c:v>-1324</c:v>
                </c:pt>
                <c:pt idx="233">
                  <c:v>-1309</c:v>
                </c:pt>
                <c:pt idx="234">
                  <c:v>-1309</c:v>
                </c:pt>
                <c:pt idx="235">
                  <c:v>-1293</c:v>
                </c:pt>
                <c:pt idx="236">
                  <c:v>-1288</c:v>
                </c:pt>
                <c:pt idx="237">
                  <c:v>-1288</c:v>
                </c:pt>
                <c:pt idx="238">
                  <c:v>-1280</c:v>
                </c:pt>
                <c:pt idx="239">
                  <c:v>-1280</c:v>
                </c:pt>
                <c:pt idx="240">
                  <c:v>-1278</c:v>
                </c:pt>
                <c:pt idx="241">
                  <c:v>-1278</c:v>
                </c:pt>
                <c:pt idx="242">
                  <c:v>-1274.5</c:v>
                </c:pt>
                <c:pt idx="243">
                  <c:v>-1263</c:v>
                </c:pt>
                <c:pt idx="244">
                  <c:v>-1263</c:v>
                </c:pt>
                <c:pt idx="245">
                  <c:v>-1234</c:v>
                </c:pt>
                <c:pt idx="246">
                  <c:v>-1234</c:v>
                </c:pt>
                <c:pt idx="247">
                  <c:v>-1048</c:v>
                </c:pt>
                <c:pt idx="248">
                  <c:v>-1048</c:v>
                </c:pt>
                <c:pt idx="249">
                  <c:v>-1026</c:v>
                </c:pt>
                <c:pt idx="250">
                  <c:v>-993</c:v>
                </c:pt>
                <c:pt idx="251">
                  <c:v>-992</c:v>
                </c:pt>
                <c:pt idx="252">
                  <c:v>-971</c:v>
                </c:pt>
                <c:pt idx="253">
                  <c:v>-957</c:v>
                </c:pt>
                <c:pt idx="254">
                  <c:v>-956</c:v>
                </c:pt>
                <c:pt idx="255">
                  <c:v>-942</c:v>
                </c:pt>
                <c:pt idx="256">
                  <c:v>-756</c:v>
                </c:pt>
                <c:pt idx="257">
                  <c:v>-684</c:v>
                </c:pt>
                <c:pt idx="258">
                  <c:v>-683</c:v>
                </c:pt>
                <c:pt idx="259">
                  <c:v>-645</c:v>
                </c:pt>
                <c:pt idx="260">
                  <c:v>-645</c:v>
                </c:pt>
                <c:pt idx="261">
                  <c:v>-631</c:v>
                </c:pt>
                <c:pt idx="262">
                  <c:v>-618</c:v>
                </c:pt>
                <c:pt idx="263">
                  <c:v>-618</c:v>
                </c:pt>
                <c:pt idx="264">
                  <c:v>-611</c:v>
                </c:pt>
                <c:pt idx="265">
                  <c:v>-596</c:v>
                </c:pt>
                <c:pt idx="266">
                  <c:v>-360</c:v>
                </c:pt>
                <c:pt idx="267">
                  <c:v>-353</c:v>
                </c:pt>
                <c:pt idx="268">
                  <c:v>-351</c:v>
                </c:pt>
                <c:pt idx="269">
                  <c:v>-338</c:v>
                </c:pt>
                <c:pt idx="270">
                  <c:v>-302</c:v>
                </c:pt>
                <c:pt idx="271">
                  <c:v>-280</c:v>
                </c:pt>
                <c:pt idx="272">
                  <c:v>-30</c:v>
                </c:pt>
                <c:pt idx="273">
                  <c:v>-7</c:v>
                </c:pt>
                <c:pt idx="274">
                  <c:v>-3.5</c:v>
                </c:pt>
                <c:pt idx="275">
                  <c:v>0</c:v>
                </c:pt>
                <c:pt idx="276">
                  <c:v>0</c:v>
                </c:pt>
                <c:pt idx="277">
                  <c:v>252</c:v>
                </c:pt>
                <c:pt idx="278">
                  <c:v>253</c:v>
                </c:pt>
                <c:pt idx="279">
                  <c:v>253</c:v>
                </c:pt>
                <c:pt idx="280">
                  <c:v>268</c:v>
                </c:pt>
                <c:pt idx="281">
                  <c:v>268</c:v>
                </c:pt>
                <c:pt idx="282">
                  <c:v>279</c:v>
                </c:pt>
                <c:pt idx="283">
                  <c:v>280</c:v>
                </c:pt>
                <c:pt idx="284">
                  <c:v>280</c:v>
                </c:pt>
                <c:pt idx="285">
                  <c:v>289</c:v>
                </c:pt>
                <c:pt idx="286">
                  <c:v>289</c:v>
                </c:pt>
                <c:pt idx="287">
                  <c:v>304</c:v>
                </c:pt>
                <c:pt idx="288">
                  <c:v>304</c:v>
                </c:pt>
                <c:pt idx="289">
                  <c:v>304</c:v>
                </c:pt>
                <c:pt idx="290">
                  <c:v>308</c:v>
                </c:pt>
                <c:pt idx="291">
                  <c:v>315</c:v>
                </c:pt>
                <c:pt idx="292">
                  <c:v>316</c:v>
                </c:pt>
                <c:pt idx="293">
                  <c:v>317</c:v>
                </c:pt>
                <c:pt idx="294">
                  <c:v>330</c:v>
                </c:pt>
                <c:pt idx="295">
                  <c:v>337</c:v>
                </c:pt>
                <c:pt idx="296">
                  <c:v>525</c:v>
                </c:pt>
                <c:pt idx="297">
                  <c:v>560</c:v>
                </c:pt>
                <c:pt idx="298">
                  <c:v>560</c:v>
                </c:pt>
                <c:pt idx="299">
                  <c:v>563.5</c:v>
                </c:pt>
                <c:pt idx="300">
                  <c:v>565.5</c:v>
                </c:pt>
                <c:pt idx="301">
                  <c:v>611</c:v>
                </c:pt>
                <c:pt idx="302">
                  <c:v>611</c:v>
                </c:pt>
                <c:pt idx="303">
                  <c:v>624</c:v>
                </c:pt>
                <c:pt idx="304">
                  <c:v>625</c:v>
                </c:pt>
                <c:pt idx="305">
                  <c:v>627</c:v>
                </c:pt>
                <c:pt idx="306">
                  <c:v>639</c:v>
                </c:pt>
                <c:pt idx="307">
                  <c:v>642</c:v>
                </c:pt>
                <c:pt idx="308">
                  <c:v>650.5</c:v>
                </c:pt>
                <c:pt idx="309">
                  <c:v>655</c:v>
                </c:pt>
                <c:pt idx="310">
                  <c:v>679</c:v>
                </c:pt>
                <c:pt idx="311">
                  <c:v>679</c:v>
                </c:pt>
                <c:pt idx="312">
                  <c:v>936</c:v>
                </c:pt>
                <c:pt idx="313">
                  <c:v>939.5</c:v>
                </c:pt>
                <c:pt idx="314">
                  <c:v>963</c:v>
                </c:pt>
                <c:pt idx="315">
                  <c:v>965.5</c:v>
                </c:pt>
                <c:pt idx="316">
                  <c:v>970</c:v>
                </c:pt>
                <c:pt idx="317">
                  <c:v>978</c:v>
                </c:pt>
                <c:pt idx="318">
                  <c:v>1217</c:v>
                </c:pt>
                <c:pt idx="319">
                  <c:v>1217</c:v>
                </c:pt>
                <c:pt idx="320">
                  <c:v>1280</c:v>
                </c:pt>
                <c:pt idx="321">
                  <c:v>1280</c:v>
                </c:pt>
                <c:pt idx="322">
                  <c:v>1280</c:v>
                </c:pt>
                <c:pt idx="323">
                  <c:v>1280</c:v>
                </c:pt>
                <c:pt idx="324">
                  <c:v>1282</c:v>
                </c:pt>
                <c:pt idx="325">
                  <c:v>1297</c:v>
                </c:pt>
                <c:pt idx="326">
                  <c:v>1297</c:v>
                </c:pt>
                <c:pt idx="327">
                  <c:v>1302</c:v>
                </c:pt>
                <c:pt idx="328">
                  <c:v>1302</c:v>
                </c:pt>
                <c:pt idx="329">
                  <c:v>1556</c:v>
                </c:pt>
                <c:pt idx="330">
                  <c:v>1556</c:v>
                </c:pt>
                <c:pt idx="331">
                  <c:v>1563</c:v>
                </c:pt>
                <c:pt idx="332">
                  <c:v>1563</c:v>
                </c:pt>
                <c:pt idx="333">
                  <c:v>1577</c:v>
                </c:pt>
                <c:pt idx="334">
                  <c:v>1577</c:v>
                </c:pt>
                <c:pt idx="335">
                  <c:v>1596</c:v>
                </c:pt>
                <c:pt idx="336">
                  <c:v>1607</c:v>
                </c:pt>
                <c:pt idx="337">
                  <c:v>1620</c:v>
                </c:pt>
                <c:pt idx="338">
                  <c:v>1620</c:v>
                </c:pt>
                <c:pt idx="339">
                  <c:v>1887.5</c:v>
                </c:pt>
                <c:pt idx="340">
                  <c:v>1922</c:v>
                </c:pt>
                <c:pt idx="341">
                  <c:v>1922</c:v>
                </c:pt>
                <c:pt idx="342">
                  <c:v>1949</c:v>
                </c:pt>
                <c:pt idx="343">
                  <c:v>1949</c:v>
                </c:pt>
                <c:pt idx="344">
                  <c:v>1965</c:v>
                </c:pt>
                <c:pt idx="345">
                  <c:v>1978</c:v>
                </c:pt>
                <c:pt idx="346">
                  <c:v>2178</c:v>
                </c:pt>
                <c:pt idx="347">
                  <c:v>2184.5</c:v>
                </c:pt>
                <c:pt idx="348">
                  <c:v>2229</c:v>
                </c:pt>
                <c:pt idx="349">
                  <c:v>2236</c:v>
                </c:pt>
                <c:pt idx="350">
                  <c:v>2239</c:v>
                </c:pt>
                <c:pt idx="351">
                  <c:v>2239</c:v>
                </c:pt>
                <c:pt idx="352">
                  <c:v>2241</c:v>
                </c:pt>
                <c:pt idx="353">
                  <c:v>2526.5</c:v>
                </c:pt>
                <c:pt idx="354">
                  <c:v>2540</c:v>
                </c:pt>
                <c:pt idx="355">
                  <c:v>2540</c:v>
                </c:pt>
                <c:pt idx="356">
                  <c:v>2548</c:v>
                </c:pt>
                <c:pt idx="357">
                  <c:v>2548</c:v>
                </c:pt>
                <c:pt idx="358">
                  <c:v>2563</c:v>
                </c:pt>
                <c:pt idx="359">
                  <c:v>2567</c:v>
                </c:pt>
                <c:pt idx="360">
                  <c:v>2567</c:v>
                </c:pt>
                <c:pt idx="361">
                  <c:v>2567</c:v>
                </c:pt>
                <c:pt idx="362">
                  <c:v>2589</c:v>
                </c:pt>
                <c:pt idx="363">
                  <c:v>2592</c:v>
                </c:pt>
                <c:pt idx="364">
                  <c:v>2592</c:v>
                </c:pt>
                <c:pt idx="365">
                  <c:v>2767</c:v>
                </c:pt>
                <c:pt idx="366">
                  <c:v>2863.5</c:v>
                </c:pt>
                <c:pt idx="367">
                  <c:v>2885</c:v>
                </c:pt>
                <c:pt idx="368">
                  <c:v>2885</c:v>
                </c:pt>
                <c:pt idx="369">
                  <c:v>2891</c:v>
                </c:pt>
                <c:pt idx="370">
                  <c:v>2898</c:v>
                </c:pt>
                <c:pt idx="371">
                  <c:v>2900</c:v>
                </c:pt>
                <c:pt idx="372">
                  <c:v>3128</c:v>
                </c:pt>
                <c:pt idx="373">
                  <c:v>3195</c:v>
                </c:pt>
                <c:pt idx="374">
                  <c:v>3224</c:v>
                </c:pt>
                <c:pt idx="375">
                  <c:v>3233.5</c:v>
                </c:pt>
                <c:pt idx="376">
                  <c:v>3291</c:v>
                </c:pt>
                <c:pt idx="377">
                  <c:v>3410</c:v>
                </c:pt>
                <c:pt idx="378">
                  <c:v>3509</c:v>
                </c:pt>
                <c:pt idx="379">
                  <c:v>3509</c:v>
                </c:pt>
                <c:pt idx="380">
                  <c:v>3540</c:v>
                </c:pt>
                <c:pt idx="381">
                  <c:v>3562</c:v>
                </c:pt>
                <c:pt idx="382">
                  <c:v>3562</c:v>
                </c:pt>
                <c:pt idx="383">
                  <c:v>3784</c:v>
                </c:pt>
                <c:pt idx="384">
                  <c:v>3811</c:v>
                </c:pt>
                <c:pt idx="385">
                  <c:v>3842</c:v>
                </c:pt>
                <c:pt idx="386">
                  <c:v>3842</c:v>
                </c:pt>
                <c:pt idx="387">
                  <c:v>4149</c:v>
                </c:pt>
                <c:pt idx="388">
                  <c:v>4158</c:v>
                </c:pt>
                <c:pt idx="389">
                  <c:v>4158</c:v>
                </c:pt>
                <c:pt idx="390">
                  <c:v>4165</c:v>
                </c:pt>
                <c:pt idx="391">
                  <c:v>4165</c:v>
                </c:pt>
                <c:pt idx="392">
                  <c:v>4180</c:v>
                </c:pt>
                <c:pt idx="393">
                  <c:v>4180</c:v>
                </c:pt>
                <c:pt idx="394">
                  <c:v>4184</c:v>
                </c:pt>
                <c:pt idx="395">
                  <c:v>4200</c:v>
                </c:pt>
                <c:pt idx="396">
                  <c:v>4446.5</c:v>
                </c:pt>
                <c:pt idx="397">
                  <c:v>4502</c:v>
                </c:pt>
                <c:pt idx="398">
                  <c:v>4502</c:v>
                </c:pt>
                <c:pt idx="399">
                  <c:v>4840</c:v>
                </c:pt>
                <c:pt idx="400">
                  <c:v>5041</c:v>
                </c:pt>
                <c:pt idx="401">
                  <c:v>5050</c:v>
                </c:pt>
                <c:pt idx="402">
                  <c:v>5085</c:v>
                </c:pt>
                <c:pt idx="403">
                  <c:v>5122</c:v>
                </c:pt>
                <c:pt idx="404">
                  <c:v>5138</c:v>
                </c:pt>
                <c:pt idx="405">
                  <c:v>5138</c:v>
                </c:pt>
                <c:pt idx="406">
                  <c:v>5173</c:v>
                </c:pt>
                <c:pt idx="407">
                  <c:v>5173</c:v>
                </c:pt>
                <c:pt idx="408">
                  <c:v>5359</c:v>
                </c:pt>
                <c:pt idx="409">
                  <c:v>5359</c:v>
                </c:pt>
                <c:pt idx="410">
                  <c:v>5408</c:v>
                </c:pt>
                <c:pt idx="411">
                  <c:v>5412</c:v>
                </c:pt>
                <c:pt idx="412">
                  <c:v>5420</c:v>
                </c:pt>
                <c:pt idx="413">
                  <c:v>5436</c:v>
                </c:pt>
                <c:pt idx="414">
                  <c:v>5438</c:v>
                </c:pt>
                <c:pt idx="415">
                  <c:v>5438</c:v>
                </c:pt>
                <c:pt idx="416">
                  <c:v>5445</c:v>
                </c:pt>
                <c:pt idx="417">
                  <c:v>5445</c:v>
                </c:pt>
                <c:pt idx="418">
                  <c:v>5451</c:v>
                </c:pt>
                <c:pt idx="419">
                  <c:v>5455</c:v>
                </c:pt>
                <c:pt idx="420">
                  <c:v>5467</c:v>
                </c:pt>
                <c:pt idx="421">
                  <c:v>5467</c:v>
                </c:pt>
                <c:pt idx="422">
                  <c:v>5470</c:v>
                </c:pt>
                <c:pt idx="423">
                  <c:v>5482</c:v>
                </c:pt>
                <c:pt idx="424">
                  <c:v>5504</c:v>
                </c:pt>
                <c:pt idx="425">
                  <c:v>5504</c:v>
                </c:pt>
                <c:pt idx="426">
                  <c:v>5767</c:v>
                </c:pt>
                <c:pt idx="427">
                  <c:v>5769</c:v>
                </c:pt>
                <c:pt idx="428">
                  <c:v>5769</c:v>
                </c:pt>
                <c:pt idx="429">
                  <c:v>5783</c:v>
                </c:pt>
                <c:pt idx="430">
                  <c:v>5783</c:v>
                </c:pt>
                <c:pt idx="431">
                  <c:v>5789</c:v>
                </c:pt>
                <c:pt idx="432">
                  <c:v>5791</c:v>
                </c:pt>
                <c:pt idx="433">
                  <c:v>5791</c:v>
                </c:pt>
                <c:pt idx="434">
                  <c:v>5806</c:v>
                </c:pt>
                <c:pt idx="435">
                  <c:v>5806</c:v>
                </c:pt>
                <c:pt idx="436">
                  <c:v>5820</c:v>
                </c:pt>
                <c:pt idx="437">
                  <c:v>5820</c:v>
                </c:pt>
                <c:pt idx="438">
                  <c:v>6035</c:v>
                </c:pt>
                <c:pt idx="439">
                  <c:v>6035</c:v>
                </c:pt>
                <c:pt idx="440">
                  <c:v>6049</c:v>
                </c:pt>
                <c:pt idx="441">
                  <c:v>6049</c:v>
                </c:pt>
                <c:pt idx="442">
                  <c:v>6078</c:v>
                </c:pt>
                <c:pt idx="443">
                  <c:v>6078</c:v>
                </c:pt>
                <c:pt idx="444">
                  <c:v>6099</c:v>
                </c:pt>
                <c:pt idx="445">
                  <c:v>6099</c:v>
                </c:pt>
                <c:pt idx="446">
                  <c:v>6100</c:v>
                </c:pt>
                <c:pt idx="447">
                  <c:v>6100</c:v>
                </c:pt>
                <c:pt idx="448">
                  <c:v>6110</c:v>
                </c:pt>
                <c:pt idx="449">
                  <c:v>6110</c:v>
                </c:pt>
                <c:pt idx="450">
                  <c:v>6114</c:v>
                </c:pt>
                <c:pt idx="451">
                  <c:v>6114</c:v>
                </c:pt>
                <c:pt idx="452">
                  <c:v>6127</c:v>
                </c:pt>
                <c:pt idx="453">
                  <c:v>6387</c:v>
                </c:pt>
                <c:pt idx="454">
                  <c:v>6387</c:v>
                </c:pt>
                <c:pt idx="455">
                  <c:v>6424</c:v>
                </c:pt>
                <c:pt idx="456">
                  <c:v>6424</c:v>
                </c:pt>
                <c:pt idx="457">
                  <c:v>6438</c:v>
                </c:pt>
                <c:pt idx="458">
                  <c:v>6438</c:v>
                </c:pt>
                <c:pt idx="459">
                  <c:v>6445</c:v>
                </c:pt>
                <c:pt idx="460">
                  <c:v>6445</c:v>
                </c:pt>
                <c:pt idx="461">
                  <c:v>6458</c:v>
                </c:pt>
                <c:pt idx="462">
                  <c:v>6458</c:v>
                </c:pt>
                <c:pt idx="463">
                  <c:v>6475</c:v>
                </c:pt>
                <c:pt idx="464">
                  <c:v>6702</c:v>
                </c:pt>
                <c:pt idx="465">
                  <c:v>6725</c:v>
                </c:pt>
                <c:pt idx="466">
                  <c:v>6725</c:v>
                </c:pt>
                <c:pt idx="467">
                  <c:v>6733</c:v>
                </c:pt>
                <c:pt idx="468">
                  <c:v>6745</c:v>
                </c:pt>
                <c:pt idx="469">
                  <c:v>6754</c:v>
                </c:pt>
                <c:pt idx="470">
                  <c:v>6769</c:v>
                </c:pt>
                <c:pt idx="471">
                  <c:v>6991</c:v>
                </c:pt>
                <c:pt idx="472">
                  <c:v>7033</c:v>
                </c:pt>
                <c:pt idx="473">
                  <c:v>7061</c:v>
                </c:pt>
                <c:pt idx="474">
                  <c:v>7063</c:v>
                </c:pt>
                <c:pt idx="475">
                  <c:v>7074</c:v>
                </c:pt>
                <c:pt idx="476">
                  <c:v>7091</c:v>
                </c:pt>
                <c:pt idx="477">
                  <c:v>7100</c:v>
                </c:pt>
                <c:pt idx="478">
                  <c:v>7100</c:v>
                </c:pt>
                <c:pt idx="479">
                  <c:v>7330</c:v>
                </c:pt>
                <c:pt idx="480">
                  <c:v>7351</c:v>
                </c:pt>
                <c:pt idx="481">
                  <c:v>7372</c:v>
                </c:pt>
                <c:pt idx="482">
                  <c:v>7390</c:v>
                </c:pt>
                <c:pt idx="483">
                  <c:v>7400</c:v>
                </c:pt>
                <c:pt idx="484">
                  <c:v>7416</c:v>
                </c:pt>
                <c:pt idx="485">
                  <c:v>7684</c:v>
                </c:pt>
                <c:pt idx="486">
                  <c:v>7714</c:v>
                </c:pt>
                <c:pt idx="487">
                  <c:v>7750</c:v>
                </c:pt>
                <c:pt idx="488">
                  <c:v>7965</c:v>
                </c:pt>
                <c:pt idx="489">
                  <c:v>8001</c:v>
                </c:pt>
                <c:pt idx="490">
                  <c:v>8047</c:v>
                </c:pt>
                <c:pt idx="491">
                  <c:v>8049</c:v>
                </c:pt>
                <c:pt idx="492">
                  <c:v>8059</c:v>
                </c:pt>
                <c:pt idx="493">
                  <c:v>8282</c:v>
                </c:pt>
                <c:pt idx="494">
                  <c:v>8318</c:v>
                </c:pt>
                <c:pt idx="495">
                  <c:v>8366</c:v>
                </c:pt>
                <c:pt idx="496">
                  <c:v>8385</c:v>
                </c:pt>
                <c:pt idx="497">
                  <c:v>8385</c:v>
                </c:pt>
                <c:pt idx="498">
                  <c:v>8591</c:v>
                </c:pt>
                <c:pt idx="499">
                  <c:v>8605</c:v>
                </c:pt>
                <c:pt idx="500">
                  <c:v>8613</c:v>
                </c:pt>
                <c:pt idx="501">
                  <c:v>8627</c:v>
                </c:pt>
                <c:pt idx="502">
                  <c:v>8634</c:v>
                </c:pt>
                <c:pt idx="503">
                  <c:v>8649</c:v>
                </c:pt>
                <c:pt idx="504">
                  <c:v>8936</c:v>
                </c:pt>
                <c:pt idx="505">
                  <c:v>8955</c:v>
                </c:pt>
                <c:pt idx="506">
                  <c:v>8958</c:v>
                </c:pt>
                <c:pt idx="507">
                  <c:v>8989</c:v>
                </c:pt>
                <c:pt idx="508">
                  <c:v>8989</c:v>
                </c:pt>
                <c:pt idx="509">
                  <c:v>8991</c:v>
                </c:pt>
                <c:pt idx="510">
                  <c:v>8992.5</c:v>
                </c:pt>
                <c:pt idx="511">
                  <c:v>9001</c:v>
                </c:pt>
                <c:pt idx="512">
                  <c:v>9008</c:v>
                </c:pt>
                <c:pt idx="513">
                  <c:v>9020</c:v>
                </c:pt>
                <c:pt idx="514">
                  <c:v>9245</c:v>
                </c:pt>
                <c:pt idx="515">
                  <c:v>9245</c:v>
                </c:pt>
                <c:pt idx="516">
                  <c:v>9259</c:v>
                </c:pt>
                <c:pt idx="517">
                  <c:v>9267</c:v>
                </c:pt>
                <c:pt idx="518">
                  <c:v>9274</c:v>
                </c:pt>
                <c:pt idx="519">
                  <c:v>9303</c:v>
                </c:pt>
                <c:pt idx="520">
                  <c:v>9307</c:v>
                </c:pt>
                <c:pt idx="521">
                  <c:v>9314</c:v>
                </c:pt>
                <c:pt idx="522">
                  <c:v>9605</c:v>
                </c:pt>
                <c:pt idx="523">
                  <c:v>9626</c:v>
                </c:pt>
                <c:pt idx="524">
                  <c:v>9660</c:v>
                </c:pt>
                <c:pt idx="525">
                  <c:v>9878</c:v>
                </c:pt>
                <c:pt idx="526">
                  <c:v>9899</c:v>
                </c:pt>
                <c:pt idx="527">
                  <c:v>9900</c:v>
                </c:pt>
                <c:pt idx="528">
                  <c:v>9914</c:v>
                </c:pt>
                <c:pt idx="529">
                  <c:v>9964</c:v>
                </c:pt>
                <c:pt idx="530">
                  <c:v>10245</c:v>
                </c:pt>
                <c:pt idx="531">
                  <c:v>10263</c:v>
                </c:pt>
                <c:pt idx="532">
                  <c:v>10274</c:v>
                </c:pt>
                <c:pt idx="533">
                  <c:v>10281</c:v>
                </c:pt>
                <c:pt idx="534">
                  <c:v>10283</c:v>
                </c:pt>
                <c:pt idx="535">
                  <c:v>10288</c:v>
                </c:pt>
                <c:pt idx="536">
                  <c:v>10288</c:v>
                </c:pt>
                <c:pt idx="537">
                  <c:v>10288</c:v>
                </c:pt>
                <c:pt idx="538">
                  <c:v>10609</c:v>
                </c:pt>
                <c:pt idx="539">
                  <c:v>10609</c:v>
                </c:pt>
                <c:pt idx="540">
                  <c:v>10612</c:v>
                </c:pt>
                <c:pt idx="541">
                  <c:v>10880.5</c:v>
                </c:pt>
                <c:pt idx="542">
                  <c:v>10888.5</c:v>
                </c:pt>
                <c:pt idx="543">
                  <c:v>10892</c:v>
                </c:pt>
                <c:pt idx="544">
                  <c:v>10899</c:v>
                </c:pt>
                <c:pt idx="545">
                  <c:v>10899</c:v>
                </c:pt>
                <c:pt idx="546">
                  <c:v>11172</c:v>
                </c:pt>
                <c:pt idx="547">
                  <c:v>11187</c:v>
                </c:pt>
                <c:pt idx="548">
                  <c:v>11216</c:v>
                </c:pt>
                <c:pt idx="549">
                  <c:v>11230</c:v>
                </c:pt>
                <c:pt idx="550">
                  <c:v>11237</c:v>
                </c:pt>
                <c:pt idx="551">
                  <c:v>11481</c:v>
                </c:pt>
                <c:pt idx="552">
                  <c:v>11602</c:v>
                </c:pt>
                <c:pt idx="553">
                  <c:v>11609</c:v>
                </c:pt>
                <c:pt idx="554">
                  <c:v>11609</c:v>
                </c:pt>
                <c:pt idx="555">
                  <c:v>11817</c:v>
                </c:pt>
                <c:pt idx="556">
                  <c:v>11817</c:v>
                </c:pt>
                <c:pt idx="557">
                  <c:v>11841</c:v>
                </c:pt>
                <c:pt idx="558">
                  <c:v>11882</c:v>
                </c:pt>
                <c:pt idx="559">
                  <c:v>11882</c:v>
                </c:pt>
                <c:pt idx="560">
                  <c:v>11884</c:v>
                </c:pt>
                <c:pt idx="561">
                  <c:v>11892</c:v>
                </c:pt>
                <c:pt idx="562">
                  <c:v>12220</c:v>
                </c:pt>
                <c:pt idx="563">
                  <c:v>12220</c:v>
                </c:pt>
                <c:pt idx="564">
                  <c:v>12500</c:v>
                </c:pt>
                <c:pt idx="565">
                  <c:v>12500</c:v>
                </c:pt>
                <c:pt idx="566">
                  <c:v>12524</c:v>
                </c:pt>
                <c:pt idx="567">
                  <c:v>12558</c:v>
                </c:pt>
                <c:pt idx="568">
                  <c:v>12889</c:v>
                </c:pt>
                <c:pt idx="569">
                  <c:v>12889</c:v>
                </c:pt>
                <c:pt idx="570">
                  <c:v>13154</c:v>
                </c:pt>
                <c:pt idx="571">
                  <c:v>13169</c:v>
                </c:pt>
                <c:pt idx="572">
                  <c:v>13773</c:v>
                </c:pt>
                <c:pt idx="573">
                  <c:v>14147</c:v>
                </c:pt>
              </c:numCache>
            </c:numRef>
          </c:xVal>
          <c:yVal>
            <c:numRef>
              <c:f>'Active 1'!$P$21:$P$974</c:f>
              <c:numCache>
                <c:formatCode>General</c:formatCode>
                <c:ptCount val="954"/>
                <c:pt idx="78">
                  <c:v>8.1221752733566452E-2</c:v>
                </c:pt>
                <c:pt idx="79">
                  <c:v>8.1078995423702865E-2</c:v>
                </c:pt>
                <c:pt idx="80">
                  <c:v>8.0936350362338733E-2</c:v>
                </c:pt>
                <c:pt idx="81">
                  <c:v>7.5979828217104042E-2</c:v>
                </c:pt>
                <c:pt idx="82">
                  <c:v>7.5875885653862885E-2</c:v>
                </c:pt>
                <c:pt idx="83">
                  <c:v>7.5858568031912502E-2</c:v>
                </c:pt>
                <c:pt idx="84">
                  <c:v>7.0591425066138233E-2</c:v>
                </c:pt>
                <c:pt idx="85">
                  <c:v>6.5735434577720714E-2</c:v>
                </c:pt>
                <c:pt idx="86">
                  <c:v>6.5151241561361456E-2</c:v>
                </c:pt>
                <c:pt idx="87">
                  <c:v>3.730048109856654E-2</c:v>
                </c:pt>
                <c:pt idx="88">
                  <c:v>2.8865077070372364E-2</c:v>
                </c:pt>
                <c:pt idx="89">
                  <c:v>2.5192211564520228E-2</c:v>
                </c:pt>
                <c:pt idx="90">
                  <c:v>2.5192211564520228E-2</c:v>
                </c:pt>
                <c:pt idx="91">
                  <c:v>2.2113656574357148E-2</c:v>
                </c:pt>
                <c:pt idx="92">
                  <c:v>1.542808677606243E-2</c:v>
                </c:pt>
                <c:pt idx="93">
                  <c:v>1.5418712489330903E-2</c:v>
                </c:pt>
                <c:pt idx="94">
                  <c:v>1.5418712489330903E-2</c:v>
                </c:pt>
                <c:pt idx="95">
                  <c:v>1.5194255772615246E-2</c:v>
                </c:pt>
                <c:pt idx="96">
                  <c:v>7.4289528389848078E-3</c:v>
                </c:pt>
                <c:pt idx="97">
                  <c:v>7.3787105486256277E-3</c:v>
                </c:pt>
                <c:pt idx="98">
                  <c:v>7.2977064597779806E-3</c:v>
                </c:pt>
                <c:pt idx="99">
                  <c:v>7.2822990330563275E-3</c:v>
                </c:pt>
                <c:pt idx="100">
                  <c:v>-9.8043810295667805E-4</c:v>
                </c:pt>
                <c:pt idx="101">
                  <c:v>-9.8594507810562115E-4</c:v>
                </c:pt>
                <c:pt idx="102">
                  <c:v>-1.10118640930576E-3</c:v>
                </c:pt>
                <c:pt idx="103">
                  <c:v>-2.8982900984581422E-3</c:v>
                </c:pt>
                <c:pt idx="104">
                  <c:v>-4.1900342193587903E-3</c:v>
                </c:pt>
                <c:pt idx="105">
                  <c:v>-4.3805209045884377E-3</c:v>
                </c:pt>
                <c:pt idx="106">
                  <c:v>-5.5963188831468641E-3</c:v>
                </c:pt>
                <c:pt idx="107">
                  <c:v>-5.5963188831468641E-3</c:v>
                </c:pt>
                <c:pt idx="108">
                  <c:v>-5.648800790079414E-3</c:v>
                </c:pt>
                <c:pt idx="109">
                  <c:v>-5.6786361094969817E-3</c:v>
                </c:pt>
                <c:pt idx="110">
                  <c:v>-6.5148936969683865E-3</c:v>
                </c:pt>
                <c:pt idx="111">
                  <c:v>-6.5577101726239512E-3</c:v>
                </c:pt>
                <c:pt idx="112">
                  <c:v>-6.5577101726239512E-3</c:v>
                </c:pt>
                <c:pt idx="113">
                  <c:v>-6.5577101726239512E-3</c:v>
                </c:pt>
                <c:pt idx="114">
                  <c:v>-6.5577101726239512E-3</c:v>
                </c:pt>
                <c:pt idx="115">
                  <c:v>-6.5609914704947529E-3</c:v>
                </c:pt>
                <c:pt idx="116">
                  <c:v>-6.5773716516066977E-3</c:v>
                </c:pt>
                <c:pt idx="117">
                  <c:v>-6.5773716516066977E-3</c:v>
                </c:pt>
                <c:pt idx="118">
                  <c:v>-6.5773716516066977E-3</c:v>
                </c:pt>
                <c:pt idx="119">
                  <c:v>-6.6747319498063201E-3</c:v>
                </c:pt>
                <c:pt idx="120">
                  <c:v>-7.6467915910971226E-3</c:v>
                </c:pt>
                <c:pt idx="121">
                  <c:v>-7.64942746009609E-3</c:v>
                </c:pt>
                <c:pt idx="122">
                  <c:v>-7.6809210852249905E-3</c:v>
                </c:pt>
                <c:pt idx="123">
                  <c:v>-8.3248968524464069E-3</c:v>
                </c:pt>
                <c:pt idx="124">
                  <c:v>-8.3694216289934634E-3</c:v>
                </c:pt>
                <c:pt idx="126">
                  <c:v>-8.3799087638843188E-3</c:v>
                </c:pt>
                <c:pt idx="127">
                  <c:v>-8.9537422609383827E-3</c:v>
                </c:pt>
                <c:pt idx="129">
                  <c:v>-8.9598834910964726E-3</c:v>
                </c:pt>
                <c:pt idx="130">
                  <c:v>-8.9629435828786942E-3</c:v>
                </c:pt>
                <c:pt idx="131">
                  <c:v>-9.2736631159082393E-3</c:v>
                </c:pt>
                <c:pt idx="132">
                  <c:v>-9.2934693187830524E-3</c:v>
                </c:pt>
                <c:pt idx="133">
                  <c:v>-9.3313769504472944E-3</c:v>
                </c:pt>
                <c:pt idx="134">
                  <c:v>-9.3374738998247084E-3</c:v>
                </c:pt>
                <c:pt idx="135">
                  <c:v>-9.3394921852214176E-3</c:v>
                </c:pt>
                <c:pt idx="136">
                  <c:v>-9.3415034550869084E-3</c:v>
                </c:pt>
                <c:pt idx="137">
                  <c:v>-9.3602606191897034E-3</c:v>
                </c:pt>
                <c:pt idx="139">
                  <c:v>-9.367011549997686E-3</c:v>
                </c:pt>
                <c:pt idx="140">
                  <c:v>-9.3679689531533227E-3</c:v>
                </c:pt>
                <c:pt idx="141">
                  <c:v>-9.3736765405482772E-3</c:v>
                </c:pt>
                <c:pt idx="142">
                  <c:v>-9.3736765405482772E-3</c:v>
                </c:pt>
                <c:pt idx="143">
                  <c:v>-9.3736765405482772E-3</c:v>
                </c:pt>
                <c:pt idx="144">
                  <c:v>-9.387669272494039E-3</c:v>
                </c:pt>
                <c:pt idx="145">
                  <c:v>-9.3922458223357659E-3</c:v>
                </c:pt>
                <c:pt idx="146">
                  <c:v>-9.4074781157133091E-3</c:v>
                </c:pt>
                <c:pt idx="147">
                  <c:v>-9.5679714575196209E-3</c:v>
                </c:pt>
                <c:pt idx="148">
                  <c:v>-9.590724929273332E-3</c:v>
                </c:pt>
                <c:pt idx="149">
                  <c:v>-9.5983407792399177E-3</c:v>
                </c:pt>
                <c:pt idx="150">
                  <c:v>-9.6265549598041865E-3</c:v>
                </c:pt>
                <c:pt idx="151">
                  <c:v>-9.6259906622924041E-3</c:v>
                </c:pt>
                <c:pt idx="152">
                  <c:v>-9.6259906622924041E-3</c:v>
                </c:pt>
                <c:pt idx="153">
                  <c:v>-9.6252525135277524E-3</c:v>
                </c:pt>
                <c:pt idx="154">
                  <c:v>-9.6252525135277524E-3</c:v>
                </c:pt>
                <c:pt idx="155">
                  <c:v>-9.624303681971343E-3</c:v>
                </c:pt>
                <c:pt idx="156">
                  <c:v>-9.6232426019154851E-3</c:v>
                </c:pt>
                <c:pt idx="157">
                  <c:v>-9.6211156138659316E-3</c:v>
                </c:pt>
                <c:pt idx="158">
                  <c:v>-9.6121928398238497E-3</c:v>
                </c:pt>
                <c:pt idx="159">
                  <c:v>-9.6104602395093858E-3</c:v>
                </c:pt>
                <c:pt idx="160">
                  <c:v>-9.5109301111156244E-3</c:v>
                </c:pt>
                <c:pt idx="161">
                  <c:v>-9.5057298676425733E-3</c:v>
                </c:pt>
                <c:pt idx="162">
                  <c:v>-9.4977190364965262E-3</c:v>
                </c:pt>
                <c:pt idx="163">
                  <c:v>-9.4936189112520917E-3</c:v>
                </c:pt>
                <c:pt idx="164">
                  <c:v>-9.4936189112520917E-3</c:v>
                </c:pt>
                <c:pt idx="166">
                  <c:v>-9.4922381717748479E-3</c:v>
                </c:pt>
                <c:pt idx="168">
                  <c:v>-9.4908504167663908E-3</c:v>
                </c:pt>
                <c:pt idx="169">
                  <c:v>-9.4887556301326732E-3</c:v>
                </c:pt>
                <c:pt idx="170">
                  <c:v>-9.4887556301326732E-3</c:v>
                </c:pt>
                <c:pt idx="171">
                  <c:v>-9.4866450585537228E-3</c:v>
                </c:pt>
                <c:pt idx="172">
                  <c:v>-9.4866450585537228E-3</c:v>
                </c:pt>
                <c:pt idx="173">
                  <c:v>-9.4787712471216708E-3</c:v>
                </c:pt>
                <c:pt idx="174">
                  <c:v>-9.4780449227855681E-3</c:v>
                </c:pt>
                <c:pt idx="175">
                  <c:v>-8.7171056732482655E-3</c:v>
                </c:pt>
                <c:pt idx="176">
                  <c:v>-8.6791646342389492E-3</c:v>
                </c:pt>
                <c:pt idx="177">
                  <c:v>-8.6791646342389492E-3</c:v>
                </c:pt>
                <c:pt idx="179">
                  <c:v>-8.6626674147707149E-3</c:v>
                </c:pt>
                <c:pt idx="180">
                  <c:v>-8.6497380266361817E-3</c:v>
                </c:pt>
                <c:pt idx="181">
                  <c:v>-8.6066506617696568E-3</c:v>
                </c:pt>
                <c:pt idx="182">
                  <c:v>-8.5933529582463072E-3</c:v>
                </c:pt>
                <c:pt idx="183">
                  <c:v>-8.583801982102653E-3</c:v>
                </c:pt>
                <c:pt idx="184">
                  <c:v>-8.2207831889648617E-3</c:v>
                </c:pt>
                <c:pt idx="185">
                  <c:v>-8.1771131978241995E-3</c:v>
                </c:pt>
                <c:pt idx="186">
                  <c:v>-8.0772922673676105E-3</c:v>
                </c:pt>
                <c:pt idx="187">
                  <c:v>-8.0290996725618149E-3</c:v>
                </c:pt>
                <c:pt idx="188">
                  <c:v>-7.9596659329662436E-3</c:v>
                </c:pt>
                <c:pt idx="189">
                  <c:v>-7.9451161739762001E-3</c:v>
                </c:pt>
                <c:pt idx="190">
                  <c:v>-7.9426850755547097E-3</c:v>
                </c:pt>
                <c:pt idx="191">
                  <c:v>-7.9084655399594746E-3</c:v>
                </c:pt>
                <c:pt idx="192">
                  <c:v>-7.9084655399594746E-3</c:v>
                </c:pt>
                <c:pt idx="193">
                  <c:v>-7.3341042965778562E-3</c:v>
                </c:pt>
                <c:pt idx="194">
                  <c:v>-7.3341042965778562E-3</c:v>
                </c:pt>
                <c:pt idx="195">
                  <c:v>-7.233730763189835E-3</c:v>
                </c:pt>
                <c:pt idx="196">
                  <c:v>-7.2279302390467759E-3</c:v>
                </c:pt>
                <c:pt idx="198">
                  <c:v>-7.2279302390467759E-3</c:v>
                </c:pt>
                <c:pt idx="199">
                  <c:v>-7.1842026879163296E-3</c:v>
                </c:pt>
                <c:pt idx="200">
                  <c:v>-7.1724753600683304E-3</c:v>
                </c:pt>
                <c:pt idx="201">
                  <c:v>-7.1724753600683304E-3</c:v>
                </c:pt>
                <c:pt idx="203">
                  <c:v>-7.166601172847507E-3</c:v>
                </c:pt>
                <c:pt idx="204">
                  <c:v>-7.1636614484128901E-3</c:v>
                </c:pt>
                <c:pt idx="205">
                  <c:v>-7.1636614484128901E-3</c:v>
                </c:pt>
                <c:pt idx="206">
                  <c:v>-7.1636614484128901E-3</c:v>
                </c:pt>
                <c:pt idx="207">
                  <c:v>-7.1636614484128901E-3</c:v>
                </c:pt>
                <c:pt idx="208">
                  <c:v>-7.1252854274277072E-3</c:v>
                </c:pt>
                <c:pt idx="210">
                  <c:v>-7.1223211486338362E-3</c:v>
                </c:pt>
                <c:pt idx="212">
                  <c:v>-7.1074734464224177E-3</c:v>
                </c:pt>
                <c:pt idx="214">
                  <c:v>-7.1015220883582225E-3</c:v>
                </c:pt>
                <c:pt idx="215">
                  <c:v>-7.1000331526654206E-3</c:v>
                </c:pt>
                <c:pt idx="216">
                  <c:v>-7.0866130002486677E-3</c:v>
                </c:pt>
                <c:pt idx="217">
                  <c:v>-7.0836259209783453E-3</c:v>
                </c:pt>
                <c:pt idx="218">
                  <c:v>-7.0656666138175263E-3</c:v>
                </c:pt>
                <c:pt idx="219">
                  <c:v>-7.0596661470348227E-3</c:v>
                </c:pt>
                <c:pt idx="220">
                  <c:v>-7.0596661470348227E-3</c:v>
                </c:pt>
                <c:pt idx="223">
                  <c:v>-7.0355941245918525E-3</c:v>
                </c:pt>
                <c:pt idx="224">
                  <c:v>-7.0355941245918525E-3</c:v>
                </c:pt>
                <c:pt idx="226">
                  <c:v>-7.0144390261070479E-3</c:v>
                </c:pt>
                <c:pt idx="228">
                  <c:v>-6.2989382414538929E-3</c:v>
                </c:pt>
                <c:pt idx="230">
                  <c:v>-6.2388606719226622E-3</c:v>
                </c:pt>
                <c:pt idx="231">
                  <c:v>-6.1573401455113762E-3</c:v>
                </c:pt>
                <c:pt idx="232">
                  <c:v>-6.1573401455113762E-3</c:v>
                </c:pt>
                <c:pt idx="233">
                  <c:v>-6.1047993332913565E-3</c:v>
                </c:pt>
                <c:pt idx="234">
                  <c:v>-6.1047993332913565E-3</c:v>
                </c:pt>
                <c:pt idx="235">
                  <c:v>-6.048320837321302E-3</c:v>
                </c:pt>
                <c:pt idx="236">
                  <c:v>-6.0305792284834556E-3</c:v>
                </c:pt>
                <c:pt idx="237">
                  <c:v>-6.0305792284834556E-3</c:v>
                </c:pt>
                <c:pt idx="238">
                  <c:v>-6.0021014524370983E-3</c:v>
                </c:pt>
                <c:pt idx="239">
                  <c:v>-6.0021014524370983E-3</c:v>
                </c:pt>
                <c:pt idx="240">
                  <c:v>-5.9949644695974705E-3</c:v>
                </c:pt>
                <c:pt idx="242">
                  <c:v>-5.9824578685061334E-3</c:v>
                </c:pt>
                <c:pt idx="243">
                  <c:v>-5.9412134782427621E-3</c:v>
                </c:pt>
                <c:pt idx="244">
                  <c:v>-5.9412134782427621E-3</c:v>
                </c:pt>
                <c:pt idx="245">
                  <c:v>-5.8361759177281069E-3</c:v>
                </c:pt>
                <c:pt idx="247">
                  <c:v>-5.1274178498322874E-3</c:v>
                </c:pt>
                <c:pt idx="250">
                  <c:v>-4.9062149929781241E-3</c:v>
                </c:pt>
                <c:pt idx="251">
                  <c:v>-4.9021440141349942E-3</c:v>
                </c:pt>
                <c:pt idx="252">
                  <c:v>-4.8162483115015593E-3</c:v>
                </c:pt>
                <c:pt idx="253">
                  <c:v>-4.7585548084589811E-3</c:v>
                </c:pt>
                <c:pt idx="254">
                  <c:v>-4.7544206898349111E-3</c:v>
                </c:pt>
                <c:pt idx="255">
                  <c:v>-4.6963588714035156E-3</c:v>
                </c:pt>
                <c:pt idx="256">
                  <c:v>-3.892343920662511E-3</c:v>
                </c:pt>
                <c:pt idx="257">
                  <c:v>-3.5648222633446994E-3</c:v>
                </c:pt>
                <c:pt idx="258">
                  <c:v>-3.5602093347151652E-3</c:v>
                </c:pt>
                <c:pt idx="260">
                  <c:v>-3.3836184196351861E-3</c:v>
                </c:pt>
                <c:pt idx="261">
                  <c:v>-3.3179201954756281E-3</c:v>
                </c:pt>
                <c:pt idx="262">
                  <c:v>-3.2566068951810985E-3</c:v>
                </c:pt>
                <c:pt idx="263">
                  <c:v>-3.2566068951810985E-3</c:v>
                </c:pt>
                <c:pt idx="264">
                  <c:v>-3.2234692693800782E-3</c:v>
                </c:pt>
                <c:pt idx="265">
                  <c:v>-3.1521706805723933E-3</c:v>
                </c:pt>
                <c:pt idx="266">
                  <c:v>-1.9784597157790312E-3</c:v>
                </c:pt>
                <c:pt idx="267">
                  <c:v>-1.9421545776341759E-3</c:v>
                </c:pt>
                <c:pt idx="268">
                  <c:v>-1.9317658960761248E-3</c:v>
                </c:pt>
                <c:pt idx="269">
                  <c:v>-1.8640684623754144E-3</c:v>
                </c:pt>
                <c:pt idx="270">
                  <c:v>-1.6750517213404105E-3</c:v>
                </c:pt>
                <c:pt idx="271">
                  <c:v>-1.5584225134790226E-3</c:v>
                </c:pt>
                <c:pt idx="272">
                  <c:v>-1.7345859063079609E-4</c:v>
                </c:pt>
                <c:pt idx="273">
                  <c:v>-4.0535594665928611E-5</c:v>
                </c:pt>
                <c:pt idx="274">
                  <c:v>-2.0226845921461594E-5</c:v>
                </c:pt>
                <c:pt idx="275">
                  <c:v>1.0338788735314768E-7</c:v>
                </c:pt>
                <c:pt idx="276">
                  <c:v>1.0338788735314768E-7</c:v>
                </c:pt>
                <c:pt idx="277">
                  <c:v>1.5203429712278295E-3</c:v>
                </c:pt>
                <c:pt idx="278">
                  <c:v>1.52659753416181E-3</c:v>
                </c:pt>
                <c:pt idx="281">
                  <c:v>1.6206264441079837E-3</c:v>
                </c:pt>
                <c:pt idx="282">
                  <c:v>1.689831783309468E-3</c:v>
                </c:pt>
                <c:pt idx="283">
                  <c:v>1.6961337010791538E-3</c:v>
                </c:pt>
                <c:pt idx="284">
                  <c:v>1.6961337010791538E-3</c:v>
                </c:pt>
                <c:pt idx="285">
                  <c:v>1.7529298857324994E-3</c:v>
                </c:pt>
                <c:pt idx="287">
                  <c:v>1.847905892392777E-3</c:v>
                </c:pt>
                <c:pt idx="288">
                  <c:v>1.847905892392777E-3</c:v>
                </c:pt>
                <c:pt idx="290">
                  <c:v>1.8732994750487323E-3</c:v>
                </c:pt>
                <c:pt idx="291">
                  <c:v>1.9178057691846041E-3</c:v>
                </c:pt>
                <c:pt idx="292">
                  <c:v>1.9241708267352298E-3</c:v>
                </c:pt>
                <c:pt idx="293">
                  <c:v>1.9305376381686596E-3</c:v>
                </c:pt>
                <c:pt idx="294">
                  <c:v>2.0134657901384008E-3</c:v>
                </c:pt>
                <c:pt idx="295">
                  <c:v>2.0582421822260724E-3</c:v>
                </c:pt>
                <c:pt idx="296">
                  <c:v>3.2929568129475236E-3</c:v>
                </c:pt>
                <c:pt idx="297">
                  <c:v>3.5296684260963797E-3</c:v>
                </c:pt>
                <c:pt idx="298">
                  <c:v>3.5296684260963797E-3</c:v>
                </c:pt>
                <c:pt idx="299">
                  <c:v>3.5534577552651775E-3</c:v>
                </c:pt>
                <c:pt idx="300">
                  <c:v>3.5670613040027694E-3</c:v>
                </c:pt>
                <c:pt idx="301">
                  <c:v>3.878437327387942E-3</c:v>
                </c:pt>
                <c:pt idx="302">
                  <c:v>3.878437327387942E-3</c:v>
                </c:pt>
                <c:pt idx="303">
                  <c:v>3.9680688194341724E-3</c:v>
                </c:pt>
                <c:pt idx="304">
                  <c:v>3.9749758267712022E-3</c:v>
                </c:pt>
                <c:pt idx="305">
                  <c:v>3.9887951030936732E-3</c:v>
                </c:pt>
                <c:pt idx="306">
                  <c:v>4.0718580871840259E-3</c:v>
                </c:pt>
                <c:pt idx="307">
                  <c:v>4.0926632955697014E-3</c:v>
                </c:pt>
                <c:pt idx="308">
                  <c:v>4.1516971070178236E-3</c:v>
                </c:pt>
                <c:pt idx="309">
                  <c:v>4.183001602385902E-3</c:v>
                </c:pt>
                <c:pt idx="310">
                  <c:v>4.3505587389345863E-3</c:v>
                </c:pt>
                <c:pt idx="312">
                  <c:v>6.2081464867012204E-3</c:v>
                </c:pt>
                <c:pt idx="313">
                  <c:v>6.2342439256399453E-3</c:v>
                </c:pt>
                <c:pt idx="314">
                  <c:v>6.4100260064052055E-3</c:v>
                </c:pt>
                <c:pt idx="315">
                  <c:v>6.4287832289543385E-3</c:v>
                </c:pt>
                <c:pt idx="316">
                  <c:v>6.4625738531969394E-3</c:v>
                </c:pt>
                <c:pt idx="317">
                  <c:v>6.5227337682128685E-3</c:v>
                </c:pt>
                <c:pt idx="319">
                  <c:v>8.3717797110949496E-3</c:v>
                </c:pt>
                <c:pt idx="320">
                  <c:v>8.8758698141145637E-3</c:v>
                </c:pt>
                <c:pt idx="321">
                  <c:v>8.8758698141145637E-3</c:v>
                </c:pt>
                <c:pt idx="322">
                  <c:v>8.8758698141145637E-3</c:v>
                </c:pt>
                <c:pt idx="323">
                  <c:v>8.8758698141145637E-3</c:v>
                </c:pt>
                <c:pt idx="324">
                  <c:v>8.8919866769101383E-3</c:v>
                </c:pt>
                <c:pt idx="325">
                  <c:v>9.0130867679344435E-3</c:v>
                </c:pt>
                <c:pt idx="327">
                  <c:v>9.0535411590827383E-3</c:v>
                </c:pt>
                <c:pt idx="328">
                  <c:v>9.0535411590827383E-3</c:v>
                </c:pt>
                <c:pt idx="329">
                  <c:v>1.1166314696484729E-2</c:v>
                </c:pt>
                <c:pt idx="331">
                  <c:v>1.1226142910795435E-2</c:v>
                </c:pt>
                <c:pt idx="334">
                  <c:v>1.1346057160189018E-2</c:v>
                </c:pt>
                <c:pt idx="335">
                  <c:v>1.1509347769482186E-2</c:v>
                </c:pt>
                <c:pt idx="336">
                  <c:v>1.1604173828682979E-2</c:v>
                </c:pt>
                <c:pt idx="337">
                  <c:v>1.1716514595274051E-2</c:v>
                </c:pt>
                <c:pt idx="339">
                  <c:v>1.4093942109739526E-2</c:v>
                </c:pt>
                <c:pt idx="340">
                  <c:v>1.4409700454726268E-2</c:v>
                </c:pt>
                <c:pt idx="342">
                  <c:v>1.4658271842435563E-2</c:v>
                </c:pt>
                <c:pt idx="343">
                  <c:v>1.4658271842435563E-2</c:v>
                </c:pt>
                <c:pt idx="344">
                  <c:v>1.4806176741207095E-2</c:v>
                </c:pt>
                <c:pt idx="345">
                  <c:v>1.4926680078367498E-2</c:v>
                </c:pt>
                <c:pt idx="346">
                  <c:v>1.6817935276865911E-2</c:v>
                </c:pt>
                <c:pt idx="347">
                  <c:v>1.6880578145413876E-2</c:v>
                </c:pt>
                <c:pt idx="348">
                  <c:v>1.731143107936934E-2</c:v>
                </c:pt>
                <c:pt idx="349">
                  <c:v>1.7379521835569199E-2</c:v>
                </c:pt>
                <c:pt idx="351">
                  <c:v>1.7408729896468338E-2</c:v>
                </c:pt>
                <c:pt idx="352">
                  <c:v>1.7428210706481786E-2</c:v>
                </c:pt>
                <c:pt idx="353">
                  <c:v>2.0281076782349885E-2</c:v>
                </c:pt>
                <c:pt idx="354">
                  <c:v>2.0419515652725921E-2</c:v>
                </c:pt>
                <c:pt idx="356">
                  <c:v>2.0501704335758777E-2</c:v>
                </c:pt>
                <c:pt idx="358">
                  <c:v>2.0656110661229063E-2</c:v>
                </c:pt>
                <c:pt idx="359">
                  <c:v>2.069735232890102E-2</c:v>
                </c:pt>
                <c:pt idx="360">
                  <c:v>2.069735232890102E-2</c:v>
                </c:pt>
                <c:pt idx="361">
                  <c:v>2.069735232890102E-2</c:v>
                </c:pt>
                <c:pt idx="362">
                  <c:v>2.0924683111578701E-2</c:v>
                </c:pt>
                <c:pt idx="363">
                  <c:v>2.0955748534367165E-2</c:v>
                </c:pt>
                <c:pt idx="365">
                  <c:v>2.2795214921698351E-2</c:v>
                </c:pt>
                <c:pt idx="366">
                  <c:v>2.3832524889350944E-2</c:v>
                </c:pt>
                <c:pt idx="368">
                  <c:v>2.4065860200615467E-2</c:v>
                </c:pt>
                <c:pt idx="369">
                  <c:v>2.4131121726997353E-2</c:v>
                </c:pt>
                <c:pt idx="370">
                  <c:v>2.4207339976110461E-2</c:v>
                </c:pt>
                <c:pt idx="371">
                  <c:v>2.4229132403659443E-2</c:v>
                </c:pt>
                <c:pt idx="372">
                  <c:v>2.6759455951361411E-2</c:v>
                </c:pt>
                <c:pt idx="373">
                  <c:v>2.7520348688065788E-2</c:v>
                </c:pt>
                <c:pt idx="374">
                  <c:v>2.7852131725233695E-2</c:v>
                </c:pt>
                <c:pt idx="375">
                  <c:v>2.7961140013209908E-2</c:v>
                </c:pt>
                <c:pt idx="376">
                  <c:v>2.8624305436132726E-2</c:v>
                </c:pt>
                <c:pt idx="377">
                  <c:v>3.0015188367526202E-2</c:v>
                </c:pt>
                <c:pt idx="378">
                  <c:v>3.119123561104753E-2</c:v>
                </c:pt>
                <c:pt idx="379">
                  <c:v>3.119123561104753E-2</c:v>
                </c:pt>
                <c:pt idx="380">
                  <c:v>3.1563026902565676E-2</c:v>
                </c:pt>
                <c:pt idx="381">
                  <c:v>3.182790130054354E-2</c:v>
                </c:pt>
                <c:pt idx="383">
                  <c:v>3.4548226932908224E-2</c:v>
                </c:pt>
                <c:pt idx="384">
                  <c:v>3.4884973024700575E-2</c:v>
                </c:pt>
                <c:pt idx="385">
                  <c:v>3.5273184167028786E-2</c:v>
                </c:pt>
                <c:pt idx="386">
                  <c:v>3.5273184167028786E-2</c:v>
                </c:pt>
                <c:pt idx="387">
                  <c:v>3.9208723471600163E-2</c:v>
                </c:pt>
                <c:pt idx="388">
                  <c:v>3.932659160936796E-2</c:v>
                </c:pt>
                <c:pt idx="390">
                  <c:v>3.9418365045068821E-2</c:v>
                </c:pt>
                <c:pt idx="391">
                  <c:v>3.9418365045068821E-2</c:v>
                </c:pt>
                <c:pt idx="392">
                  <c:v>3.9615311797947597E-2</c:v>
                </c:pt>
                <c:pt idx="394">
                  <c:v>3.966789757959515E-2</c:v>
                </c:pt>
                <c:pt idx="395">
                  <c:v>3.9878521327433997E-2</c:v>
                </c:pt>
                <c:pt idx="396">
                  <c:v>4.3180187032165945E-2</c:v>
                </c:pt>
                <c:pt idx="397">
                  <c:v>4.3938262512369604E-2</c:v>
                </c:pt>
                <c:pt idx="398">
                  <c:v>4.3938262512369604E-2</c:v>
                </c:pt>
                <c:pt idx="399">
                  <c:v>4.8671646319181472E-2</c:v>
                </c:pt>
                <c:pt idx="400">
                  <c:v>5.1581476188428829E-2</c:v>
                </c:pt>
                <c:pt idx="401">
                  <c:v>5.1713424497346304E-2</c:v>
                </c:pt>
                <c:pt idx="402">
                  <c:v>5.2227907299562143E-2</c:v>
                </c:pt>
                <c:pt idx="403">
                  <c:v>5.2774125290942255E-2</c:v>
                </c:pt>
                <c:pt idx="404">
                  <c:v>5.3011071311901962E-2</c:v>
                </c:pt>
                <c:pt idx="407">
                  <c:v>5.3530956073153807E-2</c:v>
                </c:pt>
                <c:pt idx="408">
                  <c:v>5.6329819786217768E-2</c:v>
                </c:pt>
                <c:pt idx="410">
                  <c:v>5.7077252830655477E-2</c:v>
                </c:pt>
                <c:pt idx="411">
                  <c:v>5.7138453684635764E-2</c:v>
                </c:pt>
                <c:pt idx="412">
                  <c:v>5.7260939578970931E-2</c:v>
                </c:pt>
                <c:pt idx="413">
                  <c:v>5.7506248113139619E-2</c:v>
                </c:pt>
                <c:pt idx="415">
                  <c:v>5.7536943249801173E-2</c:v>
                </c:pt>
                <c:pt idx="416">
                  <c:v>5.7644431475424945E-2</c:v>
                </c:pt>
                <c:pt idx="418">
                  <c:v>5.7736632641674668E-2</c:v>
                </c:pt>
                <c:pt idx="419">
                  <c:v>5.7798135163497216E-2</c:v>
                </c:pt>
                <c:pt idx="420">
                  <c:v>5.7982811101714077E-2</c:v>
                </c:pt>
                <c:pt idx="422">
                  <c:v>5.8029019548631378E-2</c:v>
                </c:pt>
                <c:pt idx="423">
                  <c:v>5.8214011185752937E-2</c:v>
                </c:pt>
                <c:pt idx="424">
                  <c:v>5.8553818472644445E-2</c:v>
                </c:pt>
                <c:pt idx="426">
                  <c:v>6.268179127235779E-2</c:v>
                </c:pt>
                <c:pt idx="427">
                  <c:v>6.271364747943553E-2</c:v>
                </c:pt>
                <c:pt idx="430">
                  <c:v>6.2936837363853707E-2</c:v>
                </c:pt>
                <c:pt idx="431">
                  <c:v>6.3032595404429737E-2</c:v>
                </c:pt>
                <c:pt idx="433">
                  <c:v>6.3064528782350832E-2</c:v>
                </c:pt>
                <c:pt idx="434">
                  <c:v>6.3304252736816627E-2</c:v>
                </c:pt>
                <c:pt idx="436">
                  <c:v>6.3528351132527222E-2</c:v>
                </c:pt>
                <c:pt idx="439">
                  <c:v>6.7013038419436288E-2</c:v>
                </c:pt>
                <c:pt idx="441">
                  <c:v>6.7242759763416177E-2</c:v>
                </c:pt>
                <c:pt idx="442">
                  <c:v>6.7719704664731317E-2</c:v>
                </c:pt>
                <c:pt idx="444">
                  <c:v>6.8065999347259154E-2</c:v>
                </c:pt>
                <c:pt idx="447">
                  <c:v>6.8082508862947505E-2</c:v>
                </c:pt>
                <c:pt idx="448">
                  <c:v>6.8247700483385298E-2</c:v>
                </c:pt>
                <c:pt idx="449">
                  <c:v>6.8247700483385298E-2</c:v>
                </c:pt>
                <c:pt idx="451">
                  <c:v>6.831382624027893E-2</c:v>
                </c:pt>
                <c:pt idx="452">
                  <c:v>6.8528928754233054E-2</c:v>
                </c:pt>
                <c:pt idx="453">
                  <c:v>7.2893224334025869E-2</c:v>
                </c:pt>
                <c:pt idx="456">
                  <c:v>7.3523933875600855E-2</c:v>
                </c:pt>
                <c:pt idx="458">
                  <c:v>7.3763206865330749E-2</c:v>
                </c:pt>
                <c:pt idx="459">
                  <c:v>7.3882972270581784E-2</c:v>
                </c:pt>
                <c:pt idx="461">
                  <c:v>7.4105621742241085E-2</c:v>
                </c:pt>
                <c:pt idx="462">
                  <c:v>7.4105621742241085E-2</c:v>
                </c:pt>
                <c:pt idx="463">
                  <c:v>7.4397225983756671E-2</c:v>
                </c:pt>
                <c:pt idx="464">
                  <c:v>7.8339572297894955E-2</c:v>
                </c:pt>
                <c:pt idx="465">
                  <c:v>7.874405949168381E-2</c:v>
                </c:pt>
                <c:pt idx="467">
                  <c:v>7.888496817099111E-2</c:v>
                </c:pt>
                <c:pt idx="468">
                  <c:v>7.9096541655888503E-2</c:v>
                </c:pt>
                <c:pt idx="469">
                  <c:v>7.9255387511486516E-2</c:v>
                </c:pt>
                <c:pt idx="470">
                  <c:v>7.952044630305459E-2</c:v>
                </c:pt>
                <c:pt idx="471">
                  <c:v>8.3489455813184038E-2</c:v>
                </c:pt>
                <c:pt idx="472">
                  <c:v>8.4250073030554415E-2</c:v>
                </c:pt>
                <c:pt idx="473">
                  <c:v>8.4758869980615811E-2</c:v>
                </c:pt>
                <c:pt idx="474">
                  <c:v>8.4795265236390027E-2</c:v>
                </c:pt>
                <c:pt idx="475">
                  <c:v>8.4995564545768704E-2</c:v>
                </c:pt>
                <c:pt idx="476">
                  <c:v>8.5305535448006703E-2</c:v>
                </c:pt>
                <c:pt idx="478">
                  <c:v>8.5469842894656062E-2</c:v>
                </c:pt>
                <c:pt idx="479">
                  <c:v>8.9717016444560066E-2</c:v>
                </c:pt>
                <c:pt idx="480">
                  <c:v>9.0109424213767914E-2</c:v>
                </c:pt>
                <c:pt idx="481">
                  <c:v>9.0502605445292303E-2</c:v>
                </c:pt>
                <c:pt idx="482">
                  <c:v>9.0840233542320223E-2</c:v>
                </c:pt>
                <c:pt idx="483">
                  <c:v>9.1028050250928277E-2</c:v>
                </c:pt>
                <c:pt idx="484">
                  <c:v>9.132892179232438E-2</c:v>
                </c:pt>
                <c:pt idx="485">
                  <c:v>9.6435265874694115E-2</c:v>
                </c:pt>
                <c:pt idx="486">
                  <c:v>9.7014711411689825E-2</c:v>
                </c:pt>
                <c:pt idx="487">
                  <c:v>9.7712129668855688E-2</c:v>
                </c:pt>
                <c:pt idx="488">
                  <c:v>0.10192459062524128</c:v>
                </c:pt>
                <c:pt idx="489">
                  <c:v>0.10263785696742314</c:v>
                </c:pt>
                <c:pt idx="490">
                  <c:v>0.10355256067206814</c:v>
                </c:pt>
                <c:pt idx="491">
                  <c:v>0.10359241458473163</c:v>
                </c:pt>
                <c:pt idx="492">
                  <c:v>0.10379178938101735</c:v>
                </c:pt>
                <c:pt idx="493">
                  <c:v>0.10828341233649294</c:v>
                </c:pt>
                <c:pt idx="494">
                  <c:v>0.10901669398923286</c:v>
                </c:pt>
                <c:pt idx="495">
                  <c:v>0.10999793868728541</c:v>
                </c:pt>
                <c:pt idx="496">
                  <c:v>0.1103874643933359</c:v>
                </c:pt>
                <c:pt idx="498">
                  <c:v>0.11465138933502142</c:v>
                </c:pt>
                <c:pt idx="499">
                  <c:v>0.11494387162125591</c:v>
                </c:pt>
                <c:pt idx="500">
                  <c:v>0.11511115869793379</c:v>
                </c:pt>
                <c:pt idx="501">
                  <c:v>0.11540418118007187</c:v>
                </c:pt>
                <c:pt idx="502">
                  <c:v>0.115550821331527</c:v>
                </c:pt>
                <c:pt idx="503">
                  <c:v>0.11586533961816495</c:v>
                </c:pt>
                <c:pt idx="504">
                  <c:v>0.12195913085490967</c:v>
                </c:pt>
                <c:pt idx="505">
                  <c:v>0.12236765111172633</c:v>
                </c:pt>
                <c:pt idx="506">
                  <c:v>0.12243221218830361</c:v>
                </c:pt>
                <c:pt idx="507">
                  <c:v>0.123100267609173</c:v>
                </c:pt>
                <c:pt idx="508">
                  <c:v>0.123100267609173</c:v>
                </c:pt>
                <c:pt idx="509">
                  <c:v>0.12314342583703905</c:v>
                </c:pt>
                <c:pt idx="510">
                  <c:v>0.12317579911188095</c:v>
                </c:pt>
                <c:pt idx="511">
                  <c:v>0.12335932220933749</c:v>
                </c:pt>
                <c:pt idx="512">
                  <c:v>0.12351055402597322</c:v>
                </c:pt>
                <c:pt idx="513">
                  <c:v>0.12377000851141697</c:v>
                </c:pt>
                <c:pt idx="514">
                  <c:v>0.12868154301374624</c:v>
                </c:pt>
                <c:pt idx="515">
                  <c:v>0.12868154301374624</c:v>
                </c:pt>
                <c:pt idx="516">
                  <c:v>0.12899008385093319</c:v>
                </c:pt>
                <c:pt idx="517">
                  <c:v>0.12916654724244103</c:v>
                </c:pt>
                <c:pt idx="518">
                  <c:v>0.12932104478885761</c:v>
                </c:pt>
                <c:pt idx="519">
                  <c:v>0.12996202157940712</c:v>
                </c:pt>
                <c:pt idx="520">
                  <c:v>0.13005054792747209</c:v>
                </c:pt>
                <c:pt idx="521">
                  <c:v>0.13020553656107378</c:v>
                </c:pt>
                <c:pt idx="522">
                  <c:v>0.13672468207672325</c:v>
                </c:pt>
                <c:pt idx="523">
                  <c:v>0.13720088159688723</c:v>
                </c:pt>
                <c:pt idx="524">
                  <c:v>0.13797351117662199</c:v>
                </c:pt>
                <c:pt idx="525">
                  <c:v>0.14297560589954339</c:v>
                </c:pt>
                <c:pt idx="526">
                  <c:v>0.14346186042982206</c:v>
                </c:pt>
                <c:pt idx="527">
                  <c:v>0.14348503470016524</c:v>
                </c:pt>
                <c:pt idx="528">
                  <c:v>0.14380965864266393</c:v>
                </c:pt>
                <c:pt idx="529">
                  <c:v>0.14497183607835976</c:v>
                </c:pt>
                <c:pt idx="530">
                  <c:v>0.15158483846370682</c:v>
                </c:pt>
                <c:pt idx="531">
                  <c:v>0.1520131668560554</c:v>
                </c:pt>
                <c:pt idx="532">
                  <c:v>0.15227520284013121</c:v>
                </c:pt>
                <c:pt idx="533">
                  <c:v>0.15244206350643247</c:v>
                </c:pt>
                <c:pt idx="534">
                  <c:v>0.15248975376746376</c:v>
                </c:pt>
                <c:pt idx="535">
                  <c:v>0.15260901011299111</c:v>
                </c:pt>
                <c:pt idx="536">
                  <c:v>0.15260901011299111</c:v>
                </c:pt>
                <c:pt idx="537">
                  <c:v>0.15260901011299111</c:v>
                </c:pt>
                <c:pt idx="538">
                  <c:v>0.160357035905794</c:v>
                </c:pt>
                <c:pt idx="539">
                  <c:v>0.160357035905794</c:v>
                </c:pt>
                <c:pt idx="540">
                  <c:v>0.16043029974884418</c:v>
                </c:pt>
                <c:pt idx="541">
                  <c:v>0.16705134075692069</c:v>
                </c:pt>
                <c:pt idx="542">
                  <c:v>0.16725055551616066</c:v>
                </c:pt>
                <c:pt idx="543">
                  <c:v>0.16733774727021961</c:v>
                </c:pt>
                <c:pt idx="544">
                  <c:v>0.1675121952335305</c:v>
                </c:pt>
                <c:pt idx="545">
                  <c:v>0.1675121952335305</c:v>
                </c:pt>
                <c:pt idx="546">
                  <c:v>0.17438269920342042</c:v>
                </c:pt>
                <c:pt idx="547">
                  <c:v>0.17476398780840266</c:v>
                </c:pt>
                <c:pt idx="548">
                  <c:v>0.17550226475526387</c:v>
                </c:pt>
                <c:pt idx="549">
                  <c:v>0.17585920223454155</c:v>
                </c:pt>
                <c:pt idx="550">
                  <c:v>0.17603779988456647</c:v>
                </c:pt>
                <c:pt idx="551">
                  <c:v>0.18231691108465584</c:v>
                </c:pt>
                <c:pt idx="552">
                  <c:v>0.18546946273942211</c:v>
                </c:pt>
                <c:pt idx="553">
                  <c:v>0.1856526275002684</c:v>
                </c:pt>
                <c:pt idx="554">
                  <c:v>0.1856526275002684</c:v>
                </c:pt>
                <c:pt idx="555">
                  <c:v>0.19113445435633808</c:v>
                </c:pt>
                <c:pt idx="556">
                  <c:v>0.19113445435633808</c:v>
                </c:pt>
                <c:pt idx="557">
                  <c:v>0.19177185564945678</c:v>
                </c:pt>
                <c:pt idx="558">
                  <c:v>0.19286308657403742</c:v>
                </c:pt>
                <c:pt idx="559">
                  <c:v>0.19286308657403742</c:v>
                </c:pt>
                <c:pt idx="560">
                  <c:v>0.19291639276780681</c:v>
                </c:pt>
                <c:pt idx="561">
                  <c:v>0.19312968769819647</c:v>
                </c:pt>
                <c:pt idx="562">
                  <c:v>0.20197142580219896</c:v>
                </c:pt>
                <c:pt idx="563">
                  <c:v>0.20197142580219896</c:v>
                </c:pt>
                <c:pt idx="564">
                  <c:v>0.20966854151720038</c:v>
                </c:pt>
                <c:pt idx="565">
                  <c:v>0.20966854151720038</c:v>
                </c:pt>
                <c:pt idx="566">
                  <c:v>0.21033469245724054</c:v>
                </c:pt>
                <c:pt idx="567">
                  <c:v>0.21128013561740872</c:v>
                </c:pt>
                <c:pt idx="568">
                  <c:v>0.22059025052864023</c:v>
                </c:pt>
                <c:pt idx="569">
                  <c:v>0.22059025052864023</c:v>
                </c:pt>
                <c:pt idx="570">
                  <c:v>0.22818247202972536</c:v>
                </c:pt>
                <c:pt idx="571">
                  <c:v>0.2286159035704674</c:v>
                </c:pt>
                <c:pt idx="572">
                  <c:v>0.24639661428794213</c:v>
                </c:pt>
                <c:pt idx="573">
                  <c:v>0.25772728517711668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D05-4AF9-8FF6-D08C658BB47B}"/>
            </c:ext>
          </c:extLst>
        </c:ser>
        <c:ser>
          <c:idx val="9"/>
          <c:order val="9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1'!$F$21:$F$974</c:f>
              <c:numCache>
                <c:formatCode>General</c:formatCode>
                <c:ptCount val="954"/>
                <c:pt idx="0">
                  <c:v>-29861</c:v>
                </c:pt>
                <c:pt idx="1">
                  <c:v>-29860</c:v>
                </c:pt>
                <c:pt idx="2">
                  <c:v>-29691</c:v>
                </c:pt>
                <c:pt idx="3">
                  <c:v>-29632</c:v>
                </c:pt>
                <c:pt idx="4">
                  <c:v>-29601</c:v>
                </c:pt>
                <c:pt idx="5">
                  <c:v>-28931</c:v>
                </c:pt>
                <c:pt idx="6">
                  <c:v>-28927</c:v>
                </c:pt>
                <c:pt idx="7">
                  <c:v>-28441</c:v>
                </c:pt>
                <c:pt idx="8">
                  <c:v>-28431</c:v>
                </c:pt>
                <c:pt idx="9">
                  <c:v>-28106</c:v>
                </c:pt>
                <c:pt idx="10">
                  <c:v>-27961</c:v>
                </c:pt>
                <c:pt idx="11">
                  <c:v>-27331</c:v>
                </c:pt>
                <c:pt idx="12">
                  <c:v>-27328</c:v>
                </c:pt>
                <c:pt idx="13">
                  <c:v>-26371</c:v>
                </c:pt>
                <c:pt idx="14">
                  <c:v>-26350</c:v>
                </c:pt>
                <c:pt idx="15">
                  <c:v>-26271</c:v>
                </c:pt>
                <c:pt idx="16">
                  <c:v>-26055</c:v>
                </c:pt>
                <c:pt idx="17">
                  <c:v>-25891</c:v>
                </c:pt>
                <c:pt idx="18">
                  <c:v>-25578</c:v>
                </c:pt>
                <c:pt idx="19">
                  <c:v>-25127</c:v>
                </c:pt>
                <c:pt idx="20">
                  <c:v>-25071</c:v>
                </c:pt>
                <c:pt idx="21">
                  <c:v>-24448</c:v>
                </c:pt>
                <c:pt idx="22">
                  <c:v>-23200</c:v>
                </c:pt>
                <c:pt idx="23">
                  <c:v>-23193</c:v>
                </c:pt>
                <c:pt idx="24">
                  <c:v>-22877</c:v>
                </c:pt>
                <c:pt idx="25">
                  <c:v>-22827</c:v>
                </c:pt>
                <c:pt idx="26">
                  <c:v>-22516</c:v>
                </c:pt>
                <c:pt idx="27">
                  <c:v>-22496</c:v>
                </c:pt>
                <c:pt idx="28">
                  <c:v>-22495</c:v>
                </c:pt>
                <c:pt idx="29">
                  <c:v>-22251</c:v>
                </c:pt>
                <c:pt idx="30">
                  <c:v>-21884</c:v>
                </c:pt>
                <c:pt idx="31">
                  <c:v>-21539</c:v>
                </c:pt>
                <c:pt idx="32">
                  <c:v>-21515</c:v>
                </c:pt>
                <c:pt idx="33">
                  <c:v>-21324</c:v>
                </c:pt>
                <c:pt idx="34">
                  <c:v>-21287</c:v>
                </c:pt>
                <c:pt idx="35">
                  <c:v>-21201</c:v>
                </c:pt>
                <c:pt idx="36">
                  <c:v>-21194</c:v>
                </c:pt>
                <c:pt idx="37">
                  <c:v>-21186</c:v>
                </c:pt>
                <c:pt idx="38">
                  <c:v>-20979</c:v>
                </c:pt>
                <c:pt idx="39">
                  <c:v>-20950</c:v>
                </c:pt>
                <c:pt idx="40">
                  <c:v>-20928</c:v>
                </c:pt>
                <c:pt idx="41">
                  <c:v>-20913</c:v>
                </c:pt>
                <c:pt idx="42">
                  <c:v>-20281</c:v>
                </c:pt>
                <c:pt idx="43">
                  <c:v>-20257</c:v>
                </c:pt>
                <c:pt idx="44">
                  <c:v>-19936</c:v>
                </c:pt>
                <c:pt idx="45">
                  <c:v>-19921</c:v>
                </c:pt>
                <c:pt idx="46">
                  <c:v>-19899</c:v>
                </c:pt>
                <c:pt idx="47">
                  <c:v>-19596</c:v>
                </c:pt>
                <c:pt idx="48">
                  <c:v>-19595</c:v>
                </c:pt>
                <c:pt idx="49">
                  <c:v>-19295</c:v>
                </c:pt>
                <c:pt idx="50">
                  <c:v>-19288</c:v>
                </c:pt>
                <c:pt idx="51">
                  <c:v>-18972</c:v>
                </c:pt>
                <c:pt idx="52">
                  <c:v>-18964</c:v>
                </c:pt>
                <c:pt idx="53">
                  <c:v>-18948</c:v>
                </c:pt>
                <c:pt idx="54">
                  <c:v>-18655</c:v>
                </c:pt>
                <c:pt idx="55">
                  <c:v>-18641</c:v>
                </c:pt>
                <c:pt idx="56">
                  <c:v>-18626</c:v>
                </c:pt>
                <c:pt idx="57">
                  <c:v>-18352</c:v>
                </c:pt>
                <c:pt idx="58">
                  <c:v>-18324</c:v>
                </c:pt>
                <c:pt idx="59">
                  <c:v>-18309</c:v>
                </c:pt>
                <c:pt idx="60">
                  <c:v>-18022</c:v>
                </c:pt>
                <c:pt idx="61">
                  <c:v>-17979</c:v>
                </c:pt>
                <c:pt idx="62">
                  <c:v>-17706</c:v>
                </c:pt>
                <c:pt idx="63">
                  <c:v>-17397</c:v>
                </c:pt>
                <c:pt idx="64">
                  <c:v>-16935</c:v>
                </c:pt>
                <c:pt idx="65">
                  <c:v>-16720</c:v>
                </c:pt>
                <c:pt idx="66">
                  <c:v>-16108</c:v>
                </c:pt>
                <c:pt idx="67">
                  <c:v>-16087.5</c:v>
                </c:pt>
                <c:pt idx="68">
                  <c:v>-15440</c:v>
                </c:pt>
                <c:pt idx="69">
                  <c:v>-15433</c:v>
                </c:pt>
                <c:pt idx="70">
                  <c:v>-13830</c:v>
                </c:pt>
                <c:pt idx="71">
                  <c:v>-13815</c:v>
                </c:pt>
                <c:pt idx="72">
                  <c:v>-13778</c:v>
                </c:pt>
                <c:pt idx="73">
                  <c:v>-13564</c:v>
                </c:pt>
                <c:pt idx="74">
                  <c:v>-13563</c:v>
                </c:pt>
                <c:pt idx="75">
                  <c:v>-13528</c:v>
                </c:pt>
                <c:pt idx="76">
                  <c:v>-13499</c:v>
                </c:pt>
                <c:pt idx="77">
                  <c:v>-13498</c:v>
                </c:pt>
                <c:pt idx="78">
                  <c:v>-13492</c:v>
                </c:pt>
                <c:pt idx="79">
                  <c:v>-13484</c:v>
                </c:pt>
                <c:pt idx="80">
                  <c:v>-13476</c:v>
                </c:pt>
                <c:pt idx="81">
                  <c:v>-13194</c:v>
                </c:pt>
                <c:pt idx="82">
                  <c:v>-13188</c:v>
                </c:pt>
                <c:pt idx="83">
                  <c:v>-13187</c:v>
                </c:pt>
                <c:pt idx="84">
                  <c:v>-12878</c:v>
                </c:pt>
                <c:pt idx="85">
                  <c:v>-12584</c:v>
                </c:pt>
                <c:pt idx="86">
                  <c:v>-12548</c:v>
                </c:pt>
                <c:pt idx="87">
                  <c:v>-10629</c:v>
                </c:pt>
                <c:pt idx="88">
                  <c:v>-9939</c:v>
                </c:pt>
                <c:pt idx="89">
                  <c:v>-9615</c:v>
                </c:pt>
                <c:pt idx="90">
                  <c:v>-9615</c:v>
                </c:pt>
                <c:pt idx="91">
                  <c:v>-9330</c:v>
                </c:pt>
                <c:pt idx="92">
                  <c:v>-8659</c:v>
                </c:pt>
                <c:pt idx="93">
                  <c:v>-8658</c:v>
                </c:pt>
                <c:pt idx="94">
                  <c:v>-8658</c:v>
                </c:pt>
                <c:pt idx="95">
                  <c:v>-8634</c:v>
                </c:pt>
                <c:pt idx="96">
                  <c:v>-7724</c:v>
                </c:pt>
                <c:pt idx="97">
                  <c:v>-7717.5</c:v>
                </c:pt>
                <c:pt idx="98">
                  <c:v>-7707</c:v>
                </c:pt>
                <c:pt idx="99">
                  <c:v>-7705</c:v>
                </c:pt>
                <c:pt idx="100">
                  <c:v>-6454</c:v>
                </c:pt>
                <c:pt idx="101">
                  <c:v>-6453</c:v>
                </c:pt>
                <c:pt idx="102">
                  <c:v>-6432</c:v>
                </c:pt>
                <c:pt idx="103">
                  <c:v>-6084</c:v>
                </c:pt>
                <c:pt idx="104">
                  <c:v>-5804</c:v>
                </c:pt>
                <c:pt idx="105">
                  <c:v>-5760</c:v>
                </c:pt>
                <c:pt idx="106">
                  <c:v>-5458</c:v>
                </c:pt>
                <c:pt idx="107">
                  <c:v>-5458</c:v>
                </c:pt>
                <c:pt idx="108">
                  <c:v>-5444</c:v>
                </c:pt>
                <c:pt idx="109">
                  <c:v>-5436</c:v>
                </c:pt>
                <c:pt idx="110">
                  <c:v>-5198</c:v>
                </c:pt>
                <c:pt idx="111">
                  <c:v>-5185</c:v>
                </c:pt>
                <c:pt idx="112">
                  <c:v>-5185</c:v>
                </c:pt>
                <c:pt idx="113">
                  <c:v>-5185</c:v>
                </c:pt>
                <c:pt idx="114">
                  <c:v>-5185</c:v>
                </c:pt>
                <c:pt idx="115">
                  <c:v>-5184</c:v>
                </c:pt>
                <c:pt idx="116">
                  <c:v>-5179</c:v>
                </c:pt>
                <c:pt idx="117">
                  <c:v>-5179</c:v>
                </c:pt>
                <c:pt idx="118">
                  <c:v>-5179</c:v>
                </c:pt>
                <c:pt idx="119">
                  <c:v>-5149</c:v>
                </c:pt>
                <c:pt idx="120">
                  <c:v>-4817</c:v>
                </c:pt>
                <c:pt idx="121">
                  <c:v>-4816</c:v>
                </c:pt>
                <c:pt idx="122">
                  <c:v>-4804</c:v>
                </c:pt>
                <c:pt idx="123">
                  <c:v>-4533</c:v>
                </c:pt>
                <c:pt idx="124">
                  <c:v>-4512</c:v>
                </c:pt>
                <c:pt idx="125">
                  <c:v>-4507</c:v>
                </c:pt>
                <c:pt idx="126">
                  <c:v>-4507</c:v>
                </c:pt>
                <c:pt idx="127">
                  <c:v>-4191</c:v>
                </c:pt>
                <c:pt idx="128">
                  <c:v>-4191</c:v>
                </c:pt>
                <c:pt idx="129">
                  <c:v>-4187</c:v>
                </c:pt>
                <c:pt idx="130">
                  <c:v>-4185</c:v>
                </c:pt>
                <c:pt idx="131">
                  <c:v>-3950</c:v>
                </c:pt>
                <c:pt idx="132">
                  <c:v>-3932</c:v>
                </c:pt>
                <c:pt idx="133">
                  <c:v>-3896</c:v>
                </c:pt>
                <c:pt idx="134">
                  <c:v>-3890</c:v>
                </c:pt>
                <c:pt idx="135">
                  <c:v>-3888</c:v>
                </c:pt>
                <c:pt idx="136">
                  <c:v>-3886</c:v>
                </c:pt>
                <c:pt idx="137">
                  <c:v>-3867</c:v>
                </c:pt>
                <c:pt idx="138">
                  <c:v>-3867</c:v>
                </c:pt>
                <c:pt idx="139">
                  <c:v>-3860</c:v>
                </c:pt>
                <c:pt idx="140">
                  <c:v>-3859</c:v>
                </c:pt>
                <c:pt idx="141">
                  <c:v>-3853</c:v>
                </c:pt>
                <c:pt idx="142">
                  <c:v>-3853</c:v>
                </c:pt>
                <c:pt idx="143">
                  <c:v>-3853</c:v>
                </c:pt>
                <c:pt idx="144">
                  <c:v>-3838</c:v>
                </c:pt>
                <c:pt idx="145">
                  <c:v>-3833</c:v>
                </c:pt>
                <c:pt idx="146">
                  <c:v>-3816</c:v>
                </c:pt>
                <c:pt idx="147">
                  <c:v>-3577</c:v>
                </c:pt>
                <c:pt idx="148">
                  <c:v>-3522</c:v>
                </c:pt>
                <c:pt idx="149">
                  <c:v>-3500</c:v>
                </c:pt>
                <c:pt idx="150">
                  <c:v>-3263</c:v>
                </c:pt>
                <c:pt idx="151">
                  <c:v>-3257</c:v>
                </c:pt>
                <c:pt idx="152">
                  <c:v>-3257</c:v>
                </c:pt>
                <c:pt idx="153">
                  <c:v>-3250</c:v>
                </c:pt>
                <c:pt idx="154">
                  <c:v>-3250</c:v>
                </c:pt>
                <c:pt idx="155">
                  <c:v>-3242</c:v>
                </c:pt>
                <c:pt idx="156">
                  <c:v>-3234</c:v>
                </c:pt>
                <c:pt idx="157">
                  <c:v>-3220</c:v>
                </c:pt>
                <c:pt idx="158">
                  <c:v>-3176</c:v>
                </c:pt>
                <c:pt idx="159">
                  <c:v>-3169</c:v>
                </c:pt>
                <c:pt idx="160">
                  <c:v>-2947</c:v>
                </c:pt>
                <c:pt idx="161">
                  <c:v>-2939</c:v>
                </c:pt>
                <c:pt idx="162">
                  <c:v>-2927</c:v>
                </c:pt>
                <c:pt idx="163">
                  <c:v>-2921</c:v>
                </c:pt>
                <c:pt idx="164">
                  <c:v>-2921</c:v>
                </c:pt>
                <c:pt idx="165">
                  <c:v>-2919</c:v>
                </c:pt>
                <c:pt idx="166">
                  <c:v>-2919</c:v>
                </c:pt>
                <c:pt idx="167">
                  <c:v>-2917</c:v>
                </c:pt>
                <c:pt idx="168">
                  <c:v>-2917</c:v>
                </c:pt>
                <c:pt idx="169">
                  <c:v>-2914</c:v>
                </c:pt>
                <c:pt idx="170">
                  <c:v>-2914</c:v>
                </c:pt>
                <c:pt idx="171">
                  <c:v>-2911</c:v>
                </c:pt>
                <c:pt idx="172">
                  <c:v>-2911</c:v>
                </c:pt>
                <c:pt idx="173">
                  <c:v>-2900</c:v>
                </c:pt>
                <c:pt idx="174">
                  <c:v>-2899</c:v>
                </c:pt>
                <c:pt idx="175">
                  <c:v>-2294</c:v>
                </c:pt>
                <c:pt idx="176">
                  <c:v>-2273</c:v>
                </c:pt>
                <c:pt idx="177">
                  <c:v>-2273</c:v>
                </c:pt>
                <c:pt idx="178">
                  <c:v>-2264</c:v>
                </c:pt>
                <c:pt idx="179">
                  <c:v>-2264</c:v>
                </c:pt>
                <c:pt idx="180">
                  <c:v>-2257</c:v>
                </c:pt>
                <c:pt idx="181">
                  <c:v>-2234</c:v>
                </c:pt>
                <c:pt idx="182">
                  <c:v>-2227</c:v>
                </c:pt>
                <c:pt idx="183">
                  <c:v>-2222</c:v>
                </c:pt>
                <c:pt idx="184">
                  <c:v>-2046.5</c:v>
                </c:pt>
                <c:pt idx="185">
                  <c:v>-2027</c:v>
                </c:pt>
                <c:pt idx="186">
                  <c:v>-1983.5</c:v>
                </c:pt>
                <c:pt idx="187">
                  <c:v>-1963</c:v>
                </c:pt>
                <c:pt idx="188">
                  <c:v>-1934</c:v>
                </c:pt>
                <c:pt idx="189">
                  <c:v>-1928</c:v>
                </c:pt>
                <c:pt idx="190">
                  <c:v>-1927</c:v>
                </c:pt>
                <c:pt idx="191">
                  <c:v>-1913</c:v>
                </c:pt>
                <c:pt idx="192">
                  <c:v>-1913</c:v>
                </c:pt>
                <c:pt idx="193">
                  <c:v>-1696</c:v>
                </c:pt>
                <c:pt idx="194">
                  <c:v>-1696</c:v>
                </c:pt>
                <c:pt idx="195">
                  <c:v>-1661</c:v>
                </c:pt>
                <c:pt idx="196">
                  <c:v>-1659</c:v>
                </c:pt>
                <c:pt idx="197">
                  <c:v>-1659</c:v>
                </c:pt>
                <c:pt idx="198">
                  <c:v>-1659</c:v>
                </c:pt>
                <c:pt idx="199">
                  <c:v>-1644</c:v>
                </c:pt>
                <c:pt idx="200">
                  <c:v>-1640</c:v>
                </c:pt>
                <c:pt idx="201">
                  <c:v>-1640</c:v>
                </c:pt>
                <c:pt idx="202">
                  <c:v>-1638</c:v>
                </c:pt>
                <c:pt idx="203">
                  <c:v>-1638</c:v>
                </c:pt>
                <c:pt idx="204">
                  <c:v>-1637</c:v>
                </c:pt>
                <c:pt idx="205">
                  <c:v>-1637</c:v>
                </c:pt>
                <c:pt idx="206">
                  <c:v>-1637</c:v>
                </c:pt>
                <c:pt idx="207">
                  <c:v>-1637</c:v>
                </c:pt>
                <c:pt idx="208">
                  <c:v>-1624</c:v>
                </c:pt>
                <c:pt idx="209">
                  <c:v>-1624</c:v>
                </c:pt>
                <c:pt idx="210">
                  <c:v>-1623</c:v>
                </c:pt>
                <c:pt idx="211">
                  <c:v>-1623</c:v>
                </c:pt>
                <c:pt idx="212">
                  <c:v>-1618</c:v>
                </c:pt>
                <c:pt idx="213">
                  <c:v>-1616</c:v>
                </c:pt>
                <c:pt idx="214">
                  <c:v>-1616</c:v>
                </c:pt>
                <c:pt idx="215">
                  <c:v>-1615.5</c:v>
                </c:pt>
                <c:pt idx="216">
                  <c:v>-1611</c:v>
                </c:pt>
                <c:pt idx="217">
                  <c:v>-1610</c:v>
                </c:pt>
                <c:pt idx="218">
                  <c:v>-1604</c:v>
                </c:pt>
                <c:pt idx="219">
                  <c:v>-1602</c:v>
                </c:pt>
                <c:pt idx="220">
                  <c:v>-1602</c:v>
                </c:pt>
                <c:pt idx="221">
                  <c:v>-1602</c:v>
                </c:pt>
                <c:pt idx="222">
                  <c:v>-1601</c:v>
                </c:pt>
                <c:pt idx="223">
                  <c:v>-1594</c:v>
                </c:pt>
                <c:pt idx="224">
                  <c:v>-1594</c:v>
                </c:pt>
                <c:pt idx="225">
                  <c:v>-1587</c:v>
                </c:pt>
                <c:pt idx="226">
                  <c:v>-1587</c:v>
                </c:pt>
                <c:pt idx="227">
                  <c:v>-1586</c:v>
                </c:pt>
                <c:pt idx="228">
                  <c:v>-1365</c:v>
                </c:pt>
                <c:pt idx="229">
                  <c:v>-1365</c:v>
                </c:pt>
                <c:pt idx="230">
                  <c:v>-1347.5</c:v>
                </c:pt>
                <c:pt idx="231">
                  <c:v>-1324</c:v>
                </c:pt>
                <c:pt idx="232">
                  <c:v>-1324</c:v>
                </c:pt>
                <c:pt idx="233">
                  <c:v>-1309</c:v>
                </c:pt>
                <c:pt idx="234">
                  <c:v>-1309</c:v>
                </c:pt>
                <c:pt idx="235">
                  <c:v>-1293</c:v>
                </c:pt>
                <c:pt idx="236">
                  <c:v>-1288</c:v>
                </c:pt>
                <c:pt idx="237">
                  <c:v>-1288</c:v>
                </c:pt>
                <c:pt idx="238">
                  <c:v>-1280</c:v>
                </c:pt>
                <c:pt idx="239">
                  <c:v>-1280</c:v>
                </c:pt>
                <c:pt idx="240">
                  <c:v>-1278</c:v>
                </c:pt>
                <c:pt idx="241">
                  <c:v>-1278</c:v>
                </c:pt>
                <c:pt idx="242">
                  <c:v>-1274.5</c:v>
                </c:pt>
                <c:pt idx="243">
                  <c:v>-1263</c:v>
                </c:pt>
                <c:pt idx="244">
                  <c:v>-1263</c:v>
                </c:pt>
                <c:pt idx="245">
                  <c:v>-1234</c:v>
                </c:pt>
                <c:pt idx="246">
                  <c:v>-1234</c:v>
                </c:pt>
                <c:pt idx="247">
                  <c:v>-1048</c:v>
                </c:pt>
                <c:pt idx="248">
                  <c:v>-1048</c:v>
                </c:pt>
                <c:pt idx="249">
                  <c:v>-1026</c:v>
                </c:pt>
                <c:pt idx="250">
                  <c:v>-993</c:v>
                </c:pt>
                <c:pt idx="251">
                  <c:v>-992</c:v>
                </c:pt>
                <c:pt idx="252">
                  <c:v>-971</c:v>
                </c:pt>
                <c:pt idx="253">
                  <c:v>-957</c:v>
                </c:pt>
                <c:pt idx="254">
                  <c:v>-956</c:v>
                </c:pt>
                <c:pt idx="255">
                  <c:v>-942</c:v>
                </c:pt>
                <c:pt idx="256">
                  <c:v>-756</c:v>
                </c:pt>
                <c:pt idx="257">
                  <c:v>-684</c:v>
                </c:pt>
                <c:pt idx="258">
                  <c:v>-683</c:v>
                </c:pt>
                <c:pt idx="259">
                  <c:v>-645</c:v>
                </c:pt>
                <c:pt idx="260">
                  <c:v>-645</c:v>
                </c:pt>
                <c:pt idx="261">
                  <c:v>-631</c:v>
                </c:pt>
                <c:pt idx="262">
                  <c:v>-618</c:v>
                </c:pt>
                <c:pt idx="263">
                  <c:v>-618</c:v>
                </c:pt>
                <c:pt idx="264">
                  <c:v>-611</c:v>
                </c:pt>
                <c:pt idx="265">
                  <c:v>-596</c:v>
                </c:pt>
                <c:pt idx="266">
                  <c:v>-360</c:v>
                </c:pt>
                <c:pt idx="267">
                  <c:v>-353</c:v>
                </c:pt>
                <c:pt idx="268">
                  <c:v>-351</c:v>
                </c:pt>
                <c:pt idx="269">
                  <c:v>-338</c:v>
                </c:pt>
                <c:pt idx="270">
                  <c:v>-302</c:v>
                </c:pt>
                <c:pt idx="271">
                  <c:v>-280</c:v>
                </c:pt>
                <c:pt idx="272">
                  <c:v>-30</c:v>
                </c:pt>
                <c:pt idx="273">
                  <c:v>-7</c:v>
                </c:pt>
                <c:pt idx="274">
                  <c:v>-3.5</c:v>
                </c:pt>
                <c:pt idx="275">
                  <c:v>0</c:v>
                </c:pt>
                <c:pt idx="276">
                  <c:v>0</c:v>
                </c:pt>
                <c:pt idx="277">
                  <c:v>252</c:v>
                </c:pt>
                <c:pt idx="278">
                  <c:v>253</c:v>
                </c:pt>
                <c:pt idx="279">
                  <c:v>253</c:v>
                </c:pt>
                <c:pt idx="280">
                  <c:v>268</c:v>
                </c:pt>
                <c:pt idx="281">
                  <c:v>268</c:v>
                </c:pt>
                <c:pt idx="282">
                  <c:v>279</c:v>
                </c:pt>
                <c:pt idx="283">
                  <c:v>280</c:v>
                </c:pt>
                <c:pt idx="284">
                  <c:v>280</c:v>
                </c:pt>
                <c:pt idx="285">
                  <c:v>289</c:v>
                </c:pt>
                <c:pt idx="286">
                  <c:v>289</c:v>
                </c:pt>
                <c:pt idx="287">
                  <c:v>304</c:v>
                </c:pt>
                <c:pt idx="288">
                  <c:v>304</c:v>
                </c:pt>
                <c:pt idx="289">
                  <c:v>304</c:v>
                </c:pt>
                <c:pt idx="290">
                  <c:v>308</c:v>
                </c:pt>
                <c:pt idx="291">
                  <c:v>315</c:v>
                </c:pt>
                <c:pt idx="292">
                  <c:v>316</c:v>
                </c:pt>
                <c:pt idx="293">
                  <c:v>317</c:v>
                </c:pt>
                <c:pt idx="294">
                  <c:v>330</c:v>
                </c:pt>
                <c:pt idx="295">
                  <c:v>337</c:v>
                </c:pt>
                <c:pt idx="296">
                  <c:v>525</c:v>
                </c:pt>
                <c:pt idx="297">
                  <c:v>560</c:v>
                </c:pt>
                <c:pt idx="298">
                  <c:v>560</c:v>
                </c:pt>
                <c:pt idx="299">
                  <c:v>563.5</c:v>
                </c:pt>
                <c:pt idx="300">
                  <c:v>565.5</c:v>
                </c:pt>
                <c:pt idx="301">
                  <c:v>611</c:v>
                </c:pt>
                <c:pt idx="302">
                  <c:v>611</c:v>
                </c:pt>
                <c:pt idx="303">
                  <c:v>624</c:v>
                </c:pt>
                <c:pt idx="304">
                  <c:v>625</c:v>
                </c:pt>
                <c:pt idx="305">
                  <c:v>627</c:v>
                </c:pt>
                <c:pt idx="306">
                  <c:v>639</c:v>
                </c:pt>
                <c:pt idx="307">
                  <c:v>642</c:v>
                </c:pt>
                <c:pt idx="308">
                  <c:v>650.5</c:v>
                </c:pt>
                <c:pt idx="309">
                  <c:v>655</c:v>
                </c:pt>
                <c:pt idx="310">
                  <c:v>679</c:v>
                </c:pt>
                <c:pt idx="311">
                  <c:v>679</c:v>
                </c:pt>
                <c:pt idx="312">
                  <c:v>936</c:v>
                </c:pt>
                <c:pt idx="313">
                  <c:v>939.5</c:v>
                </c:pt>
                <c:pt idx="314">
                  <c:v>963</c:v>
                </c:pt>
                <c:pt idx="315">
                  <c:v>965.5</c:v>
                </c:pt>
                <c:pt idx="316">
                  <c:v>970</c:v>
                </c:pt>
                <c:pt idx="317">
                  <c:v>978</c:v>
                </c:pt>
                <c:pt idx="318">
                  <c:v>1217</c:v>
                </c:pt>
                <c:pt idx="319">
                  <c:v>1217</c:v>
                </c:pt>
                <c:pt idx="320">
                  <c:v>1280</c:v>
                </c:pt>
                <c:pt idx="321">
                  <c:v>1280</c:v>
                </c:pt>
                <c:pt idx="322">
                  <c:v>1280</c:v>
                </c:pt>
                <c:pt idx="323">
                  <c:v>1280</c:v>
                </c:pt>
                <c:pt idx="324">
                  <c:v>1282</c:v>
                </c:pt>
                <c:pt idx="325">
                  <c:v>1297</c:v>
                </c:pt>
                <c:pt idx="326">
                  <c:v>1297</c:v>
                </c:pt>
                <c:pt idx="327">
                  <c:v>1302</c:v>
                </c:pt>
                <c:pt idx="328">
                  <c:v>1302</c:v>
                </c:pt>
                <c:pt idx="329">
                  <c:v>1556</c:v>
                </c:pt>
                <c:pt idx="330">
                  <c:v>1556</c:v>
                </c:pt>
                <c:pt idx="331">
                  <c:v>1563</c:v>
                </c:pt>
                <c:pt idx="332">
                  <c:v>1563</c:v>
                </c:pt>
                <c:pt idx="333">
                  <c:v>1577</c:v>
                </c:pt>
                <c:pt idx="334">
                  <c:v>1577</c:v>
                </c:pt>
                <c:pt idx="335">
                  <c:v>1596</c:v>
                </c:pt>
                <c:pt idx="336">
                  <c:v>1607</c:v>
                </c:pt>
                <c:pt idx="337">
                  <c:v>1620</c:v>
                </c:pt>
                <c:pt idx="338">
                  <c:v>1620</c:v>
                </c:pt>
                <c:pt idx="339">
                  <c:v>1887.5</c:v>
                </c:pt>
                <c:pt idx="340">
                  <c:v>1922</c:v>
                </c:pt>
                <c:pt idx="341">
                  <c:v>1922</c:v>
                </c:pt>
                <c:pt idx="342">
                  <c:v>1949</c:v>
                </c:pt>
                <c:pt idx="343">
                  <c:v>1949</c:v>
                </c:pt>
                <c:pt idx="344">
                  <c:v>1965</c:v>
                </c:pt>
                <c:pt idx="345">
                  <c:v>1978</c:v>
                </c:pt>
                <c:pt idx="346">
                  <c:v>2178</c:v>
                </c:pt>
                <c:pt idx="347">
                  <c:v>2184.5</c:v>
                </c:pt>
                <c:pt idx="348">
                  <c:v>2229</c:v>
                </c:pt>
                <c:pt idx="349">
                  <c:v>2236</c:v>
                </c:pt>
                <c:pt idx="350">
                  <c:v>2239</c:v>
                </c:pt>
                <c:pt idx="351">
                  <c:v>2239</c:v>
                </c:pt>
                <c:pt idx="352">
                  <c:v>2241</c:v>
                </c:pt>
                <c:pt idx="353">
                  <c:v>2526.5</c:v>
                </c:pt>
                <c:pt idx="354">
                  <c:v>2540</c:v>
                </c:pt>
                <c:pt idx="355">
                  <c:v>2540</c:v>
                </c:pt>
                <c:pt idx="356">
                  <c:v>2548</c:v>
                </c:pt>
                <c:pt idx="357">
                  <c:v>2548</c:v>
                </c:pt>
                <c:pt idx="358">
                  <c:v>2563</c:v>
                </c:pt>
                <c:pt idx="359">
                  <c:v>2567</c:v>
                </c:pt>
                <c:pt idx="360">
                  <c:v>2567</c:v>
                </c:pt>
                <c:pt idx="361">
                  <c:v>2567</c:v>
                </c:pt>
                <c:pt idx="362">
                  <c:v>2589</c:v>
                </c:pt>
                <c:pt idx="363">
                  <c:v>2592</c:v>
                </c:pt>
                <c:pt idx="364">
                  <c:v>2592</c:v>
                </c:pt>
                <c:pt idx="365">
                  <c:v>2767</c:v>
                </c:pt>
                <c:pt idx="366">
                  <c:v>2863.5</c:v>
                </c:pt>
                <c:pt idx="367">
                  <c:v>2885</c:v>
                </c:pt>
                <c:pt idx="368">
                  <c:v>2885</c:v>
                </c:pt>
                <c:pt idx="369">
                  <c:v>2891</c:v>
                </c:pt>
                <c:pt idx="370">
                  <c:v>2898</c:v>
                </c:pt>
                <c:pt idx="371">
                  <c:v>2900</c:v>
                </c:pt>
                <c:pt idx="372">
                  <c:v>3128</c:v>
                </c:pt>
                <c:pt idx="373">
                  <c:v>3195</c:v>
                </c:pt>
                <c:pt idx="374">
                  <c:v>3224</c:v>
                </c:pt>
                <c:pt idx="375">
                  <c:v>3233.5</c:v>
                </c:pt>
                <c:pt idx="376">
                  <c:v>3291</c:v>
                </c:pt>
                <c:pt idx="377">
                  <c:v>3410</c:v>
                </c:pt>
                <c:pt idx="378">
                  <c:v>3509</c:v>
                </c:pt>
                <c:pt idx="379">
                  <c:v>3509</c:v>
                </c:pt>
                <c:pt idx="380">
                  <c:v>3540</c:v>
                </c:pt>
                <c:pt idx="381">
                  <c:v>3562</c:v>
                </c:pt>
                <c:pt idx="382">
                  <c:v>3562</c:v>
                </c:pt>
                <c:pt idx="383">
                  <c:v>3784</c:v>
                </c:pt>
                <c:pt idx="384">
                  <c:v>3811</c:v>
                </c:pt>
                <c:pt idx="385">
                  <c:v>3842</c:v>
                </c:pt>
                <c:pt idx="386">
                  <c:v>3842</c:v>
                </c:pt>
                <c:pt idx="387">
                  <c:v>4149</c:v>
                </c:pt>
                <c:pt idx="388">
                  <c:v>4158</c:v>
                </c:pt>
                <c:pt idx="389">
                  <c:v>4158</c:v>
                </c:pt>
                <c:pt idx="390">
                  <c:v>4165</c:v>
                </c:pt>
                <c:pt idx="391">
                  <c:v>4165</c:v>
                </c:pt>
                <c:pt idx="392">
                  <c:v>4180</c:v>
                </c:pt>
                <c:pt idx="393">
                  <c:v>4180</c:v>
                </c:pt>
                <c:pt idx="394">
                  <c:v>4184</c:v>
                </c:pt>
                <c:pt idx="395">
                  <c:v>4200</c:v>
                </c:pt>
                <c:pt idx="396">
                  <c:v>4446.5</c:v>
                </c:pt>
                <c:pt idx="397">
                  <c:v>4502</c:v>
                </c:pt>
                <c:pt idx="398">
                  <c:v>4502</c:v>
                </c:pt>
                <c:pt idx="399">
                  <c:v>4840</c:v>
                </c:pt>
                <c:pt idx="400">
                  <c:v>5041</c:v>
                </c:pt>
                <c:pt idx="401">
                  <c:v>5050</c:v>
                </c:pt>
                <c:pt idx="402">
                  <c:v>5085</c:v>
                </c:pt>
                <c:pt idx="403">
                  <c:v>5122</c:v>
                </c:pt>
                <c:pt idx="404">
                  <c:v>5138</c:v>
                </c:pt>
                <c:pt idx="405">
                  <c:v>5138</c:v>
                </c:pt>
                <c:pt idx="406">
                  <c:v>5173</c:v>
                </c:pt>
                <c:pt idx="407">
                  <c:v>5173</c:v>
                </c:pt>
                <c:pt idx="408">
                  <c:v>5359</c:v>
                </c:pt>
                <c:pt idx="409">
                  <c:v>5359</c:v>
                </c:pt>
                <c:pt idx="410">
                  <c:v>5408</c:v>
                </c:pt>
                <c:pt idx="411">
                  <c:v>5412</c:v>
                </c:pt>
                <c:pt idx="412">
                  <c:v>5420</c:v>
                </c:pt>
                <c:pt idx="413">
                  <c:v>5436</c:v>
                </c:pt>
                <c:pt idx="414">
                  <c:v>5438</c:v>
                </c:pt>
                <c:pt idx="415">
                  <c:v>5438</c:v>
                </c:pt>
                <c:pt idx="416">
                  <c:v>5445</c:v>
                </c:pt>
                <c:pt idx="417">
                  <c:v>5445</c:v>
                </c:pt>
                <c:pt idx="418">
                  <c:v>5451</c:v>
                </c:pt>
                <c:pt idx="419">
                  <c:v>5455</c:v>
                </c:pt>
                <c:pt idx="420">
                  <c:v>5467</c:v>
                </c:pt>
                <c:pt idx="421">
                  <c:v>5467</c:v>
                </c:pt>
                <c:pt idx="422">
                  <c:v>5470</c:v>
                </c:pt>
                <c:pt idx="423">
                  <c:v>5482</c:v>
                </c:pt>
                <c:pt idx="424">
                  <c:v>5504</c:v>
                </c:pt>
                <c:pt idx="425">
                  <c:v>5504</c:v>
                </c:pt>
                <c:pt idx="426">
                  <c:v>5767</c:v>
                </c:pt>
                <c:pt idx="427">
                  <c:v>5769</c:v>
                </c:pt>
                <c:pt idx="428">
                  <c:v>5769</c:v>
                </c:pt>
                <c:pt idx="429">
                  <c:v>5783</c:v>
                </c:pt>
                <c:pt idx="430">
                  <c:v>5783</c:v>
                </c:pt>
                <c:pt idx="431">
                  <c:v>5789</c:v>
                </c:pt>
                <c:pt idx="432">
                  <c:v>5791</c:v>
                </c:pt>
                <c:pt idx="433">
                  <c:v>5791</c:v>
                </c:pt>
                <c:pt idx="434">
                  <c:v>5806</c:v>
                </c:pt>
                <c:pt idx="435">
                  <c:v>5806</c:v>
                </c:pt>
                <c:pt idx="436">
                  <c:v>5820</c:v>
                </c:pt>
                <c:pt idx="437">
                  <c:v>5820</c:v>
                </c:pt>
                <c:pt idx="438">
                  <c:v>6035</c:v>
                </c:pt>
                <c:pt idx="439">
                  <c:v>6035</c:v>
                </c:pt>
                <c:pt idx="440">
                  <c:v>6049</c:v>
                </c:pt>
                <c:pt idx="441">
                  <c:v>6049</c:v>
                </c:pt>
                <c:pt idx="442">
                  <c:v>6078</c:v>
                </c:pt>
                <c:pt idx="443">
                  <c:v>6078</c:v>
                </c:pt>
                <c:pt idx="444">
                  <c:v>6099</c:v>
                </c:pt>
                <c:pt idx="445">
                  <c:v>6099</c:v>
                </c:pt>
                <c:pt idx="446">
                  <c:v>6100</c:v>
                </c:pt>
                <c:pt idx="447">
                  <c:v>6100</c:v>
                </c:pt>
                <c:pt idx="448">
                  <c:v>6110</c:v>
                </c:pt>
                <c:pt idx="449">
                  <c:v>6110</c:v>
                </c:pt>
                <c:pt idx="450">
                  <c:v>6114</c:v>
                </c:pt>
                <c:pt idx="451">
                  <c:v>6114</c:v>
                </c:pt>
                <c:pt idx="452">
                  <c:v>6127</c:v>
                </c:pt>
                <c:pt idx="453">
                  <c:v>6387</c:v>
                </c:pt>
                <c:pt idx="454">
                  <c:v>6387</c:v>
                </c:pt>
                <c:pt idx="455">
                  <c:v>6424</c:v>
                </c:pt>
                <c:pt idx="456">
                  <c:v>6424</c:v>
                </c:pt>
                <c:pt idx="457">
                  <c:v>6438</c:v>
                </c:pt>
                <c:pt idx="458">
                  <c:v>6438</c:v>
                </c:pt>
                <c:pt idx="459">
                  <c:v>6445</c:v>
                </c:pt>
                <c:pt idx="460">
                  <c:v>6445</c:v>
                </c:pt>
                <c:pt idx="461">
                  <c:v>6458</c:v>
                </c:pt>
                <c:pt idx="462">
                  <c:v>6458</c:v>
                </c:pt>
                <c:pt idx="463">
                  <c:v>6475</c:v>
                </c:pt>
                <c:pt idx="464">
                  <c:v>6702</c:v>
                </c:pt>
                <c:pt idx="465">
                  <c:v>6725</c:v>
                </c:pt>
                <c:pt idx="466">
                  <c:v>6725</c:v>
                </c:pt>
                <c:pt idx="467">
                  <c:v>6733</c:v>
                </c:pt>
                <c:pt idx="468">
                  <c:v>6745</c:v>
                </c:pt>
                <c:pt idx="469">
                  <c:v>6754</c:v>
                </c:pt>
                <c:pt idx="470">
                  <c:v>6769</c:v>
                </c:pt>
                <c:pt idx="471">
                  <c:v>6991</c:v>
                </c:pt>
                <c:pt idx="472">
                  <c:v>7033</c:v>
                </c:pt>
                <c:pt idx="473">
                  <c:v>7061</c:v>
                </c:pt>
                <c:pt idx="474">
                  <c:v>7063</c:v>
                </c:pt>
                <c:pt idx="475">
                  <c:v>7074</c:v>
                </c:pt>
                <c:pt idx="476">
                  <c:v>7091</c:v>
                </c:pt>
                <c:pt idx="477">
                  <c:v>7100</c:v>
                </c:pt>
                <c:pt idx="478">
                  <c:v>7100</c:v>
                </c:pt>
                <c:pt idx="479">
                  <c:v>7330</c:v>
                </c:pt>
                <c:pt idx="480">
                  <c:v>7351</c:v>
                </c:pt>
                <c:pt idx="481">
                  <c:v>7372</c:v>
                </c:pt>
                <c:pt idx="482">
                  <c:v>7390</c:v>
                </c:pt>
                <c:pt idx="483">
                  <c:v>7400</c:v>
                </c:pt>
                <c:pt idx="484">
                  <c:v>7416</c:v>
                </c:pt>
                <c:pt idx="485">
                  <c:v>7684</c:v>
                </c:pt>
                <c:pt idx="486">
                  <c:v>7714</c:v>
                </c:pt>
                <c:pt idx="487">
                  <c:v>7750</c:v>
                </c:pt>
                <c:pt idx="488">
                  <c:v>7965</c:v>
                </c:pt>
                <c:pt idx="489">
                  <c:v>8001</c:v>
                </c:pt>
                <c:pt idx="490">
                  <c:v>8047</c:v>
                </c:pt>
                <c:pt idx="491">
                  <c:v>8049</c:v>
                </c:pt>
                <c:pt idx="492">
                  <c:v>8059</c:v>
                </c:pt>
                <c:pt idx="493">
                  <c:v>8282</c:v>
                </c:pt>
                <c:pt idx="494">
                  <c:v>8318</c:v>
                </c:pt>
                <c:pt idx="495">
                  <c:v>8366</c:v>
                </c:pt>
                <c:pt idx="496">
                  <c:v>8385</c:v>
                </c:pt>
                <c:pt idx="497">
                  <c:v>8385</c:v>
                </c:pt>
                <c:pt idx="498">
                  <c:v>8591</c:v>
                </c:pt>
                <c:pt idx="499">
                  <c:v>8605</c:v>
                </c:pt>
                <c:pt idx="500">
                  <c:v>8613</c:v>
                </c:pt>
                <c:pt idx="501">
                  <c:v>8627</c:v>
                </c:pt>
                <c:pt idx="502">
                  <c:v>8634</c:v>
                </c:pt>
                <c:pt idx="503">
                  <c:v>8649</c:v>
                </c:pt>
                <c:pt idx="504">
                  <c:v>8936</c:v>
                </c:pt>
                <c:pt idx="505">
                  <c:v>8955</c:v>
                </c:pt>
                <c:pt idx="506">
                  <c:v>8958</c:v>
                </c:pt>
                <c:pt idx="507">
                  <c:v>8989</c:v>
                </c:pt>
                <c:pt idx="508">
                  <c:v>8989</c:v>
                </c:pt>
                <c:pt idx="509">
                  <c:v>8991</c:v>
                </c:pt>
                <c:pt idx="510">
                  <c:v>8992.5</c:v>
                </c:pt>
                <c:pt idx="511">
                  <c:v>9001</c:v>
                </c:pt>
                <c:pt idx="512">
                  <c:v>9008</c:v>
                </c:pt>
                <c:pt idx="513">
                  <c:v>9020</c:v>
                </c:pt>
                <c:pt idx="514">
                  <c:v>9245</c:v>
                </c:pt>
                <c:pt idx="515">
                  <c:v>9245</c:v>
                </c:pt>
                <c:pt idx="516">
                  <c:v>9259</c:v>
                </c:pt>
                <c:pt idx="517">
                  <c:v>9267</c:v>
                </c:pt>
                <c:pt idx="518">
                  <c:v>9274</c:v>
                </c:pt>
                <c:pt idx="519">
                  <c:v>9303</c:v>
                </c:pt>
                <c:pt idx="520">
                  <c:v>9307</c:v>
                </c:pt>
                <c:pt idx="521">
                  <c:v>9314</c:v>
                </c:pt>
                <c:pt idx="522">
                  <c:v>9605</c:v>
                </c:pt>
                <c:pt idx="523">
                  <c:v>9626</c:v>
                </c:pt>
                <c:pt idx="524">
                  <c:v>9660</c:v>
                </c:pt>
                <c:pt idx="525">
                  <c:v>9878</c:v>
                </c:pt>
                <c:pt idx="526">
                  <c:v>9899</c:v>
                </c:pt>
                <c:pt idx="527">
                  <c:v>9900</c:v>
                </c:pt>
                <c:pt idx="528">
                  <c:v>9914</c:v>
                </c:pt>
                <c:pt idx="529">
                  <c:v>9964</c:v>
                </c:pt>
                <c:pt idx="530">
                  <c:v>10245</c:v>
                </c:pt>
                <c:pt idx="531">
                  <c:v>10263</c:v>
                </c:pt>
                <c:pt idx="532">
                  <c:v>10274</c:v>
                </c:pt>
                <c:pt idx="533">
                  <c:v>10281</c:v>
                </c:pt>
                <c:pt idx="534">
                  <c:v>10283</c:v>
                </c:pt>
                <c:pt idx="535">
                  <c:v>10288</c:v>
                </c:pt>
                <c:pt idx="536">
                  <c:v>10288</c:v>
                </c:pt>
                <c:pt idx="537">
                  <c:v>10288</c:v>
                </c:pt>
                <c:pt idx="538">
                  <c:v>10609</c:v>
                </c:pt>
                <c:pt idx="539">
                  <c:v>10609</c:v>
                </c:pt>
                <c:pt idx="540">
                  <c:v>10612</c:v>
                </c:pt>
                <c:pt idx="541">
                  <c:v>10880.5</c:v>
                </c:pt>
                <c:pt idx="542">
                  <c:v>10888.5</c:v>
                </c:pt>
                <c:pt idx="543">
                  <c:v>10892</c:v>
                </c:pt>
                <c:pt idx="544">
                  <c:v>10899</c:v>
                </c:pt>
                <c:pt idx="545">
                  <c:v>10899</c:v>
                </c:pt>
                <c:pt idx="546">
                  <c:v>11172</c:v>
                </c:pt>
                <c:pt idx="547">
                  <c:v>11187</c:v>
                </c:pt>
                <c:pt idx="548">
                  <c:v>11216</c:v>
                </c:pt>
                <c:pt idx="549">
                  <c:v>11230</c:v>
                </c:pt>
                <c:pt idx="550">
                  <c:v>11237</c:v>
                </c:pt>
                <c:pt idx="551">
                  <c:v>11481</c:v>
                </c:pt>
                <c:pt idx="552">
                  <c:v>11602</c:v>
                </c:pt>
                <c:pt idx="553">
                  <c:v>11609</c:v>
                </c:pt>
                <c:pt idx="554">
                  <c:v>11609</c:v>
                </c:pt>
                <c:pt idx="555">
                  <c:v>11817</c:v>
                </c:pt>
                <c:pt idx="556">
                  <c:v>11817</c:v>
                </c:pt>
                <c:pt idx="557">
                  <c:v>11841</c:v>
                </c:pt>
                <c:pt idx="558">
                  <c:v>11882</c:v>
                </c:pt>
                <c:pt idx="559">
                  <c:v>11882</c:v>
                </c:pt>
                <c:pt idx="560">
                  <c:v>11884</c:v>
                </c:pt>
                <c:pt idx="561">
                  <c:v>11892</c:v>
                </c:pt>
                <c:pt idx="562">
                  <c:v>12220</c:v>
                </c:pt>
                <c:pt idx="563">
                  <c:v>12220</c:v>
                </c:pt>
                <c:pt idx="564">
                  <c:v>12500</c:v>
                </c:pt>
                <c:pt idx="565">
                  <c:v>12500</c:v>
                </c:pt>
                <c:pt idx="566">
                  <c:v>12524</c:v>
                </c:pt>
                <c:pt idx="567">
                  <c:v>12558</c:v>
                </c:pt>
                <c:pt idx="568">
                  <c:v>12889</c:v>
                </c:pt>
                <c:pt idx="569">
                  <c:v>12889</c:v>
                </c:pt>
                <c:pt idx="570">
                  <c:v>13154</c:v>
                </c:pt>
                <c:pt idx="571">
                  <c:v>13169</c:v>
                </c:pt>
                <c:pt idx="572">
                  <c:v>13773</c:v>
                </c:pt>
                <c:pt idx="573">
                  <c:v>14147</c:v>
                </c:pt>
              </c:numCache>
            </c:numRef>
          </c:xVal>
          <c:yVal>
            <c:numRef>
              <c:f>'Active 1'!$U$21:$U$974</c:f>
              <c:numCache>
                <c:formatCode>General</c:formatCode>
                <c:ptCount val="954"/>
                <c:pt idx="66">
                  <c:v>-0.1114259999958449</c:v>
                </c:pt>
                <c:pt idx="67">
                  <c:v>-3.8206249995710095E-2</c:v>
                </c:pt>
                <c:pt idx="164">
                  <c:v>0.20820050000475021</c:v>
                </c:pt>
                <c:pt idx="170">
                  <c:v>0.20861700000386918</c:v>
                </c:pt>
                <c:pt idx="177">
                  <c:v>0.11875650000729365</c:v>
                </c:pt>
                <c:pt idx="184">
                  <c:v>-0.19276674999855459</c:v>
                </c:pt>
                <c:pt idx="186">
                  <c:v>0.25698175000434276</c:v>
                </c:pt>
                <c:pt idx="215">
                  <c:v>0.19087775000662077</c:v>
                </c:pt>
                <c:pt idx="222">
                  <c:v>-0.15095949999522418</c:v>
                </c:pt>
                <c:pt idx="227">
                  <c:v>-0.13096699999732664</c:v>
                </c:pt>
                <c:pt idx="230">
                  <c:v>-8.1176250001590233E-2</c:v>
                </c:pt>
                <c:pt idx="232">
                  <c:v>0.12122200000885641</c:v>
                </c:pt>
                <c:pt idx="242">
                  <c:v>-0.24683274999551941</c:v>
                </c:pt>
                <c:pt idx="245">
                  <c:v>-0.1084229999978561</c:v>
                </c:pt>
                <c:pt idx="268">
                  <c:v>-0.25688449999142904</c:v>
                </c:pt>
                <c:pt idx="296">
                  <c:v>-0.1177624999982072</c:v>
                </c:pt>
                <c:pt idx="297">
                  <c:v>0.11031999999977415</c:v>
                </c:pt>
                <c:pt idx="298">
                  <c:v>0.17431999999826076</c:v>
                </c:pt>
                <c:pt idx="299">
                  <c:v>0.15752825000527082</c:v>
                </c:pt>
                <c:pt idx="300">
                  <c:v>-0.1143527499953052</c:v>
                </c:pt>
                <c:pt idx="305">
                  <c:v>-0.12669350000214763</c:v>
                </c:pt>
                <c:pt idx="308">
                  <c:v>8.2704749998811167E-2</c:v>
                </c:pt>
                <c:pt idx="312">
                  <c:v>-6.7307999997865409E-2</c:v>
                </c:pt>
                <c:pt idx="313">
                  <c:v>-7.5099749999935739E-2</c:v>
                </c:pt>
                <c:pt idx="315">
                  <c:v>0.21144724999612663</c:v>
                </c:pt>
                <c:pt idx="339">
                  <c:v>7.8306250004970934E-2</c:v>
                </c:pt>
                <c:pt idx="346">
                  <c:v>0.10259100000257604</c:v>
                </c:pt>
                <c:pt idx="347">
                  <c:v>-0.26502225000149338</c:v>
                </c:pt>
                <c:pt idx="353">
                  <c:v>0.23232675000326708</c:v>
                </c:pt>
                <c:pt idx="365">
                  <c:v>0.15063650000229245</c:v>
                </c:pt>
                <c:pt idx="366">
                  <c:v>0.19837825000286102</c:v>
                </c:pt>
                <c:pt idx="372">
                  <c:v>-4.1883999998390209E-2</c:v>
                </c:pt>
                <c:pt idx="375">
                  <c:v>-7.7606749997357838E-2</c:v>
                </c:pt>
                <c:pt idx="377">
                  <c:v>-0.26410499999474268</c:v>
                </c:pt>
                <c:pt idx="378">
                  <c:v>8.6900000314926729E-4</c:v>
                </c:pt>
                <c:pt idx="383">
                  <c:v>-0.22485199999209726</c:v>
                </c:pt>
                <c:pt idx="396">
                  <c:v>0.15756675000739051</c:v>
                </c:pt>
                <c:pt idx="397">
                  <c:v>6.8690000043716282E-3</c:v>
                </c:pt>
                <c:pt idx="431">
                  <c:v>-2.8554499993333593E-2</c:v>
                </c:pt>
                <c:pt idx="448">
                  <c:v>4.5000000682193786E-5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D05-4AF9-8FF6-D08C658BB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5640832"/>
        <c:axId val="1"/>
      </c:scatterChart>
      <c:valAx>
        <c:axId val="635640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82378854625555"/>
              <c:y val="0.869699514833373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405286343612335E-2"/>
              <c:y val="0.384849757416686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56408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127753303964757"/>
          <c:y val="0.92121498449057504"/>
          <c:w val="0.60792951541850215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0</xdr:row>
      <xdr:rowOff>19050</xdr:rowOff>
    </xdr:from>
    <xdr:to>
      <xdr:col>17</xdr:col>
      <xdr:colOff>438150</xdr:colOff>
      <xdr:row>18</xdr:row>
      <xdr:rowOff>47625</xdr:rowOff>
    </xdr:to>
    <xdr:graphicFrame macro="">
      <xdr:nvGraphicFramePr>
        <xdr:cNvPr id="1043" name="Chart 3">
          <a:extLst>
            <a:ext uri="{FF2B5EF4-FFF2-40B4-BE49-F238E27FC236}">
              <a16:creationId xmlns:a16="http://schemas.microsoft.com/office/drawing/2014/main" id="{0ACC7686-2DD0-C76D-32C1-19FCAB09C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447675</xdr:colOff>
      <xdr:row>0</xdr:row>
      <xdr:rowOff>0</xdr:rowOff>
    </xdr:from>
    <xdr:to>
      <xdr:col>27</xdr:col>
      <xdr:colOff>85725</xdr:colOff>
      <xdr:row>18</xdr:row>
      <xdr:rowOff>9525</xdr:rowOff>
    </xdr:to>
    <xdr:graphicFrame macro="">
      <xdr:nvGraphicFramePr>
        <xdr:cNvPr id="1046" name="Chart 10">
          <a:extLst>
            <a:ext uri="{FF2B5EF4-FFF2-40B4-BE49-F238E27FC236}">
              <a16:creationId xmlns:a16="http://schemas.microsoft.com/office/drawing/2014/main" id="{FEE8858C-E221-8AE3-2C1A-C6A78AF8E9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85725</xdr:colOff>
      <xdr:row>0</xdr:row>
      <xdr:rowOff>0</xdr:rowOff>
    </xdr:from>
    <xdr:to>
      <xdr:col>47</xdr:col>
      <xdr:colOff>542925</xdr:colOff>
      <xdr:row>20</xdr:row>
      <xdr:rowOff>85725</xdr:rowOff>
    </xdr:to>
    <xdr:graphicFrame macro="">
      <xdr:nvGraphicFramePr>
        <xdr:cNvPr id="2" name="Chart 8">
          <a:extLst>
            <a:ext uri="{FF2B5EF4-FFF2-40B4-BE49-F238E27FC236}">
              <a16:creationId xmlns:a16="http://schemas.microsoft.com/office/drawing/2014/main" id="{21781E88-B64E-4AFF-C661-37983A8CFE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0</xdr:row>
      <xdr:rowOff>47625</xdr:rowOff>
    </xdr:from>
    <xdr:to>
      <xdr:col>14</xdr:col>
      <xdr:colOff>209550</xdr:colOff>
      <xdr:row>19</xdr:row>
      <xdr:rowOff>114300</xdr:rowOff>
    </xdr:to>
    <xdr:graphicFrame macro="">
      <xdr:nvGraphicFramePr>
        <xdr:cNvPr id="3" name="Chart 9">
          <a:extLst>
            <a:ext uri="{FF2B5EF4-FFF2-40B4-BE49-F238E27FC236}">
              <a16:creationId xmlns:a16="http://schemas.microsoft.com/office/drawing/2014/main" id="{3A8669D0-D6CE-E7F0-8DCB-E27470F144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konkoly.hu/cgi-bin/IBVS?795" TargetMode="External"/><Relationship Id="rId117" Type="http://schemas.openxmlformats.org/officeDocument/2006/relationships/hyperlink" Target="http://vsolj.cetus-net.org/vsoljno51.pdf" TargetMode="External"/><Relationship Id="rId21" Type="http://schemas.openxmlformats.org/officeDocument/2006/relationships/hyperlink" Target="http://www.konkoly.hu/cgi-bin/IBVS?795" TargetMode="External"/><Relationship Id="rId42" Type="http://schemas.openxmlformats.org/officeDocument/2006/relationships/hyperlink" Target="http://www.bav-astro.de/sfs/BAVM_link.php?BAVMnr=29" TargetMode="External"/><Relationship Id="rId47" Type="http://schemas.openxmlformats.org/officeDocument/2006/relationships/hyperlink" Target="http://www.bav-astro.de/sfs/BAVM_link.php?BAVMnr=32" TargetMode="External"/><Relationship Id="rId63" Type="http://schemas.openxmlformats.org/officeDocument/2006/relationships/hyperlink" Target="http://www.bav-astro.de/sfs/BAVM_link.php?BAVMnr=50" TargetMode="External"/><Relationship Id="rId68" Type="http://schemas.openxmlformats.org/officeDocument/2006/relationships/hyperlink" Target="http://vsolj.cetus-net.org/no47.pdf" TargetMode="External"/><Relationship Id="rId84" Type="http://schemas.openxmlformats.org/officeDocument/2006/relationships/hyperlink" Target="http://www.konkoly.hu/cgi-bin/IBVS?5583" TargetMode="External"/><Relationship Id="rId89" Type="http://schemas.openxmlformats.org/officeDocument/2006/relationships/hyperlink" Target="http://vsolj.cetus-net.org/no44.pdf" TargetMode="External"/><Relationship Id="rId112" Type="http://schemas.openxmlformats.org/officeDocument/2006/relationships/hyperlink" Target="http://vsolj.cetus-net.org/no48.pdf" TargetMode="External"/><Relationship Id="rId133" Type="http://schemas.openxmlformats.org/officeDocument/2006/relationships/hyperlink" Target="http://vsolj.cetus-net.org/vsoljno59.pdf" TargetMode="External"/><Relationship Id="rId16" Type="http://schemas.openxmlformats.org/officeDocument/2006/relationships/hyperlink" Target="http://www.konkoly.hu/cgi-bin/IBVS?390" TargetMode="External"/><Relationship Id="rId107" Type="http://schemas.openxmlformats.org/officeDocument/2006/relationships/hyperlink" Target="http://vsolj.cetus-net.org/no48.pdf" TargetMode="External"/><Relationship Id="rId11" Type="http://schemas.openxmlformats.org/officeDocument/2006/relationships/hyperlink" Target="http://www.bav-astro.de/sfs/BAVM_link.php?BAVMnr=18" TargetMode="External"/><Relationship Id="rId32" Type="http://schemas.openxmlformats.org/officeDocument/2006/relationships/hyperlink" Target="http://www.konkoly.hu/cgi-bin/IBVS?795" TargetMode="External"/><Relationship Id="rId37" Type="http://schemas.openxmlformats.org/officeDocument/2006/relationships/hyperlink" Target="http://www.konkoly.hu/cgi-bin/IBVS?692" TargetMode="External"/><Relationship Id="rId53" Type="http://schemas.openxmlformats.org/officeDocument/2006/relationships/hyperlink" Target="http://www.bav-astro.de/sfs/BAVM_link.php?BAVMnr=56" TargetMode="External"/><Relationship Id="rId58" Type="http://schemas.openxmlformats.org/officeDocument/2006/relationships/hyperlink" Target="http://www.bav-astro.de/sfs/BAVM_link.php?BAVMnr=39" TargetMode="External"/><Relationship Id="rId74" Type="http://schemas.openxmlformats.org/officeDocument/2006/relationships/hyperlink" Target="http://vsolj.cetus-net.org/no37.pdf" TargetMode="External"/><Relationship Id="rId79" Type="http://schemas.openxmlformats.org/officeDocument/2006/relationships/hyperlink" Target="http://www.bav-astro.de/sfs/BAVM_link.php?BAVMnr=143" TargetMode="External"/><Relationship Id="rId102" Type="http://schemas.openxmlformats.org/officeDocument/2006/relationships/hyperlink" Target="http://www.aavso.org/sites/default/files/jaavso/v36n2/171.pdf" TargetMode="External"/><Relationship Id="rId123" Type="http://schemas.openxmlformats.org/officeDocument/2006/relationships/hyperlink" Target="http://vsolj.cetus-net.org/vsoljno55.pdf" TargetMode="External"/><Relationship Id="rId128" Type="http://schemas.openxmlformats.org/officeDocument/2006/relationships/hyperlink" Target="http://vsolj.cetus-net.org/vsoljno55.pdf" TargetMode="External"/><Relationship Id="rId5" Type="http://schemas.openxmlformats.org/officeDocument/2006/relationships/hyperlink" Target="http://www.bav-astro.de/sfs/BAVM_link.php?BAVMnr=10" TargetMode="External"/><Relationship Id="rId90" Type="http://schemas.openxmlformats.org/officeDocument/2006/relationships/hyperlink" Target="http://www.bav-astro.de/sfs/BAVM_link.php?BAVMnr=174" TargetMode="External"/><Relationship Id="rId95" Type="http://schemas.openxmlformats.org/officeDocument/2006/relationships/hyperlink" Target="http://vsolj.cetus-net.org/no45.pdf" TargetMode="External"/><Relationship Id="rId14" Type="http://schemas.openxmlformats.org/officeDocument/2006/relationships/hyperlink" Target="http://www.konkoly.hu/cgi-bin/IBVS?180" TargetMode="External"/><Relationship Id="rId22" Type="http://schemas.openxmlformats.org/officeDocument/2006/relationships/hyperlink" Target="http://www.konkoly.hu/cgi-bin/IBVS?795" TargetMode="External"/><Relationship Id="rId27" Type="http://schemas.openxmlformats.org/officeDocument/2006/relationships/hyperlink" Target="http://www.konkoly.hu/cgi-bin/IBVS?795" TargetMode="External"/><Relationship Id="rId30" Type="http://schemas.openxmlformats.org/officeDocument/2006/relationships/hyperlink" Target="http://www.konkoly.hu/cgi-bin/IBVS?795" TargetMode="External"/><Relationship Id="rId35" Type="http://schemas.openxmlformats.org/officeDocument/2006/relationships/hyperlink" Target="http://www.konkoly.hu/cgi-bin/IBVS?647" TargetMode="External"/><Relationship Id="rId43" Type="http://schemas.openxmlformats.org/officeDocument/2006/relationships/hyperlink" Target="http://www.konkoly.hu/cgi-bin/IBVS?1249" TargetMode="External"/><Relationship Id="rId48" Type="http://schemas.openxmlformats.org/officeDocument/2006/relationships/hyperlink" Target="http://www.konkoly.hu/cgi-bin/IBVS?2202" TargetMode="External"/><Relationship Id="rId56" Type="http://schemas.openxmlformats.org/officeDocument/2006/relationships/hyperlink" Target="http://www.bav-astro.de/sfs/BAVM_link.php?BAVMnr=39" TargetMode="External"/><Relationship Id="rId64" Type="http://schemas.openxmlformats.org/officeDocument/2006/relationships/hyperlink" Target="http://www.bav-astro.de/sfs/BAVM_link.php?BAVMnr=50" TargetMode="External"/><Relationship Id="rId69" Type="http://schemas.openxmlformats.org/officeDocument/2006/relationships/hyperlink" Target="http://vsolj.cetus-net.org/no47.pdf" TargetMode="External"/><Relationship Id="rId77" Type="http://schemas.openxmlformats.org/officeDocument/2006/relationships/hyperlink" Target="http://www.bav-astro.de/sfs/BAVM_link.php?BAVMnr=131" TargetMode="External"/><Relationship Id="rId100" Type="http://schemas.openxmlformats.org/officeDocument/2006/relationships/hyperlink" Target="http://vsolj.cetus-net.org/no46.pdf" TargetMode="External"/><Relationship Id="rId105" Type="http://schemas.openxmlformats.org/officeDocument/2006/relationships/hyperlink" Target="http://www.bav-astro.de/sfs/BAVM_link.php?BAVMnr=201" TargetMode="External"/><Relationship Id="rId113" Type="http://schemas.openxmlformats.org/officeDocument/2006/relationships/hyperlink" Target="http://vsolj.cetus-net.org/no48.pdf" TargetMode="External"/><Relationship Id="rId118" Type="http://schemas.openxmlformats.org/officeDocument/2006/relationships/hyperlink" Target="http://vsolj.cetus-net.org/vsoljno51.pdf" TargetMode="External"/><Relationship Id="rId126" Type="http://schemas.openxmlformats.org/officeDocument/2006/relationships/hyperlink" Target="http://vsolj.cetus-net.org/vsoljno55.pdf" TargetMode="External"/><Relationship Id="rId134" Type="http://schemas.openxmlformats.org/officeDocument/2006/relationships/hyperlink" Target="http://vsolj.cetus-net.org/vsoljno59.pdf" TargetMode="External"/><Relationship Id="rId8" Type="http://schemas.openxmlformats.org/officeDocument/2006/relationships/hyperlink" Target="http://www.bav-astro.de/sfs/BAVM_link.php?BAVMnr=15" TargetMode="External"/><Relationship Id="rId51" Type="http://schemas.openxmlformats.org/officeDocument/2006/relationships/hyperlink" Target="http://www.konkoly.hu/cgi-bin/IBVS?2427" TargetMode="External"/><Relationship Id="rId72" Type="http://schemas.openxmlformats.org/officeDocument/2006/relationships/hyperlink" Target="http://vsolj.cetus-net.org/no47.pdf" TargetMode="External"/><Relationship Id="rId80" Type="http://schemas.openxmlformats.org/officeDocument/2006/relationships/hyperlink" Target="http://www.bav-astro.de/sfs/BAVM_link.php?BAVMnr=143" TargetMode="External"/><Relationship Id="rId85" Type="http://schemas.openxmlformats.org/officeDocument/2006/relationships/hyperlink" Target="http://vsolj.cetus-net.org/no43.pdf" TargetMode="External"/><Relationship Id="rId93" Type="http://schemas.openxmlformats.org/officeDocument/2006/relationships/hyperlink" Target="http://vsolj.cetus-net.org/no45.pdf" TargetMode="External"/><Relationship Id="rId98" Type="http://schemas.openxmlformats.org/officeDocument/2006/relationships/hyperlink" Target="http://vsolj.cetus-net.org/no45.pdf" TargetMode="External"/><Relationship Id="rId121" Type="http://schemas.openxmlformats.org/officeDocument/2006/relationships/hyperlink" Target="http://vsolj.cetus-net.org/vsoljno53.pdf" TargetMode="External"/><Relationship Id="rId3" Type="http://schemas.openxmlformats.org/officeDocument/2006/relationships/hyperlink" Target="http://vsolj.cetus-net.org/no47.pdf" TargetMode="External"/><Relationship Id="rId12" Type="http://schemas.openxmlformats.org/officeDocument/2006/relationships/hyperlink" Target="http://www.konkoly.hu/cgi-bin/IBVS?111" TargetMode="External"/><Relationship Id="rId17" Type="http://schemas.openxmlformats.org/officeDocument/2006/relationships/hyperlink" Target="http://www.konkoly.hu/cgi-bin/IBVS?390" TargetMode="External"/><Relationship Id="rId25" Type="http://schemas.openxmlformats.org/officeDocument/2006/relationships/hyperlink" Target="http://www.konkoly.hu/cgi-bin/IBVS?795" TargetMode="External"/><Relationship Id="rId33" Type="http://schemas.openxmlformats.org/officeDocument/2006/relationships/hyperlink" Target="http://www.konkoly.hu/cgi-bin/IBVS?795" TargetMode="External"/><Relationship Id="rId38" Type="http://schemas.openxmlformats.org/officeDocument/2006/relationships/hyperlink" Target="http://www.konkoly.hu/cgi-bin/IBVS?692" TargetMode="External"/><Relationship Id="rId46" Type="http://schemas.openxmlformats.org/officeDocument/2006/relationships/hyperlink" Target="http://www.bav-astro.de/sfs/BAVM_link.php?BAVMnr=32" TargetMode="External"/><Relationship Id="rId59" Type="http://schemas.openxmlformats.org/officeDocument/2006/relationships/hyperlink" Target="http://www.bav-astro.de/sfs/BAVM_link.php?BAVMnr=52" TargetMode="External"/><Relationship Id="rId67" Type="http://schemas.openxmlformats.org/officeDocument/2006/relationships/hyperlink" Target="http://www.bav-astro.de/sfs/BAVM_link.php?BAVMnr=62" TargetMode="External"/><Relationship Id="rId103" Type="http://schemas.openxmlformats.org/officeDocument/2006/relationships/hyperlink" Target="http://vsolj.cetus-net.org/no46.pdf" TargetMode="External"/><Relationship Id="rId108" Type="http://schemas.openxmlformats.org/officeDocument/2006/relationships/hyperlink" Target="http://www.aavso.org/sites/default/files/jaavso/v36n2/186.pdf" TargetMode="External"/><Relationship Id="rId116" Type="http://schemas.openxmlformats.org/officeDocument/2006/relationships/hyperlink" Target="http://vsolj.cetus-net.org/vsoljno51.pdf" TargetMode="External"/><Relationship Id="rId124" Type="http://schemas.openxmlformats.org/officeDocument/2006/relationships/hyperlink" Target="http://vsolj.cetus-net.org/vsoljno55.pdf" TargetMode="External"/><Relationship Id="rId129" Type="http://schemas.openxmlformats.org/officeDocument/2006/relationships/hyperlink" Target="http://vsolj.cetus-net.org/vsoljno56.pdf" TargetMode="External"/><Relationship Id="rId20" Type="http://schemas.openxmlformats.org/officeDocument/2006/relationships/hyperlink" Target="http://www.konkoly.hu/cgi-bin/IBVS?795" TargetMode="External"/><Relationship Id="rId41" Type="http://schemas.openxmlformats.org/officeDocument/2006/relationships/hyperlink" Target="http://www.bav-astro.de/sfs/BAVM_link.php?BAVMnr=29" TargetMode="External"/><Relationship Id="rId54" Type="http://schemas.openxmlformats.org/officeDocument/2006/relationships/hyperlink" Target="http://www.bav-astro.de/sfs/BAVM_link.php?BAVMnr=38" TargetMode="External"/><Relationship Id="rId62" Type="http://schemas.openxmlformats.org/officeDocument/2006/relationships/hyperlink" Target="http://vsolj.cetus-net.org/no47.pdf" TargetMode="External"/><Relationship Id="rId70" Type="http://schemas.openxmlformats.org/officeDocument/2006/relationships/hyperlink" Target="http://www.bav-astro.de/sfs/BAVM_link.php?BAVMnr=101" TargetMode="External"/><Relationship Id="rId75" Type="http://schemas.openxmlformats.org/officeDocument/2006/relationships/hyperlink" Target="http://vsolj.cetus-net.org/no47.pdf" TargetMode="External"/><Relationship Id="rId83" Type="http://schemas.openxmlformats.org/officeDocument/2006/relationships/hyperlink" Target="http://vsolj.cetus-net.org/no42.pdf" TargetMode="External"/><Relationship Id="rId88" Type="http://schemas.openxmlformats.org/officeDocument/2006/relationships/hyperlink" Target="http://vsolj.cetus-net.org/no43.pdf" TargetMode="External"/><Relationship Id="rId91" Type="http://schemas.openxmlformats.org/officeDocument/2006/relationships/hyperlink" Target="http://vsolj.cetus-net.org/no44.pdf" TargetMode="External"/><Relationship Id="rId96" Type="http://schemas.openxmlformats.org/officeDocument/2006/relationships/hyperlink" Target="http://vsolj.cetus-net.org/no45.pdf" TargetMode="External"/><Relationship Id="rId111" Type="http://schemas.openxmlformats.org/officeDocument/2006/relationships/hyperlink" Target="http://vsolj.cetus-net.org/no48.pdf" TargetMode="External"/><Relationship Id="rId132" Type="http://schemas.openxmlformats.org/officeDocument/2006/relationships/hyperlink" Target="http://vsolj.cetus-net.org/vsoljno59.pdf" TargetMode="External"/><Relationship Id="rId1" Type="http://schemas.openxmlformats.org/officeDocument/2006/relationships/hyperlink" Target="http://www.bav-astro.de/sfs/BAVM_link.php?BAVMnr=4" TargetMode="External"/><Relationship Id="rId6" Type="http://schemas.openxmlformats.org/officeDocument/2006/relationships/hyperlink" Target="http://vsolj.cetus-net.org/no47.pdf" TargetMode="External"/><Relationship Id="rId15" Type="http://schemas.openxmlformats.org/officeDocument/2006/relationships/hyperlink" Target="http://www.konkoly.hu/cgi-bin/IBVS?247" TargetMode="External"/><Relationship Id="rId23" Type="http://schemas.openxmlformats.org/officeDocument/2006/relationships/hyperlink" Target="http://www.konkoly.hu/cgi-bin/IBVS?795" TargetMode="External"/><Relationship Id="rId28" Type="http://schemas.openxmlformats.org/officeDocument/2006/relationships/hyperlink" Target="http://www.konkoly.hu/cgi-bin/IBVS?795" TargetMode="External"/><Relationship Id="rId36" Type="http://schemas.openxmlformats.org/officeDocument/2006/relationships/hyperlink" Target="http://www.konkoly.hu/cgi-bin/IBVS?692" TargetMode="External"/><Relationship Id="rId49" Type="http://schemas.openxmlformats.org/officeDocument/2006/relationships/hyperlink" Target="http://www.bav-astro.de/sfs/BAVM_link.php?BAVMnr=36" TargetMode="External"/><Relationship Id="rId57" Type="http://schemas.openxmlformats.org/officeDocument/2006/relationships/hyperlink" Target="http://www.bav-astro.de/sfs/BAVM_link.php?BAVMnr=38" TargetMode="External"/><Relationship Id="rId106" Type="http://schemas.openxmlformats.org/officeDocument/2006/relationships/hyperlink" Target="http://vsolj.cetus-net.org/no48.pdf" TargetMode="External"/><Relationship Id="rId114" Type="http://schemas.openxmlformats.org/officeDocument/2006/relationships/hyperlink" Target="http://vsolj.cetus-net.org/vsoljno50.pdf" TargetMode="External"/><Relationship Id="rId119" Type="http://schemas.openxmlformats.org/officeDocument/2006/relationships/hyperlink" Target="http://vsolj.cetus-net.org/vsoljno51.pdf" TargetMode="External"/><Relationship Id="rId127" Type="http://schemas.openxmlformats.org/officeDocument/2006/relationships/hyperlink" Target="http://vsolj.cetus-net.org/vsoljno55.pdf" TargetMode="External"/><Relationship Id="rId10" Type="http://schemas.openxmlformats.org/officeDocument/2006/relationships/hyperlink" Target="http://www.bav-astro.de/sfs/BAVM_link.php?BAVMnr=18" TargetMode="External"/><Relationship Id="rId31" Type="http://schemas.openxmlformats.org/officeDocument/2006/relationships/hyperlink" Target="http://vsolj.cetus-net.org/no47.pdf" TargetMode="External"/><Relationship Id="rId44" Type="http://schemas.openxmlformats.org/officeDocument/2006/relationships/hyperlink" Target="http://www.konkoly.hu/cgi-bin/IBVS?1350" TargetMode="External"/><Relationship Id="rId52" Type="http://schemas.openxmlformats.org/officeDocument/2006/relationships/hyperlink" Target="http://www.bav-astro.de/sfs/BAVM_link.php?BAVMnr=46" TargetMode="External"/><Relationship Id="rId60" Type="http://schemas.openxmlformats.org/officeDocument/2006/relationships/hyperlink" Target="http://www.bav-astro.de/sfs/BAVM_link.php?BAVMnr=46" TargetMode="External"/><Relationship Id="rId65" Type="http://schemas.openxmlformats.org/officeDocument/2006/relationships/hyperlink" Target="http://www.konkoly.hu/cgi-bin/IBVS?3593" TargetMode="External"/><Relationship Id="rId73" Type="http://schemas.openxmlformats.org/officeDocument/2006/relationships/hyperlink" Target="http://www.bav-astro.de/sfs/BAVM_link.php?BAVMnr=113" TargetMode="External"/><Relationship Id="rId78" Type="http://schemas.openxmlformats.org/officeDocument/2006/relationships/hyperlink" Target="http://www.bav-astro.de/sfs/BAVM_link.php?BAVMnr=131" TargetMode="External"/><Relationship Id="rId81" Type="http://schemas.openxmlformats.org/officeDocument/2006/relationships/hyperlink" Target="http://www.bav-astro.de/sfs/BAVM_link.php?BAVMnr=154" TargetMode="External"/><Relationship Id="rId86" Type="http://schemas.openxmlformats.org/officeDocument/2006/relationships/hyperlink" Target="http://vsolj.cetus-net.org/no43.pdf" TargetMode="External"/><Relationship Id="rId94" Type="http://schemas.openxmlformats.org/officeDocument/2006/relationships/hyperlink" Target="http://www.bav-astro.de/sfs/BAVM_link.php?BAVMnr=179" TargetMode="External"/><Relationship Id="rId99" Type="http://schemas.openxmlformats.org/officeDocument/2006/relationships/hyperlink" Target="http://vsolj.cetus-net.org/no45.pdf" TargetMode="External"/><Relationship Id="rId101" Type="http://schemas.openxmlformats.org/officeDocument/2006/relationships/hyperlink" Target="http://vsolj.cetus-net.org/no46.pdf" TargetMode="External"/><Relationship Id="rId122" Type="http://schemas.openxmlformats.org/officeDocument/2006/relationships/hyperlink" Target="http://vsolj.cetus-net.org/vsoljno53.pdf" TargetMode="External"/><Relationship Id="rId130" Type="http://schemas.openxmlformats.org/officeDocument/2006/relationships/hyperlink" Target="http://vsolj.cetus-net.org/vsoljno56.pdf" TargetMode="External"/><Relationship Id="rId135" Type="http://schemas.openxmlformats.org/officeDocument/2006/relationships/hyperlink" Target="http://vsolj.cetus-net.org/vsoljno59.pdf" TargetMode="External"/><Relationship Id="rId4" Type="http://schemas.openxmlformats.org/officeDocument/2006/relationships/hyperlink" Target="http://www.bav-astro.de/sfs/BAVM_link.php?BAVMnr=10" TargetMode="External"/><Relationship Id="rId9" Type="http://schemas.openxmlformats.org/officeDocument/2006/relationships/hyperlink" Target="http://www.bav-astro.de/sfs/BAVM_link.php?BAVMnr=15" TargetMode="External"/><Relationship Id="rId13" Type="http://schemas.openxmlformats.org/officeDocument/2006/relationships/hyperlink" Target="http://www.konkoly.hu/cgi-bin/IBVS?111" TargetMode="External"/><Relationship Id="rId18" Type="http://schemas.openxmlformats.org/officeDocument/2006/relationships/hyperlink" Target="http://www.konkoly.hu/cgi-bin/IBVS?795" TargetMode="External"/><Relationship Id="rId39" Type="http://schemas.openxmlformats.org/officeDocument/2006/relationships/hyperlink" Target="http://www.konkoly.hu/cgi-bin/IBVS?692" TargetMode="External"/><Relationship Id="rId109" Type="http://schemas.openxmlformats.org/officeDocument/2006/relationships/hyperlink" Target="http://vsolj.cetus-net.org/no48.pdf" TargetMode="External"/><Relationship Id="rId34" Type="http://schemas.openxmlformats.org/officeDocument/2006/relationships/hyperlink" Target="http://www.konkoly.hu/cgi-bin/IBVS?795" TargetMode="External"/><Relationship Id="rId50" Type="http://schemas.openxmlformats.org/officeDocument/2006/relationships/hyperlink" Target="http://www.bav-astro.de/sfs/BAVM_link.php?BAVMnr=36" TargetMode="External"/><Relationship Id="rId55" Type="http://schemas.openxmlformats.org/officeDocument/2006/relationships/hyperlink" Target="http://www.bav-astro.de/sfs/BAVM_link.php?BAVMnr=43" TargetMode="External"/><Relationship Id="rId76" Type="http://schemas.openxmlformats.org/officeDocument/2006/relationships/hyperlink" Target="http://www.bav-astro.de/sfs/BAVM_link.php?BAVMnr=122" TargetMode="External"/><Relationship Id="rId97" Type="http://schemas.openxmlformats.org/officeDocument/2006/relationships/hyperlink" Target="http://vsolj.cetus-net.org/no45.pdf" TargetMode="External"/><Relationship Id="rId104" Type="http://schemas.openxmlformats.org/officeDocument/2006/relationships/hyperlink" Target="http://www.bav-astro.de/sfs/BAVM_link.php?BAVMnr=201" TargetMode="External"/><Relationship Id="rId120" Type="http://schemas.openxmlformats.org/officeDocument/2006/relationships/hyperlink" Target="http://vsolj.cetus-net.org/vsoljno51.pdf" TargetMode="External"/><Relationship Id="rId125" Type="http://schemas.openxmlformats.org/officeDocument/2006/relationships/hyperlink" Target="http://www.bav-astro.de/sfs/BAVM_link.php?BAVMnr=228" TargetMode="External"/><Relationship Id="rId7" Type="http://schemas.openxmlformats.org/officeDocument/2006/relationships/hyperlink" Target="http://www.bav-astro.de/sfs/BAVM_link.php?BAVMnr=15" TargetMode="External"/><Relationship Id="rId71" Type="http://schemas.openxmlformats.org/officeDocument/2006/relationships/hyperlink" Target="http://vsolj.cetus-net.org/no47.pdf" TargetMode="External"/><Relationship Id="rId92" Type="http://schemas.openxmlformats.org/officeDocument/2006/relationships/hyperlink" Target="http://vsolj.cetus-net.org/no44.pdf" TargetMode="External"/><Relationship Id="rId2" Type="http://schemas.openxmlformats.org/officeDocument/2006/relationships/hyperlink" Target="http://www.bav-astro.de/sfs/BAVM_link.php?BAVMnr=4" TargetMode="External"/><Relationship Id="rId29" Type="http://schemas.openxmlformats.org/officeDocument/2006/relationships/hyperlink" Target="http://www.konkoly.hu/cgi-bin/IBVS?456" TargetMode="External"/><Relationship Id="rId24" Type="http://schemas.openxmlformats.org/officeDocument/2006/relationships/hyperlink" Target="http://www.konkoly.hu/cgi-bin/IBVS?795" TargetMode="External"/><Relationship Id="rId40" Type="http://schemas.openxmlformats.org/officeDocument/2006/relationships/hyperlink" Target="http://www.bav-astro.de/sfs/BAVM_link.php?BAVMnr=28" TargetMode="External"/><Relationship Id="rId45" Type="http://schemas.openxmlformats.org/officeDocument/2006/relationships/hyperlink" Target="http://vsolj.cetus-net.org/vsoljno55.pdf" TargetMode="External"/><Relationship Id="rId66" Type="http://schemas.openxmlformats.org/officeDocument/2006/relationships/hyperlink" Target="http://www.bav-astro.de/sfs/BAVM_link.php?BAVMnr=60" TargetMode="External"/><Relationship Id="rId87" Type="http://schemas.openxmlformats.org/officeDocument/2006/relationships/hyperlink" Target="http://vsolj.cetus-net.org/no43.pdf" TargetMode="External"/><Relationship Id="rId110" Type="http://schemas.openxmlformats.org/officeDocument/2006/relationships/hyperlink" Target="http://vsolj.cetus-net.org/no48.pdf" TargetMode="External"/><Relationship Id="rId115" Type="http://schemas.openxmlformats.org/officeDocument/2006/relationships/hyperlink" Target="http://vsolj.cetus-net.org/vsoljno51.pdf" TargetMode="External"/><Relationship Id="rId131" Type="http://schemas.openxmlformats.org/officeDocument/2006/relationships/hyperlink" Target="http://vsolj.cetus-net.org/vsoljno56.pdf" TargetMode="External"/><Relationship Id="rId136" Type="http://schemas.openxmlformats.org/officeDocument/2006/relationships/hyperlink" Target="http://vsolj.cetus-net.org/vsoljno59.pdf" TargetMode="External"/><Relationship Id="rId61" Type="http://schemas.openxmlformats.org/officeDocument/2006/relationships/hyperlink" Target="http://www.bav-astro.de/sfs/BAVM_link.php?BAVMnr=46" TargetMode="External"/><Relationship Id="rId82" Type="http://schemas.openxmlformats.org/officeDocument/2006/relationships/hyperlink" Target="http://vsolj.cetus-net.org/no40.pdf" TargetMode="External"/><Relationship Id="rId19" Type="http://schemas.openxmlformats.org/officeDocument/2006/relationships/hyperlink" Target="http://www.konkoly.hu/cgi-bin/IBVS?7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L2527"/>
  <sheetViews>
    <sheetView tabSelected="1" workbookViewId="0">
      <pane xSplit="14" ySplit="22" topLeftCell="O579" activePane="bottomRight" state="frozen"/>
      <selection pane="topRight" activeCell="O1" sqref="O1"/>
      <selection pane="bottomLeft" activeCell="A23" sqref="A23"/>
      <selection pane="bottomRight" activeCell="F17" sqref="F17"/>
    </sheetView>
  </sheetViews>
  <sheetFormatPr defaultColWidth="10.28515625" defaultRowHeight="12.75"/>
  <cols>
    <col min="1" max="1" width="16" customWidth="1"/>
    <col min="2" max="2" width="5.140625" customWidth="1"/>
    <col min="3" max="3" width="11.85546875" customWidth="1"/>
    <col min="4" max="4" width="9.42578125" customWidth="1"/>
    <col min="5" max="5" width="11.85546875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0.5703125" customWidth="1"/>
    <col min="18" max="18" width="10.28515625" customWidth="1"/>
    <col min="19" max="19" width="9.140625" style="2" customWidth="1"/>
    <col min="20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</cols>
  <sheetData>
    <row r="1" spans="1:64" ht="21" thickBot="1">
      <c r="A1" s="1" t="s">
        <v>165</v>
      </c>
      <c r="AA1" s="60" t="s">
        <v>20</v>
      </c>
      <c r="AB1" s="61"/>
      <c r="AC1" s="61" t="s">
        <v>21</v>
      </c>
      <c r="AD1" s="61" t="s">
        <v>22</v>
      </c>
      <c r="AE1" s="7"/>
      <c r="AM1" s="62"/>
      <c r="AW1" s="63" t="s">
        <v>61</v>
      </c>
      <c r="AX1" s="64" t="s">
        <v>14</v>
      </c>
      <c r="AY1" s="4" t="s">
        <v>23</v>
      </c>
      <c r="AZ1" s="65" t="s">
        <v>24</v>
      </c>
      <c r="BA1" s="66" t="s">
        <v>25</v>
      </c>
      <c r="BB1" s="65" t="s">
        <v>26</v>
      </c>
      <c r="BC1" s="66" t="s">
        <v>27</v>
      </c>
      <c r="BD1" s="65" t="s">
        <v>28</v>
      </c>
      <c r="BE1" s="67" t="s">
        <v>29</v>
      </c>
      <c r="BF1" s="66" t="s">
        <v>30</v>
      </c>
      <c r="BG1" s="65" t="s">
        <v>31</v>
      </c>
      <c r="BH1" s="67" t="s">
        <v>32</v>
      </c>
      <c r="BI1" s="66" t="s">
        <v>33</v>
      </c>
      <c r="BJ1" s="65" t="s">
        <v>34</v>
      </c>
      <c r="BK1" s="67" t="s">
        <v>35</v>
      </c>
      <c r="BL1" s="66" t="s">
        <v>207</v>
      </c>
    </row>
    <row r="2" spans="1:64" s="77" customFormat="1" ht="12.95" customHeight="1" thickBot="1">
      <c r="A2" s="77" t="s">
        <v>76</v>
      </c>
      <c r="B2" s="78" t="s">
        <v>162</v>
      </c>
      <c r="E2" s="170" t="s">
        <v>1678</v>
      </c>
      <c r="F2" s="175" t="s">
        <v>1681</v>
      </c>
      <c r="S2" s="79"/>
      <c r="AA2" s="80" t="s">
        <v>3</v>
      </c>
      <c r="AB2" s="81">
        <f>C7</f>
        <v>44289.360999999997</v>
      </c>
      <c r="AC2" s="82" t="s">
        <v>4</v>
      </c>
      <c r="AD2" s="81">
        <f>C8</f>
        <v>1.1359405</v>
      </c>
      <c r="AE2" s="83" t="s">
        <v>18</v>
      </c>
      <c r="AL2" s="79"/>
      <c r="AW2" s="77">
        <v>-35000</v>
      </c>
      <c r="AX2" s="77">
        <f t="shared" ref="AX2:AX65" si="0">AB$3+AB$4*AW2+AB$5*AW2^2+AZ2</f>
        <v>-0.12369392574536259</v>
      </c>
      <c r="AY2" s="77">
        <f t="shared" ref="AY2:AY65" si="1">AB$3+AB$4*AW2+AB$5*AW2^2</f>
        <v>-0.12805092249314995</v>
      </c>
      <c r="AZ2" s="84">
        <f t="shared" ref="AZ2:AZ65" si="2">$AB$6*($AB$11/BA2*BB2+$AB$12)</f>
        <v>4.3569967477873669E-3</v>
      </c>
      <c r="BA2" s="77">
        <f t="shared" ref="BA2:BA65" si="3">1+$AB$7*COS(BC2)</f>
        <v>1.0269721831240339</v>
      </c>
      <c r="BB2" s="77">
        <f t="shared" ref="BB2:BB65" si="4">SIN(BC2+RADIANS($AB$9))</f>
        <v>9.299357150930368E-2</v>
      </c>
      <c r="BC2" s="77">
        <f t="shared" ref="BC2:BC65" si="5">2*ATAN(BD2)</f>
        <v>0.70001230500605682</v>
      </c>
      <c r="BD2" s="77">
        <f t="shared" ref="BD2:BD65" si="6">SQRT((1+$AB$7)/(1-$AB$7))*TAN(BE2/2)</f>
        <v>0.36503546714431229</v>
      </c>
      <c r="BE2" s="77">
        <f t="shared" ref="BE2:BK17" si="7">$BL2+$AB$7*SIN(BF2)</f>
        <v>0.67758975207203609</v>
      </c>
      <c r="BF2" s="77">
        <f t="shared" si="7"/>
        <v>0.67758975206270378</v>
      </c>
      <c r="BG2" s="77">
        <f t="shared" si="7"/>
        <v>0.67758975172303826</v>
      </c>
      <c r="BH2" s="77">
        <f t="shared" si="7"/>
        <v>0.67758973936022604</v>
      </c>
      <c r="BI2" s="77">
        <f t="shared" si="7"/>
        <v>0.677589289390785</v>
      </c>
      <c r="BJ2" s="77">
        <f t="shared" si="7"/>
        <v>0.67757291195793024</v>
      </c>
      <c r="BK2" s="77">
        <f t="shared" si="7"/>
        <v>0.6769769731283426</v>
      </c>
      <c r="BL2" s="77">
        <f t="shared" ref="BL2:BL65" si="8">RADIANS($AB$9)+$AB$18*(AW2-AB$15)</f>
        <v>0.65548127376556131</v>
      </c>
    </row>
    <row r="3" spans="1:64" s="77" customFormat="1" ht="12.95" customHeight="1" thickBot="1">
      <c r="E3" s="168" t="s">
        <v>1637</v>
      </c>
      <c r="F3" s="172">
        <v>1</v>
      </c>
      <c r="S3" s="79"/>
      <c r="Z3" s="77">
        <v>0.03</v>
      </c>
      <c r="AA3" s="85" t="s">
        <v>36</v>
      </c>
      <c r="AB3" s="86">
        <f t="shared" ref="AB3:AB10" si="9">AC3*AD3</f>
        <v>6.966921418235715E-2</v>
      </c>
      <c r="AC3" s="87">
        <v>6.9669214182357155</v>
      </c>
      <c r="AD3" s="77">
        <v>0.01</v>
      </c>
      <c r="AE3" s="88"/>
      <c r="AF3" s="87">
        <v>6.9669214182357155</v>
      </c>
      <c r="AG3" s="87"/>
      <c r="AH3" s="87"/>
      <c r="AI3" s="87"/>
      <c r="AJ3" s="87"/>
      <c r="AK3" s="87"/>
      <c r="AL3" s="87"/>
      <c r="AM3" s="87"/>
      <c r="AW3" s="77">
        <v>-34500</v>
      </c>
      <c r="AX3" s="77">
        <f t="shared" si="0"/>
        <v>-0.11546761857698992</v>
      </c>
      <c r="AY3" s="77">
        <f t="shared" si="1"/>
        <v>-0.12414867640362576</v>
      </c>
      <c r="AZ3" s="84">
        <f t="shared" si="2"/>
        <v>8.6810578266358299E-3</v>
      </c>
      <c r="BA3" s="77">
        <f t="shared" si="3"/>
        <v>1.0252652701389686</v>
      </c>
      <c r="BB3" s="77">
        <f t="shared" si="4"/>
        <v>0.1644862377086827</v>
      </c>
      <c r="BC3" s="77">
        <f t="shared" si="5"/>
        <v>0.77212130948887858</v>
      </c>
      <c r="BD3" s="77">
        <f t="shared" si="6"/>
        <v>0.40645737487781952</v>
      </c>
      <c r="BE3" s="77">
        <f t="shared" si="7"/>
        <v>0.74781883077381961</v>
      </c>
      <c r="BF3" s="77">
        <f t="shared" si="7"/>
        <v>0.7478188307667607</v>
      </c>
      <c r="BG3" s="77">
        <f t="shared" si="7"/>
        <v>0.7478188304937512</v>
      </c>
      <c r="BH3" s="77">
        <f t="shared" si="7"/>
        <v>0.74781881993476895</v>
      </c>
      <c r="BI3" s="77">
        <f t="shared" si="7"/>
        <v>0.74781841155312312</v>
      </c>
      <c r="BJ3" s="77">
        <f t="shared" si="7"/>
        <v>0.74780261700866391</v>
      </c>
      <c r="BK3" s="77">
        <f t="shared" si="7"/>
        <v>0.74719192552760405</v>
      </c>
      <c r="BL3" s="77">
        <f t="shared" si="8"/>
        <v>0.72383690840905057</v>
      </c>
    </row>
    <row r="4" spans="1:64" s="77" customFormat="1" ht="12.95" customHeight="1" thickTop="1" thickBot="1">
      <c r="A4" s="89" t="s">
        <v>52</v>
      </c>
      <c r="C4" s="90">
        <v>44289.360999999997</v>
      </c>
      <c r="D4" s="167">
        <v>1.1359405</v>
      </c>
      <c r="E4" s="168" t="s">
        <v>1638</v>
      </c>
      <c r="F4" s="171">
        <f ca="1">NOW()+15018.5+$C$5/24</f>
        <v>60679.796541087962</v>
      </c>
      <c r="S4" s="79"/>
      <c r="Z4" s="77">
        <v>-2.5000000000000002E-6</v>
      </c>
      <c r="AA4" s="91" t="s">
        <v>37</v>
      </c>
      <c r="AB4" s="92">
        <f t="shared" si="9"/>
        <v>3.462564455166445E-6</v>
      </c>
      <c r="AC4" s="93">
        <v>34.62564455166445</v>
      </c>
      <c r="AD4" s="94">
        <v>9.9999999999999995E-8</v>
      </c>
      <c r="AE4" s="88"/>
      <c r="AF4" s="93">
        <v>34.62564455166445</v>
      </c>
      <c r="AG4" s="93"/>
      <c r="AH4" s="93"/>
      <c r="AI4" s="93"/>
      <c r="AJ4" s="93"/>
      <c r="AK4" s="93"/>
      <c r="AL4" s="93"/>
      <c r="AM4" s="93"/>
      <c r="AW4" s="77">
        <v>-34000</v>
      </c>
      <c r="AX4" s="77">
        <f t="shared" si="0"/>
        <v>-0.10732268349033229</v>
      </c>
      <c r="AY4" s="77">
        <f t="shared" si="1"/>
        <v>-0.12027766720420144</v>
      </c>
      <c r="AZ4" s="84">
        <f t="shared" si="2"/>
        <v>1.2954983713869142E-2</v>
      </c>
      <c r="BA4" s="77">
        <f t="shared" si="3"/>
        <v>1.0234335936807102</v>
      </c>
      <c r="BB4" s="77">
        <f t="shared" si="4"/>
        <v>0.23488237780586124</v>
      </c>
      <c r="BC4" s="77">
        <f t="shared" si="5"/>
        <v>0.84398173630822293</v>
      </c>
      <c r="BD4" s="77">
        <f t="shared" si="6"/>
        <v>0.44896257543377316</v>
      </c>
      <c r="BE4" s="77">
        <f t="shared" si="7"/>
        <v>0.81792675517118396</v>
      </c>
      <c r="BF4" s="77">
        <f t="shared" si="7"/>
        <v>0.81792675516617952</v>
      </c>
      <c r="BG4" s="77">
        <f t="shared" si="7"/>
        <v>0.81792675495863054</v>
      </c>
      <c r="BH4" s="77">
        <f t="shared" si="7"/>
        <v>0.81792674635099838</v>
      </c>
      <c r="BI4" s="77">
        <f t="shared" si="7"/>
        <v>0.81792638936871487</v>
      </c>
      <c r="BJ4" s="77">
        <f t="shared" si="7"/>
        <v>0.8179115844470527</v>
      </c>
      <c r="BK4" s="77">
        <f t="shared" si="7"/>
        <v>0.81729779426213811</v>
      </c>
      <c r="BL4" s="77">
        <f t="shared" si="8"/>
        <v>0.79219254305253983</v>
      </c>
    </row>
    <row r="5" spans="1:64" s="77" customFormat="1" ht="12.95" customHeight="1" thickTop="1">
      <c r="A5" s="95" t="s">
        <v>1633</v>
      </c>
      <c r="C5" s="96">
        <v>-9.5</v>
      </c>
      <c r="E5" s="168" t="s">
        <v>1639</v>
      </c>
      <c r="F5" s="171">
        <f ca="1">ROUND(2*($F$4-$C$7)/$C$8,0)/2+$F$3</f>
        <v>14430</v>
      </c>
      <c r="S5" s="79"/>
      <c r="Z5" s="77">
        <v>3E-11</v>
      </c>
      <c r="AA5" s="91" t="s">
        <v>163</v>
      </c>
      <c r="AB5" s="92">
        <f t="shared" si="9"/>
        <v>-6.2473780199740016E-11</v>
      </c>
      <c r="AC5" s="93">
        <v>-6.2473780199740014</v>
      </c>
      <c r="AD5" s="77">
        <v>9.9999999999999994E-12</v>
      </c>
      <c r="AE5" s="88"/>
      <c r="AF5" s="93">
        <v>-6.2473780199740014</v>
      </c>
      <c r="AG5" s="93"/>
      <c r="AH5" s="93"/>
      <c r="AI5" s="93"/>
      <c r="AJ5" s="93"/>
      <c r="AK5" s="93"/>
      <c r="AL5" s="93"/>
      <c r="AM5" s="93"/>
      <c r="AW5" s="77">
        <v>-33500</v>
      </c>
      <c r="AX5" s="77">
        <f t="shared" si="0"/>
        <v>-9.9280328955905453E-2</v>
      </c>
      <c r="AY5" s="77">
        <f t="shared" si="1"/>
        <v>-0.11643789489487698</v>
      </c>
      <c r="AZ5" s="84">
        <f t="shared" si="2"/>
        <v>1.7157565938971525E-2</v>
      </c>
      <c r="BA5" s="77">
        <f t="shared" si="3"/>
        <v>1.021488366466595</v>
      </c>
      <c r="BB5" s="77">
        <f t="shared" si="4"/>
        <v>0.30381381235610955</v>
      </c>
      <c r="BC5" s="77">
        <f t="shared" si="5"/>
        <v>0.91557732035228856</v>
      </c>
      <c r="BD5" s="77">
        <f t="shared" si="6"/>
        <v>0.49269762253997795</v>
      </c>
      <c r="BE5" s="77">
        <f t="shared" si="7"/>
        <v>0.88790536713370694</v>
      </c>
      <c r="BF5" s="77">
        <f t="shared" si="7"/>
        <v>0.88790536713040269</v>
      </c>
      <c r="BG5" s="77">
        <f t="shared" si="7"/>
        <v>0.88790536698191935</v>
      </c>
      <c r="BH5" s="77">
        <f t="shared" si="7"/>
        <v>0.8879053603096595</v>
      </c>
      <c r="BI5" s="77">
        <f t="shared" si="7"/>
        <v>0.88790506048429563</v>
      </c>
      <c r="BJ5" s="77">
        <f t="shared" si="7"/>
        <v>0.8878915876146668</v>
      </c>
      <c r="BK5" s="77">
        <f t="shared" si="7"/>
        <v>0.88728640455956787</v>
      </c>
      <c r="BL5" s="77">
        <f t="shared" si="8"/>
        <v>0.8605481776960282</v>
      </c>
    </row>
    <row r="6" spans="1:64" s="77" customFormat="1" ht="12.95" customHeight="1">
      <c r="A6" s="89" t="s">
        <v>53</v>
      </c>
      <c r="E6" s="168" t="s">
        <v>1640</v>
      </c>
      <c r="F6" s="171">
        <f ca="1">ROUND(2*($F$4-$C$15)/$C$16,0)/2+$F$3</f>
        <v>283</v>
      </c>
      <c r="S6" s="79"/>
      <c r="AA6" s="91" t="s">
        <v>38</v>
      </c>
      <c r="AB6" s="92">
        <f t="shared" si="9"/>
        <v>6.1953965847113504E-2</v>
      </c>
      <c r="AC6" s="93">
        <v>6.1953965847113501</v>
      </c>
      <c r="AD6" s="77">
        <v>0.01</v>
      </c>
      <c r="AE6" s="88" t="s">
        <v>18</v>
      </c>
      <c r="AF6" s="93">
        <v>6.1953965847113501</v>
      </c>
      <c r="AG6" s="93"/>
      <c r="AH6" s="93"/>
      <c r="AI6" s="93"/>
      <c r="AJ6" s="93"/>
      <c r="AK6" s="93"/>
      <c r="AL6" s="93"/>
      <c r="AM6" s="93"/>
      <c r="AW6" s="77">
        <v>-33000</v>
      </c>
      <c r="AX6" s="77">
        <f t="shared" si="0"/>
        <v>-9.1361147419482855E-2</v>
      </c>
      <c r="AY6" s="77">
        <f t="shared" si="1"/>
        <v>-0.11262935947565242</v>
      </c>
      <c r="AZ6" s="77">
        <f t="shared" si="2"/>
        <v>2.1268212056169564E-2</v>
      </c>
      <c r="BA6" s="77">
        <f t="shared" si="3"/>
        <v>1.019441260335306</v>
      </c>
      <c r="BB6" s="77">
        <f t="shared" si="4"/>
        <v>0.37092911715735949</v>
      </c>
      <c r="BC6" s="77">
        <f t="shared" si="5"/>
        <v>0.98689348954619105</v>
      </c>
      <c r="BD6" s="77">
        <f t="shared" si="6"/>
        <v>0.53782367241499596</v>
      </c>
      <c r="BE6" s="77">
        <f t="shared" si="7"/>
        <v>0.9577472922671485</v>
      </c>
      <c r="BF6" s="77">
        <f t="shared" si="7"/>
        <v>0.95774729226513555</v>
      </c>
      <c r="BG6" s="77">
        <f t="shared" si="7"/>
        <v>0.95774729216592824</v>
      </c>
      <c r="BH6" s="77">
        <f t="shared" si="7"/>
        <v>0.957747287276563</v>
      </c>
      <c r="BI6" s="77">
        <f t="shared" si="7"/>
        <v>0.95774704630766028</v>
      </c>
      <c r="BJ6" s="77">
        <f t="shared" si="7"/>
        <v>0.95773517042807754</v>
      </c>
      <c r="BK6" s="77">
        <f t="shared" si="7"/>
        <v>0.95715012932341992</v>
      </c>
      <c r="BL6" s="77">
        <f t="shared" si="8"/>
        <v>0.92890381233951747</v>
      </c>
    </row>
    <row r="7" spans="1:64" s="77" customFormat="1" ht="12.95" customHeight="1">
      <c r="A7" s="77" t="s">
        <v>54</v>
      </c>
      <c r="C7" s="77">
        <v>44289.360999999997</v>
      </c>
      <c r="D7" s="176" t="s">
        <v>1682</v>
      </c>
      <c r="E7" s="168" t="s">
        <v>1679</v>
      </c>
      <c r="F7" s="173">
        <f ca="1">+$C$15+$C$16*$F$6-15018.5-$C$5/24</f>
        <v>45663.027489196145</v>
      </c>
      <c r="S7" s="79"/>
      <c r="AA7" s="97" t="s">
        <v>44</v>
      </c>
      <c r="AB7" s="98">
        <f t="shared" si="9"/>
        <v>3.5265396086806504E-2</v>
      </c>
      <c r="AC7" s="93">
        <v>3.5265396086806504E-2</v>
      </c>
      <c r="AD7" s="77">
        <v>1</v>
      </c>
      <c r="AE7" s="88"/>
      <c r="AF7" s="93">
        <v>3.5265396086806504E-2</v>
      </c>
      <c r="AG7" s="93"/>
      <c r="AH7" s="93"/>
      <c r="AI7" s="93"/>
      <c r="AJ7" s="93"/>
      <c r="AK7" s="93"/>
      <c r="AL7" s="93"/>
      <c r="AM7" s="93"/>
      <c r="AW7" s="77">
        <v>-32500</v>
      </c>
      <c r="AX7" s="77">
        <f t="shared" si="0"/>
        <v>-8.3585003629965765E-2</v>
      </c>
      <c r="AY7" s="77">
        <f t="shared" si="1"/>
        <v>-0.1088520609465277</v>
      </c>
      <c r="AZ7" s="77">
        <f t="shared" si="2"/>
        <v>2.5267057316561932E-2</v>
      </c>
      <c r="BA7" s="77">
        <f t="shared" si="3"/>
        <v>1.0173042987658973</v>
      </c>
      <c r="BB7" s="77">
        <f t="shared" si="4"/>
        <v>0.43589567654828371</v>
      </c>
      <c r="BC7" s="77">
        <f t="shared" si="5"/>
        <v>1.0579174139746004</v>
      </c>
      <c r="BD7" s="77">
        <f t="shared" si="6"/>
        <v>0.584519097379265</v>
      </c>
      <c r="BE7" s="77">
        <f t="shared" si="7"/>
        <v>1.0274459676466132</v>
      </c>
      <c r="BF7" s="77">
        <f t="shared" si="7"/>
        <v>1.027445967645497</v>
      </c>
      <c r="BG7" s="77">
        <f t="shared" si="7"/>
        <v>1.0274459675842751</v>
      </c>
      <c r="BH7" s="77">
        <f t="shared" si="7"/>
        <v>1.0274459642264182</v>
      </c>
      <c r="BI7" s="77">
        <f t="shared" si="7"/>
        <v>1.0274457800571575</v>
      </c>
      <c r="BJ7" s="77">
        <f t="shared" si="7"/>
        <v>1.0274356789631285</v>
      </c>
      <c r="BK7" s="77">
        <f t="shared" si="7"/>
        <v>1.0268819247567982</v>
      </c>
      <c r="BL7" s="77">
        <f t="shared" si="8"/>
        <v>0.99725944698300673</v>
      </c>
    </row>
    <row r="8" spans="1:64" s="77" customFormat="1" ht="12.95" customHeight="1">
      <c r="A8" s="77" t="s">
        <v>55</v>
      </c>
      <c r="C8" s="77">
        <v>1.1359405</v>
      </c>
      <c r="D8" s="176" t="s">
        <v>63</v>
      </c>
      <c r="E8" s="169" t="s">
        <v>1680</v>
      </c>
      <c r="F8" s="174">
        <f ca="1">+($C$15+$C$16*$F$6)-($C$16/2)-15018.5-$C$5/24</f>
        <v>45662.459513342255</v>
      </c>
      <c r="S8" s="79"/>
      <c r="AA8" s="91" t="s">
        <v>5</v>
      </c>
      <c r="AB8" s="98">
        <f t="shared" si="9"/>
        <v>142.93881805678393</v>
      </c>
      <c r="AC8" s="93">
        <v>14.293881805678392</v>
      </c>
      <c r="AD8" s="77">
        <v>10</v>
      </c>
      <c r="AE8" s="88" t="s">
        <v>19</v>
      </c>
      <c r="AF8" s="93">
        <v>14.293881805678392</v>
      </c>
      <c r="AG8" s="93"/>
      <c r="AH8" s="93"/>
      <c r="AI8" s="93"/>
      <c r="AJ8" s="93"/>
      <c r="AK8" s="93"/>
      <c r="AL8" s="93"/>
      <c r="AM8" s="93"/>
      <c r="AW8" s="77">
        <v>-32000</v>
      </c>
      <c r="AX8" s="77">
        <f t="shared" si="0"/>
        <v>-7.5970932948200481E-2</v>
      </c>
      <c r="AY8" s="77">
        <f t="shared" si="1"/>
        <v>-0.10510599930750286</v>
      </c>
      <c r="AZ8" s="77">
        <f t="shared" si="2"/>
        <v>2.9135066359302377E-2</v>
      </c>
      <c r="BA8" s="77">
        <f t="shared" si="3"/>
        <v>1.0150897521864535</v>
      </c>
      <c r="BB8" s="77">
        <f t="shared" si="4"/>
        <v>0.49840140664366495</v>
      </c>
      <c r="BC8" s="77">
        <f t="shared" si="5"/>
        <v>1.1286380380172483</v>
      </c>
      <c r="BD8" s="77">
        <f t="shared" si="6"/>
        <v>0.63298258622685732</v>
      </c>
      <c r="BE8" s="77">
        <f t="shared" si="7"/>
        <v>1.0969956622802448</v>
      </c>
      <c r="BF8" s="77">
        <f t="shared" si="7"/>
        <v>1.0969956622796924</v>
      </c>
      <c r="BG8" s="77">
        <f t="shared" si="7"/>
        <v>1.0969956622453585</v>
      </c>
      <c r="BH8" s="77">
        <f t="shared" si="7"/>
        <v>1.0969956601115842</v>
      </c>
      <c r="BI8" s="77">
        <f t="shared" si="7"/>
        <v>1.0969955275015897</v>
      </c>
      <c r="BJ8" s="77">
        <f t="shared" si="7"/>
        <v>1.0969872861111527</v>
      </c>
      <c r="BK8" s="77">
        <f t="shared" si="7"/>
        <v>1.0964753632616642</v>
      </c>
      <c r="BL8" s="77">
        <f t="shared" si="8"/>
        <v>1.065615081626496</v>
      </c>
    </row>
    <row r="9" spans="1:64" s="77" customFormat="1" ht="12.95" customHeight="1">
      <c r="A9" s="95" t="s">
        <v>1634</v>
      </c>
      <c r="B9" s="99">
        <v>480</v>
      </c>
      <c r="C9" s="100" t="str">
        <f>"F"&amp;B9</f>
        <v>F480</v>
      </c>
      <c r="D9" s="100" t="str">
        <f>"G"&amp;B9</f>
        <v>G480</v>
      </c>
      <c r="S9" s="79"/>
      <c r="AA9" s="101" t="s">
        <v>6</v>
      </c>
      <c r="AB9" s="98">
        <f t="shared" si="9"/>
        <v>325.22809797551747</v>
      </c>
      <c r="AC9" s="93">
        <v>32.522809797551744</v>
      </c>
      <c r="AD9" s="77">
        <v>10</v>
      </c>
      <c r="AE9" s="88" t="s">
        <v>49</v>
      </c>
      <c r="AF9" s="93">
        <v>32.522809797551744</v>
      </c>
      <c r="AG9" s="93"/>
      <c r="AH9" s="93"/>
      <c r="AI9" s="93"/>
      <c r="AJ9" s="93"/>
      <c r="AK9" s="93"/>
      <c r="AL9" s="93"/>
      <c r="AM9" s="93"/>
      <c r="AW9" s="77">
        <v>-31500</v>
      </c>
      <c r="AX9" s="77">
        <f t="shared" si="0"/>
        <v>-6.8537050094536117E-2</v>
      </c>
      <c r="AY9" s="77">
        <f t="shared" si="1"/>
        <v>-0.10139117455857791</v>
      </c>
      <c r="AZ9" s="77">
        <f t="shared" si="2"/>
        <v>3.2854124464041796E-2</v>
      </c>
      <c r="BA9" s="77">
        <f t="shared" si="3"/>
        <v>1.0128100375188269</v>
      </c>
      <c r="BB9" s="77">
        <f t="shared" si="4"/>
        <v>0.55815614759970544</v>
      </c>
      <c r="BC9" s="77">
        <f t="shared" si="5"/>
        <v>1.1990460963031415</v>
      </c>
      <c r="BD9" s="77">
        <f t="shared" si="6"/>
        <v>0.68343685078027794</v>
      </c>
      <c r="BE9" s="77">
        <f t="shared" si="7"/>
        <v>1.1663914905450985</v>
      </c>
      <c r="BF9" s="77">
        <f t="shared" si="7"/>
        <v>1.1663914905448616</v>
      </c>
      <c r="BG9" s="77">
        <f t="shared" si="7"/>
        <v>1.1663914905277859</v>
      </c>
      <c r="BH9" s="77">
        <f t="shared" si="7"/>
        <v>1.1663914892971929</v>
      </c>
      <c r="BI9" s="77">
        <f t="shared" si="7"/>
        <v>1.1663914006117913</v>
      </c>
      <c r="BJ9" s="77">
        <f t="shared" si="7"/>
        <v>1.1663850093506209</v>
      </c>
      <c r="BK9" s="77">
        <f t="shared" si="7"/>
        <v>1.16592466346005</v>
      </c>
      <c r="BL9" s="77">
        <f t="shared" si="8"/>
        <v>1.1339707162699852</v>
      </c>
    </row>
    <row r="10" spans="1:64" s="77" customFormat="1" ht="12.95" customHeight="1" thickBot="1">
      <c r="C10" s="102" t="s">
        <v>71</v>
      </c>
      <c r="D10" s="102" t="s">
        <v>72</v>
      </c>
      <c r="S10" s="79"/>
      <c r="Z10" s="77">
        <f>Y10/AD10</f>
        <v>0</v>
      </c>
      <c r="AA10" s="103" t="s">
        <v>46</v>
      </c>
      <c r="AB10" s="104">
        <f t="shared" si="9"/>
        <v>46249.676731786334</v>
      </c>
      <c r="AC10" s="105">
        <v>4.6249676731786336</v>
      </c>
      <c r="AD10" s="77">
        <v>10000</v>
      </c>
      <c r="AE10" s="88" t="s">
        <v>45</v>
      </c>
      <c r="AF10" s="105">
        <v>4.6249676731786336</v>
      </c>
      <c r="AG10" s="105"/>
      <c r="AH10" s="105"/>
      <c r="AI10" s="105"/>
      <c r="AJ10" s="105"/>
      <c r="AK10" s="105"/>
      <c r="AL10" s="105"/>
      <c r="AM10" s="105"/>
      <c r="AW10" s="77">
        <v>-31000</v>
      </c>
      <c r="AX10" s="77">
        <f t="shared" si="0"/>
        <v>-6.1300468589293146E-2</v>
      </c>
      <c r="AY10" s="77">
        <f t="shared" si="1"/>
        <v>-9.7707586699752796E-2</v>
      </c>
      <c r="AZ10" s="77">
        <f t="shared" si="2"/>
        <v>3.6407118110459651E-2</v>
      </c>
      <c r="BA10" s="77">
        <f t="shared" si="3"/>
        <v>1.0104776231798787</v>
      </c>
      <c r="BB10" s="77">
        <f t="shared" si="4"/>
        <v>0.61489273136072631</v>
      </c>
      <c r="BC10" s="77">
        <f t="shared" si="5"/>
        <v>1.2691341145081363</v>
      </c>
      <c r="BD10" s="77">
        <f t="shared" si="6"/>
        <v>0.73613309128623428</v>
      </c>
      <c r="BE10" s="77">
        <f t="shared" si="7"/>
        <v>1.2356294189282173</v>
      </c>
      <c r="BF10" s="77">
        <f t="shared" si="7"/>
        <v>1.2356294189281332</v>
      </c>
      <c r="BG10" s="77">
        <f t="shared" si="7"/>
        <v>1.235629418920887</v>
      </c>
      <c r="BH10" s="77">
        <f t="shared" si="7"/>
        <v>1.2356294182961933</v>
      </c>
      <c r="BI10" s="77">
        <f t="shared" si="7"/>
        <v>1.2356293644420524</v>
      </c>
      <c r="BJ10" s="77">
        <f t="shared" si="7"/>
        <v>1.235624721768789</v>
      </c>
      <c r="BK10" s="77">
        <f t="shared" si="7"/>
        <v>1.2352247171969879</v>
      </c>
      <c r="BL10" s="77">
        <f t="shared" si="8"/>
        <v>1.2023263509134745</v>
      </c>
    </row>
    <row r="11" spans="1:64" s="77" customFormat="1" ht="12.95" customHeight="1">
      <c r="A11" s="77" t="s">
        <v>67</v>
      </c>
      <c r="C11" s="106">
        <f ca="1">INTERCEPT(INDIRECT(D9):G974,INDIRECT(C9):F974)</f>
        <v>-1.248733103217646E-2</v>
      </c>
      <c r="D11" s="79">
        <f>+E11*F11</f>
        <v>1.0338788735314768E-7</v>
      </c>
      <c r="E11" s="107">
        <v>1.0338788735314768</v>
      </c>
      <c r="F11" s="77">
        <v>9.9999999999999995E-8</v>
      </c>
      <c r="S11" s="79"/>
      <c r="AA11" s="108" t="s">
        <v>7</v>
      </c>
      <c r="AB11" s="106">
        <f>1-AB7^2</f>
        <v>0.99875635183884071</v>
      </c>
      <c r="AC11" s="106">
        <f>SUM(AE21:AE1935)</f>
        <v>6.5888189835678609E-2</v>
      </c>
      <c r="AD11" s="108" t="s">
        <v>8</v>
      </c>
      <c r="AE11" s="88"/>
      <c r="AF11" s="106">
        <v>2.0119955138806846E-2</v>
      </c>
      <c r="AG11" s="106"/>
      <c r="AH11" s="106"/>
      <c r="AI11" s="106"/>
      <c r="AJ11" s="106"/>
      <c r="AK11" s="106"/>
      <c r="AL11" s="106"/>
      <c r="AM11" s="106"/>
      <c r="AW11" s="77">
        <v>-30500</v>
      </c>
      <c r="AX11" s="77">
        <f t="shared" si="0"/>
        <v>-5.4277230950374372E-2</v>
      </c>
      <c r="AY11" s="77">
        <f t="shared" si="1"/>
        <v>-9.4055235731027573E-2</v>
      </c>
      <c r="AZ11" s="77">
        <f t="shared" si="2"/>
        <v>3.9778004780653201E-2</v>
      </c>
      <c r="BA11" s="77">
        <f t="shared" si="3"/>
        <v>1.0081049405226112</v>
      </c>
      <c r="BB11" s="77">
        <f t="shared" si="4"/>
        <v>0.66836773776286484</v>
      </c>
      <c r="BC11" s="77">
        <f t="shared" si="5"/>
        <v>1.3388963961933804</v>
      </c>
      <c r="BD11" s="77">
        <f t="shared" si="6"/>
        <v>0.79135641753675245</v>
      </c>
      <c r="BE11" s="77">
        <f t="shared" si="7"/>
        <v>1.3047062664813684</v>
      </c>
      <c r="BF11" s="77">
        <f t="shared" si="7"/>
        <v>1.3047062664813456</v>
      </c>
      <c r="BG11" s="77">
        <f t="shared" si="7"/>
        <v>1.3047062664788884</v>
      </c>
      <c r="BH11" s="77">
        <f t="shared" si="7"/>
        <v>1.3047062662139242</v>
      </c>
      <c r="BI11" s="77">
        <f t="shared" si="7"/>
        <v>1.3047062376415022</v>
      </c>
      <c r="BJ11" s="77">
        <f t="shared" si="7"/>
        <v>1.3047031565524825</v>
      </c>
      <c r="BK11" s="77">
        <f t="shared" si="7"/>
        <v>1.3043711133990359</v>
      </c>
      <c r="BL11" s="77">
        <f t="shared" si="8"/>
        <v>1.2706819855569638</v>
      </c>
    </row>
    <row r="12" spans="1:64" s="77" customFormat="1" ht="12.95" customHeight="1">
      <c r="A12" s="77" t="s">
        <v>68</v>
      </c>
      <c r="C12" s="106">
        <f ca="1">SLOPE(INDIRECT(D9):G974,INDIRECT(C9):F974)</f>
        <v>1.12077750413086E-5</v>
      </c>
      <c r="D12" s="79">
        <f>+E12*F12</f>
        <v>5.8117075259967433E-6</v>
      </c>
      <c r="E12" s="109">
        <v>58.117075259967436</v>
      </c>
      <c r="F12" s="77">
        <v>9.9999999999999995E-8</v>
      </c>
      <c r="S12" s="79"/>
      <c r="AA12" s="110" t="s">
        <v>40</v>
      </c>
      <c r="AB12" s="106">
        <f>AB7*SIN(RADIANS(AB9))</f>
        <v>-2.0112236455834751E-2</v>
      </c>
      <c r="AE12" s="88"/>
      <c r="AW12" s="77">
        <v>-30000</v>
      </c>
      <c r="AX12" s="77">
        <f t="shared" si="0"/>
        <v>-4.7482249539821844E-2</v>
      </c>
      <c r="AY12" s="77">
        <f t="shared" si="1"/>
        <v>-9.0434121652402208E-2</v>
      </c>
      <c r="AZ12" s="77">
        <f t="shared" si="2"/>
        <v>4.2951872112580364E-2</v>
      </c>
      <c r="BA12" s="77">
        <f t="shared" si="3"/>
        <v>1.0057043024619789</v>
      </c>
      <c r="BB12" s="77">
        <f t="shared" si="4"/>
        <v>0.71836195724780594</v>
      </c>
      <c r="BC12" s="77">
        <f t="shared" si="5"/>
        <v>1.4083289970089086</v>
      </c>
      <c r="BD12" s="77">
        <f t="shared" si="6"/>
        <v>0.84943248197547772</v>
      </c>
      <c r="BE12" s="77">
        <f t="shared" si="7"/>
        <v>1.3736196994570342</v>
      </c>
      <c r="BF12" s="77">
        <f t="shared" si="7"/>
        <v>1.3736196994570302</v>
      </c>
      <c r="BG12" s="77">
        <f t="shared" si="7"/>
        <v>1.3736196994564427</v>
      </c>
      <c r="BH12" s="77">
        <f t="shared" si="7"/>
        <v>1.3736196993713998</v>
      </c>
      <c r="BI12" s="77">
        <f t="shared" si="7"/>
        <v>1.3736196870615813</v>
      </c>
      <c r="BJ12" s="77">
        <f t="shared" si="7"/>
        <v>1.3736179052438715</v>
      </c>
      <c r="BK12" s="77">
        <f t="shared" si="7"/>
        <v>1.3733601586769622</v>
      </c>
      <c r="BL12" s="77">
        <f t="shared" si="8"/>
        <v>1.339037620200453</v>
      </c>
    </row>
    <row r="13" spans="1:64" s="77" customFormat="1" ht="12.95" customHeight="1" thickBot="1">
      <c r="A13" s="77" t="s">
        <v>70</v>
      </c>
      <c r="C13" s="79" t="s">
        <v>65</v>
      </c>
      <c r="D13" s="79">
        <f>+E13*F13</f>
        <v>8.7694140194786383E-10</v>
      </c>
      <c r="E13" s="111">
        <v>0.87694140194786374</v>
      </c>
      <c r="F13" s="77">
        <v>1.0000000000000001E-9</v>
      </c>
      <c r="S13" s="79"/>
      <c r="AA13" s="112" t="s">
        <v>9</v>
      </c>
      <c r="AB13" s="113">
        <f>AB6*86400*300000/149600000</f>
        <v>10.734270018430362</v>
      </c>
      <c r="AC13" s="77" t="s">
        <v>16</v>
      </c>
      <c r="AE13" s="88"/>
      <c r="AW13" s="77">
        <v>-29500</v>
      </c>
      <c r="AX13" s="77">
        <f t="shared" si="0"/>
        <v>-4.0929257798999266E-2</v>
      </c>
      <c r="AY13" s="77">
        <f t="shared" si="1"/>
        <v>-8.684424446387673E-2</v>
      </c>
      <c r="AZ13" s="77">
        <f t="shared" si="2"/>
        <v>4.5914986664877463E-2</v>
      </c>
      <c r="BA13" s="77">
        <f t="shared" si="3"/>
        <v>1.0032878297982704</v>
      </c>
      <c r="BB13" s="77">
        <f t="shared" si="4"/>
        <v>0.76468058271651407</v>
      </c>
      <c r="BC13" s="77">
        <f t="shared" si="5"/>
        <v>1.4774296876688899</v>
      </c>
      <c r="BD13" s="77">
        <f t="shared" si="6"/>
        <v>0.91073566153602348</v>
      </c>
      <c r="BE13" s="77">
        <f t="shared" si="7"/>
        <v>1.4423682206362196</v>
      </c>
      <c r="BF13" s="77">
        <f t="shared" si="7"/>
        <v>1.4423682206362192</v>
      </c>
      <c r="BG13" s="77">
        <f t="shared" si="7"/>
        <v>1.442368220636145</v>
      </c>
      <c r="BH13" s="77">
        <f t="shared" si="7"/>
        <v>1.4423682206196851</v>
      </c>
      <c r="BI13" s="77">
        <f t="shared" si="7"/>
        <v>1.4423682169754293</v>
      </c>
      <c r="BJ13" s="77">
        <f t="shared" si="7"/>
        <v>1.4423674101247514</v>
      </c>
      <c r="BK13" s="77">
        <f t="shared" si="7"/>
        <v>1.4421888945763603</v>
      </c>
      <c r="BL13" s="77">
        <f t="shared" si="8"/>
        <v>1.4073932548439414</v>
      </c>
    </row>
    <row r="14" spans="1:64" s="77" customFormat="1" ht="12.95" customHeight="1">
      <c r="A14" s="77" t="s">
        <v>75</v>
      </c>
      <c r="E14" s="77">
        <f>SUM(R21:R202)</f>
        <v>0.23407254637914665</v>
      </c>
      <c r="S14" s="79"/>
      <c r="AA14" s="112" t="s">
        <v>41</v>
      </c>
      <c r="AB14" s="106">
        <f>2*AB5*365.24/C8</f>
        <v>-4.0174504703640806E-8</v>
      </c>
      <c r="AC14" s="77" t="s">
        <v>15</v>
      </c>
      <c r="AE14" s="88"/>
      <c r="AW14" s="77">
        <v>-29000</v>
      </c>
      <c r="AX14" s="77">
        <f t="shared" si="0"/>
        <v>-3.4630771481997204E-2</v>
      </c>
      <c r="AY14" s="77">
        <f t="shared" si="1"/>
        <v>-8.328560416545111E-2</v>
      </c>
      <c r="AZ14" s="77">
        <f t="shared" si="2"/>
        <v>4.8654832683453907E-2</v>
      </c>
      <c r="BA14" s="77">
        <f t="shared" si="3"/>
        <v>1.0008673855325974</v>
      </c>
      <c r="BB14" s="77">
        <f t="shared" si="4"/>
        <v>0.8071531562286145</v>
      </c>
      <c r="BC14" s="77">
        <f t="shared" si="5"/>
        <v>1.5461979071457206</v>
      </c>
      <c r="BD14" s="77">
        <f t="shared" si="6"/>
        <v>0.97569923521335766</v>
      </c>
      <c r="BE14" s="77">
        <f t="shared" si="7"/>
        <v>1.510951153886184</v>
      </c>
      <c r="BF14" s="77">
        <f t="shared" si="7"/>
        <v>1.510951153886184</v>
      </c>
      <c r="BG14" s="77">
        <f t="shared" si="7"/>
        <v>1.5109511538861822</v>
      </c>
      <c r="BH14" s="77">
        <f t="shared" si="7"/>
        <v>1.510951153885282</v>
      </c>
      <c r="BI14" s="77">
        <f t="shared" si="7"/>
        <v>1.5109511534585724</v>
      </c>
      <c r="BJ14" s="77">
        <f t="shared" si="7"/>
        <v>1.5109509511506041</v>
      </c>
      <c r="BK14" s="77">
        <f t="shared" si="7"/>
        <v>1.5108551113956286</v>
      </c>
      <c r="BL14" s="77">
        <f t="shared" si="8"/>
        <v>1.4757488894874307</v>
      </c>
    </row>
    <row r="15" spans="1:64" s="77" customFormat="1" ht="12.95" customHeight="1">
      <c r="A15" s="114" t="s">
        <v>69</v>
      </c>
      <c r="C15" s="115">
        <f ca="1">(C7+C11)+(C8+C12)*INT(MAX(F21:F3515))</f>
        <v>60359.657322562474</v>
      </c>
      <c r="D15" s="106">
        <f>+C7+INT(MAX(F21:F1570))*C8+D11+D12*INT(MAX(F21:F4005))+D13*INT(MAX(F21:F4032)^2)</f>
        <v>60359.768980785178</v>
      </c>
      <c r="E15" s="116"/>
      <c r="F15" s="96"/>
      <c r="R15" s="77" t="s">
        <v>111</v>
      </c>
      <c r="S15" s="79">
        <v>0.2</v>
      </c>
      <c r="AA15" s="110" t="s">
        <v>10</v>
      </c>
      <c r="AB15" s="117">
        <f>(AB10-AB2)/AD2</f>
        <v>1725.720433232495</v>
      </c>
      <c r="AC15" s="77" t="s">
        <v>47</v>
      </c>
      <c r="AE15" s="88"/>
      <c r="AW15" s="77">
        <v>-28500</v>
      </c>
      <c r="AX15" s="77">
        <f t="shared" si="0"/>
        <v>-2.8598059389629137E-2</v>
      </c>
      <c r="AY15" s="77">
        <f t="shared" si="1"/>
        <v>-7.9758200757125364E-2</v>
      </c>
      <c r="AZ15" s="77">
        <f t="shared" si="2"/>
        <v>5.1160141367496227E-2</v>
      </c>
      <c r="BA15" s="77">
        <f t="shared" si="3"/>
        <v>0.99845451726952128</v>
      </c>
      <c r="BB15" s="77">
        <f t="shared" si="4"/>
        <v>0.84563329837104129</v>
      </c>
      <c r="BC15" s="77">
        <f t="shared" si="5"/>
        <v>1.6146347075332455</v>
      </c>
      <c r="BD15" s="77">
        <f t="shared" si="6"/>
        <v>1.0448281571210543</v>
      </c>
      <c r="BE15" s="77">
        <f t="shared" si="7"/>
        <v>1.579368624499401</v>
      </c>
      <c r="BF15" s="77">
        <f t="shared" si="7"/>
        <v>1.579368624499401</v>
      </c>
      <c r="BG15" s="77">
        <f t="shared" si="7"/>
        <v>1.579368624499401</v>
      </c>
      <c r="BH15" s="77">
        <f t="shared" si="7"/>
        <v>1.5793686244994012</v>
      </c>
      <c r="BI15" s="77">
        <f t="shared" si="7"/>
        <v>1.579368624498372</v>
      </c>
      <c r="BJ15" s="77">
        <f t="shared" si="7"/>
        <v>1.5793686279028927</v>
      </c>
      <c r="BK15" s="77">
        <f t="shared" si="7"/>
        <v>1.5793573585067591</v>
      </c>
      <c r="BL15" s="77">
        <f t="shared" si="8"/>
        <v>1.5441045241309199</v>
      </c>
    </row>
    <row r="16" spans="1:64" s="77" customFormat="1" ht="12.95" customHeight="1">
      <c r="A16" s="89" t="s">
        <v>56</v>
      </c>
      <c r="C16" s="118">
        <f ca="1">+C8+C12</f>
        <v>1.1359517077750414</v>
      </c>
      <c r="D16" s="119">
        <f>+C8+D12+2*D13*MAX(F21:F119)</f>
        <v>1.1359327945327562</v>
      </c>
      <c r="E16" s="116"/>
      <c r="F16" s="120"/>
      <c r="R16" s="77" t="s">
        <v>244</v>
      </c>
      <c r="S16" s="79">
        <v>0.1</v>
      </c>
      <c r="AA16" s="108" t="s">
        <v>11</v>
      </c>
      <c r="AB16" s="117">
        <f>365.24*AB8</f>
        <v>52206.973907059764</v>
      </c>
      <c r="AC16" s="77" t="s">
        <v>18</v>
      </c>
      <c r="AD16" s="106"/>
      <c r="AE16" s="88"/>
      <c r="AW16" s="77">
        <v>-28000</v>
      </c>
      <c r="AX16" s="77">
        <f t="shared" si="0"/>
        <v>-2.2841123021951584E-2</v>
      </c>
      <c r="AY16" s="77">
        <f t="shared" si="1"/>
        <v>-7.626203423889949E-2</v>
      </c>
      <c r="AZ16" s="77">
        <f t="shared" si="2"/>
        <v>5.3420911216947906E-2</v>
      </c>
      <c r="BA16" s="77">
        <f t="shared" si="3"/>
        <v>0.99606040762491832</v>
      </c>
      <c r="BB16" s="77">
        <f t="shared" si="4"/>
        <v>0.87999824925893144</v>
      </c>
      <c r="BC16" s="77">
        <f t="shared" si="5"/>
        <v>1.6827426919998034</v>
      </c>
      <c r="BD16" s="77">
        <f t="shared" si="6"/>
        <v>1.1187152390286963</v>
      </c>
      <c r="BE16" s="77">
        <f t="shared" si="7"/>
        <v>1.6476215358653876</v>
      </c>
      <c r="BF16" s="77">
        <f t="shared" si="7"/>
        <v>1.6476215358653874</v>
      </c>
      <c r="BG16" s="77">
        <f t="shared" si="7"/>
        <v>1.6476215358653914</v>
      </c>
      <c r="BH16" s="77">
        <f t="shared" si="7"/>
        <v>1.6476215358639312</v>
      </c>
      <c r="BI16" s="77">
        <f t="shared" si="7"/>
        <v>1.6476215364034632</v>
      </c>
      <c r="BJ16" s="77">
        <f t="shared" si="7"/>
        <v>1.6476213370643495</v>
      </c>
      <c r="BK16" s="77">
        <f t="shared" si="7"/>
        <v>1.6476949511307522</v>
      </c>
      <c r="BL16" s="77">
        <f t="shared" si="8"/>
        <v>1.6124601587744092</v>
      </c>
    </row>
    <row r="17" spans="1:64" s="77" customFormat="1" ht="12.95" customHeight="1" thickBot="1">
      <c r="A17" s="116" t="s">
        <v>164</v>
      </c>
      <c r="C17" s="77">
        <f>COUNT(C21:C2173)</f>
        <v>574</v>
      </c>
      <c r="E17" s="116"/>
      <c r="F17" s="120"/>
      <c r="R17" s="77" t="s">
        <v>246</v>
      </c>
      <c r="S17" s="79">
        <v>1</v>
      </c>
      <c r="AA17" s="108" t="s">
        <v>12</v>
      </c>
      <c r="AB17" s="121">
        <f>AB13^3/AB8^2</f>
        <v>6.0536481281580998E-2</v>
      </c>
      <c r="AE17" s="88"/>
      <c r="AW17" s="77">
        <v>-27500</v>
      </c>
      <c r="AX17" s="77">
        <f t="shared" si="0"/>
        <v>-1.7368684504854973E-2</v>
      </c>
      <c r="AY17" s="77">
        <f t="shared" si="1"/>
        <v>-7.2797104610773461E-2</v>
      </c>
      <c r="AZ17" s="77">
        <f t="shared" si="2"/>
        <v>5.5428420105918488E-2</v>
      </c>
      <c r="BA17" s="77">
        <f t="shared" si="3"/>
        <v>0.99369583240515458</v>
      </c>
      <c r="BB17" s="77">
        <f t="shared" si="4"/>
        <v>0.91014825039699432</v>
      </c>
      <c r="BC17" s="77">
        <f t="shared" si="5"/>
        <v>1.7505259471945067</v>
      </c>
      <c r="BD17" s="77">
        <f t="shared" si="6"/>
        <v>1.1980618608731228</v>
      </c>
      <c r="BE17" s="77">
        <f t="shared" si="7"/>
        <v>1.7157115430160652</v>
      </c>
      <c r="BF17" s="77">
        <f t="shared" si="7"/>
        <v>1.7157115430160645</v>
      </c>
      <c r="BG17" s="77">
        <f t="shared" si="7"/>
        <v>1.7157115430161705</v>
      </c>
      <c r="BH17" s="77">
        <f t="shared" si="7"/>
        <v>1.7157115429953933</v>
      </c>
      <c r="BI17" s="77">
        <f t="shared" si="7"/>
        <v>1.715711547075226</v>
      </c>
      <c r="BJ17" s="77">
        <f t="shared" si="7"/>
        <v>1.7157107459472603</v>
      </c>
      <c r="BK17" s="77">
        <f t="shared" si="7"/>
        <v>1.7158679735359934</v>
      </c>
      <c r="BL17" s="77">
        <f t="shared" si="8"/>
        <v>1.680815793417898</v>
      </c>
    </row>
    <row r="18" spans="1:64" s="77" customFormat="1" ht="12.95" customHeight="1" thickTop="1" thickBot="1">
      <c r="A18" s="89" t="s">
        <v>1635</v>
      </c>
      <c r="C18" s="122">
        <f ca="1">+C15</f>
        <v>60359.657322562474</v>
      </c>
      <c r="D18" s="123">
        <f ca="1">C16</f>
        <v>1.1359517077750414</v>
      </c>
      <c r="E18" s="116"/>
      <c r="F18" s="106"/>
      <c r="R18" s="77" t="s">
        <v>256</v>
      </c>
      <c r="S18" s="79">
        <v>1</v>
      </c>
      <c r="AA18" s="124" t="s">
        <v>13</v>
      </c>
      <c r="AB18" s="125">
        <f>2*PI()/(AB8*365.2422)*AD2</f>
        <v>1.3671126928697813E-4</v>
      </c>
      <c r="AC18" s="126" t="s">
        <v>39</v>
      </c>
      <c r="AD18" s="126"/>
      <c r="AE18" s="127"/>
      <c r="AW18" s="77">
        <v>-27000</v>
      </c>
      <c r="AX18" s="77">
        <f t="shared" si="0"/>
        <v>-1.2188182104593527E-2</v>
      </c>
      <c r="AY18" s="77">
        <f t="shared" si="1"/>
        <v>-6.9363411872747333E-2</v>
      </c>
      <c r="AZ18" s="77">
        <f t="shared" si="2"/>
        <v>5.7175229768153805E-2</v>
      </c>
      <c r="BA18" s="77">
        <f t="shared" si="3"/>
        <v>0.99137112619742929</v>
      </c>
      <c r="BB18" s="77">
        <f t="shared" si="4"/>
        <v>0.93600579614186785</v>
      </c>
      <c r="BC18" s="77">
        <f t="shared" si="5"/>
        <v>1.8179899713906758</v>
      </c>
      <c r="BD18" s="77">
        <f t="shared" si="6"/>
        <v>1.2837047667990324</v>
      </c>
      <c r="BE18" s="77">
        <f t="shared" ref="BE18:BK33" si="10">$BL18+$AB$7*SIN(BF18)</f>
        <v>1.7836410235648539</v>
      </c>
      <c r="BF18" s="77">
        <f t="shared" si="10"/>
        <v>1.7836410235648485</v>
      </c>
      <c r="BG18" s="77">
        <f t="shared" si="10"/>
        <v>1.783641023565582</v>
      </c>
      <c r="BH18" s="77">
        <f t="shared" si="10"/>
        <v>1.7836410234671303</v>
      </c>
      <c r="BI18" s="77">
        <f t="shared" si="10"/>
        <v>1.7836410366829771</v>
      </c>
      <c r="BJ18" s="77">
        <f t="shared" si="10"/>
        <v>1.7836392626191337</v>
      </c>
      <c r="BK18" s="77">
        <f t="shared" si="10"/>
        <v>1.7838772786446657</v>
      </c>
      <c r="BL18" s="77">
        <f t="shared" si="8"/>
        <v>1.7491714280613868</v>
      </c>
    </row>
    <row r="19" spans="1:64" s="77" customFormat="1" ht="12.95" customHeight="1" thickBot="1">
      <c r="A19" s="89" t="s">
        <v>1636</v>
      </c>
      <c r="C19" s="128">
        <f>+D15</f>
        <v>60359.768980785178</v>
      </c>
      <c r="D19" s="129">
        <f>+D16</f>
        <v>1.1359327945327562</v>
      </c>
      <c r="E19" s="116"/>
      <c r="F19" s="130"/>
      <c r="S19" s="79"/>
      <c r="AA19" s="131"/>
      <c r="AC19" s="131"/>
      <c r="AW19" s="77">
        <v>-26500</v>
      </c>
      <c r="AX19" s="77">
        <f t="shared" si="0"/>
        <v>-7.3057726214088639E-3</v>
      </c>
      <c r="AY19" s="77">
        <f t="shared" si="1"/>
        <v>-6.5960956024821077E-2</v>
      </c>
      <c r="AZ19" s="77">
        <f t="shared" si="2"/>
        <v>5.8655183403412213E-2</v>
      </c>
      <c r="BA19" s="77">
        <f t="shared" si="3"/>
        <v>0.9890961549106223</v>
      </c>
      <c r="BB19" s="77">
        <f t="shared" si="4"/>
        <v>0.95751478239404497</v>
      </c>
      <c r="BC19" s="77">
        <f t="shared" si="5"/>
        <v>1.8851415995536935</v>
      </c>
      <c r="BD19" s="77">
        <f t="shared" si="6"/>
        <v>1.3766511473731911</v>
      </c>
      <c r="BE19" s="77">
        <f t="shared" si="10"/>
        <v>1.8514130465314604</v>
      </c>
      <c r="BF19" s="77">
        <f t="shared" si="10"/>
        <v>1.8514130465314325</v>
      </c>
      <c r="BG19" s="77">
        <f t="shared" si="10"/>
        <v>1.8514130465342953</v>
      </c>
      <c r="BH19" s="77">
        <f t="shared" si="10"/>
        <v>1.8514130462411611</v>
      </c>
      <c r="BI19" s="77">
        <f t="shared" si="10"/>
        <v>1.8514130762548362</v>
      </c>
      <c r="BJ19" s="77">
        <f t="shared" si="10"/>
        <v>1.8514100031740219</v>
      </c>
      <c r="BK19" s="77">
        <f t="shared" si="10"/>
        <v>1.8517244840490272</v>
      </c>
      <c r="BL19" s="77">
        <f t="shared" si="8"/>
        <v>1.8175270627048761</v>
      </c>
    </row>
    <row r="20" spans="1:64" s="77" customFormat="1" ht="12.95" customHeight="1" thickBot="1">
      <c r="A20" s="102" t="s">
        <v>57</v>
      </c>
      <c r="B20" s="102" t="s">
        <v>58</v>
      </c>
      <c r="C20" s="102" t="s">
        <v>59</v>
      </c>
      <c r="D20" s="102" t="s">
        <v>64</v>
      </c>
      <c r="E20" s="102" t="s">
        <v>60</v>
      </c>
      <c r="F20" s="102" t="s">
        <v>61</v>
      </c>
      <c r="G20" s="102" t="s">
        <v>62</v>
      </c>
      <c r="H20" s="132" t="s">
        <v>111</v>
      </c>
      <c r="I20" s="132" t="s">
        <v>244</v>
      </c>
      <c r="J20" s="132" t="s">
        <v>246</v>
      </c>
      <c r="K20" s="132" t="s">
        <v>256</v>
      </c>
      <c r="L20" s="132" t="s">
        <v>153</v>
      </c>
      <c r="M20" s="132" t="s">
        <v>77</v>
      </c>
      <c r="N20" s="132" t="s">
        <v>78</v>
      </c>
      <c r="O20" s="132" t="s">
        <v>74</v>
      </c>
      <c r="P20" s="133" t="s">
        <v>73</v>
      </c>
      <c r="Q20" s="102" t="s">
        <v>66</v>
      </c>
      <c r="R20" s="133" t="s">
        <v>1644</v>
      </c>
      <c r="S20" s="133" t="s">
        <v>1646</v>
      </c>
      <c r="T20" s="133" t="s">
        <v>1645</v>
      </c>
      <c r="U20" s="134" t="s">
        <v>1641</v>
      </c>
      <c r="Z20" s="102" t="s">
        <v>61</v>
      </c>
      <c r="AA20" s="133" t="s">
        <v>48</v>
      </c>
      <c r="AB20" s="133" t="s">
        <v>50</v>
      </c>
      <c r="AC20" s="133" t="s">
        <v>51</v>
      </c>
      <c r="AD20" s="133" t="s">
        <v>42</v>
      </c>
      <c r="AE20" s="133" t="s">
        <v>1645</v>
      </c>
      <c r="AF20" s="133" t="s">
        <v>17</v>
      </c>
      <c r="AG20" s="135"/>
      <c r="AH20" s="133" t="s">
        <v>24</v>
      </c>
      <c r="AI20" s="133" t="s">
        <v>25</v>
      </c>
      <c r="AJ20" s="133" t="s">
        <v>26</v>
      </c>
      <c r="AK20" s="133" t="s">
        <v>43</v>
      </c>
      <c r="AL20" s="133" t="s">
        <v>27</v>
      </c>
      <c r="AM20" s="133" t="s">
        <v>28</v>
      </c>
      <c r="AN20" s="102" t="s">
        <v>29</v>
      </c>
      <c r="AO20" s="102" t="s">
        <v>30</v>
      </c>
      <c r="AP20" s="102" t="s">
        <v>31</v>
      </c>
      <c r="AQ20" s="102" t="s">
        <v>32</v>
      </c>
      <c r="AR20" s="102" t="s">
        <v>33</v>
      </c>
      <c r="AS20" s="102" t="s">
        <v>34</v>
      </c>
      <c r="AT20" s="102" t="s">
        <v>35</v>
      </c>
      <c r="AU20" s="102" t="s">
        <v>207</v>
      </c>
      <c r="AV20" s="136"/>
      <c r="AW20" s="77">
        <v>-26000</v>
      </c>
      <c r="AX20" s="77">
        <f t="shared" si="0"/>
        <v>-2.7263399476051484E-3</v>
      </c>
      <c r="AY20" s="77">
        <f t="shared" si="1"/>
        <v>-6.2589737066994666E-2</v>
      </c>
      <c r="AZ20" s="77">
        <f t="shared" si="2"/>
        <v>5.9863397119389518E-2</v>
      </c>
      <c r="BA20" s="77">
        <f t="shared" si="3"/>
        <v>0.98688029473004868</v>
      </c>
      <c r="BB20" s="77">
        <f t="shared" si="4"/>
        <v>0.9746395785415537</v>
      </c>
      <c r="BC20" s="77">
        <f t="shared" si="5"/>
        <v>1.9519889264117583</v>
      </c>
      <c r="BD20" s="77">
        <f t="shared" si="6"/>
        <v>1.478125166792539</v>
      </c>
      <c r="BE20" s="77">
        <f t="shared" si="10"/>
        <v>1.9190313395100602</v>
      </c>
      <c r="BF20" s="77">
        <f t="shared" si="10"/>
        <v>1.919031339509963</v>
      </c>
      <c r="BG20" s="77">
        <f t="shared" si="10"/>
        <v>1.9190313395180454</v>
      </c>
      <c r="BH20" s="77">
        <f t="shared" si="10"/>
        <v>1.9190313388463991</v>
      </c>
      <c r="BI20" s="77">
        <f t="shared" si="10"/>
        <v>1.9190313946590676</v>
      </c>
      <c r="BJ20" s="77">
        <f t="shared" si="10"/>
        <v>1.9190267566916368</v>
      </c>
      <c r="BK20" s="77">
        <f t="shared" si="10"/>
        <v>1.9194119644561638</v>
      </c>
      <c r="BL20" s="77">
        <f t="shared" si="8"/>
        <v>1.8858826973483653</v>
      </c>
    </row>
    <row r="21" spans="1:64" s="77" customFormat="1" ht="12.95" customHeight="1">
      <c r="A21" s="137" t="s">
        <v>265</v>
      </c>
      <c r="B21" s="138" t="s">
        <v>154</v>
      </c>
      <c r="C21" s="139">
        <v>10368.994000000001</v>
      </c>
      <c r="D21" s="139" t="s">
        <v>244</v>
      </c>
      <c r="E21" s="140">
        <f t="shared" ref="E21:E84" si="11">+(C21-C$7)/C$8</f>
        <v>-29861.042017605672</v>
      </c>
      <c r="F21" s="77">
        <f t="shared" ref="F21:F84" si="12">ROUND(2*E21,0)/2</f>
        <v>-29861</v>
      </c>
      <c r="G21" s="77">
        <f t="shared" ref="G21:G52" si="13">+C21-(C$7+F21*C$8)</f>
        <v>-4.7729499992783531E-2</v>
      </c>
      <c r="H21" s="77">
        <f t="shared" ref="H21:H52" si="14">+G21</f>
        <v>-4.7729499992783531E-2</v>
      </c>
      <c r="Q21" s="141" t="s">
        <v>1658</v>
      </c>
      <c r="R21" s="77">
        <f t="shared" ref="R21:R52" si="15">+(P21-G21)^2</f>
        <v>2.2781051695611228E-3</v>
      </c>
      <c r="S21" s="79">
        <f t="shared" ref="S21:S52" si="16">S$15</f>
        <v>0.2</v>
      </c>
      <c r="Z21" s="77">
        <f t="shared" ref="Z21:Z84" si="17">F21</f>
        <v>-29861</v>
      </c>
      <c r="AA21" s="84">
        <f t="shared" ref="AA21:AA84" si="18">AB$3+AB$4*Z21+AB$5*Z21^2+AH21</f>
        <v>-4.5635674464672614E-2</v>
      </c>
      <c r="AB21" s="84">
        <f t="shared" ref="AB21:AB84" si="19">IF(S21&lt;&gt;0,G21-AH21, -9999)</f>
        <v>-9.1526826450286397E-2</v>
      </c>
      <c r="AC21" s="84">
        <f t="shared" ref="AC21:AC84" si="20">+G21-P21</f>
        <v>-4.7729499992783531E-2</v>
      </c>
      <c r="AD21" s="84">
        <f t="shared" ref="AD21:AD84" si="21">IF(S21&lt;&gt;0,G21-AA21, -9999)</f>
        <v>-2.0938255281109167E-3</v>
      </c>
      <c r="AE21" s="84">
        <f t="shared" ref="AE21:AE84" si="22">+(G21-AA21)^2*S21</f>
        <v>8.7682106843379183E-7</v>
      </c>
      <c r="AF21" s="77">
        <f t="shared" ref="AF21:AF84" si="23">IF(S21&lt;&gt;0,G21-P21, -9999)</f>
        <v>-4.7729499992783531E-2</v>
      </c>
      <c r="AG21" s="142"/>
      <c r="AH21" s="77">
        <f t="shared" ref="AH21:AH84" si="24">$AB$6*($AB$11/AI21*AJ21+$AB$12)</f>
        <v>4.3797326457502873E-2</v>
      </c>
      <c r="AI21" s="77">
        <f t="shared" ref="AI21:AI84" si="25">1+$AB$7*COS(AL21)</f>
        <v>1.0050335997590045</v>
      </c>
      <c r="AJ21" s="77">
        <f t="shared" ref="AJ21:AJ84" si="26">SIN(AL21+RADIANS($AB$9))</f>
        <v>0.73161514454842291</v>
      </c>
      <c r="AK21" s="77">
        <f t="shared" ref="AK21:AK84" si="27">$AB$7*SIN(AL21)</f>
        <v>3.4904312550535888E-2</v>
      </c>
      <c r="AL21" s="77">
        <f t="shared" ref="AL21:AL84" si="28">2*ATAN(AM21)</f>
        <v>1.4275723531081137</v>
      </c>
      <c r="AM21" s="77">
        <f t="shared" ref="AM21:AM84" si="29">SQRT((1+$AB$7)/(1-$AB$7))*TAN(AN21/2)</f>
        <v>0.86613355538892589</v>
      </c>
      <c r="AN21" s="84">
        <f t="shared" ref="AN21:AT30" si="30">$AU21+$AB$7*SIN(AO21)</f>
        <v>1.3927483824315421</v>
      </c>
      <c r="AO21" s="84">
        <f t="shared" si="30"/>
        <v>1.3927483824315396</v>
      </c>
      <c r="AP21" s="84">
        <f t="shared" si="30"/>
        <v>1.3927483824311802</v>
      </c>
      <c r="AQ21" s="84">
        <f t="shared" si="30"/>
        <v>1.3927483823736029</v>
      </c>
      <c r="AR21" s="84">
        <f t="shared" si="30"/>
        <v>1.3927483731550743</v>
      </c>
      <c r="AS21" s="84">
        <f t="shared" si="30"/>
        <v>1.3927468972068884</v>
      </c>
      <c r="AT21" s="84">
        <f t="shared" si="30"/>
        <v>1.3925107439365976</v>
      </c>
      <c r="AU21" s="84">
        <f t="shared" ref="AU21:AU84" si="31">RADIANS($AB$9)+$AB$18*(F21-AB$15)</f>
        <v>1.3580404866313422</v>
      </c>
      <c r="AW21" s="77">
        <v>-25500</v>
      </c>
      <c r="AX21" s="77">
        <f t="shared" si="0"/>
        <v>1.5464909156501228E-3</v>
      </c>
      <c r="AY21" s="77">
        <f t="shared" si="1"/>
        <v>-5.9249754999268142E-2</v>
      </c>
      <c r="AZ21" s="77">
        <f t="shared" si="2"/>
        <v>6.0796245914918265E-2</v>
      </c>
      <c r="BA21" s="77">
        <f t="shared" si="3"/>
        <v>0.98473241689641267</v>
      </c>
      <c r="BB21" s="77">
        <f t="shared" si="4"/>
        <v>0.98736404670105582</v>
      </c>
      <c r="BC21" s="77">
        <f t="shared" si="5"/>
        <v>2.018541228491451</v>
      </c>
      <c r="BD21" s="77">
        <f t="shared" si="6"/>
        <v>1.58963054856132</v>
      </c>
      <c r="BE21" s="77">
        <f t="shared" si="10"/>
        <v>1.986500254599914</v>
      </c>
      <c r="BF21" s="77">
        <f t="shared" si="10"/>
        <v>1.9865002545996511</v>
      </c>
      <c r="BG21" s="77">
        <f t="shared" si="10"/>
        <v>1.986500254618125</v>
      </c>
      <c r="BH21" s="77">
        <f t="shared" si="10"/>
        <v>1.9865002533209202</v>
      </c>
      <c r="BI21" s="77">
        <f t="shared" si="10"/>
        <v>1.9865003444080129</v>
      </c>
      <c r="BJ21" s="77">
        <f t="shared" si="10"/>
        <v>1.9864939484110997</v>
      </c>
      <c r="BK21" s="77">
        <f t="shared" si="10"/>
        <v>1.9869428405965091</v>
      </c>
      <c r="BL21" s="77">
        <f t="shared" si="8"/>
        <v>1.9542383319918541</v>
      </c>
    </row>
    <row r="22" spans="1:64" s="77" customFormat="1" ht="12.95" customHeight="1">
      <c r="A22" s="137" t="s">
        <v>269</v>
      </c>
      <c r="B22" s="138" t="s">
        <v>154</v>
      </c>
      <c r="C22" s="139">
        <v>10370.128000000001</v>
      </c>
      <c r="D22" s="139" t="s">
        <v>244</v>
      </c>
      <c r="E22" s="140">
        <f t="shared" si="11"/>
        <v>-29860.043725881762</v>
      </c>
      <c r="F22" s="77">
        <f t="shared" si="12"/>
        <v>-29860</v>
      </c>
      <c r="G22" s="77">
        <f t="shared" si="13"/>
        <v>-4.9669999996694969E-2</v>
      </c>
      <c r="H22" s="77">
        <f t="shared" si="14"/>
        <v>-4.9669999996694969E-2</v>
      </c>
      <c r="Q22" s="141" t="s">
        <v>1659</v>
      </c>
      <c r="R22" s="77">
        <f t="shared" si="15"/>
        <v>2.4671088996716783E-3</v>
      </c>
      <c r="S22" s="79">
        <f t="shared" si="16"/>
        <v>0.2</v>
      </c>
      <c r="Z22" s="77">
        <f t="shared" si="17"/>
        <v>-29860</v>
      </c>
      <c r="AA22" s="84">
        <f t="shared" si="18"/>
        <v>-4.562245821476469E-2</v>
      </c>
      <c r="AB22" s="84">
        <f t="shared" si="19"/>
        <v>-9.3473349143023299E-2</v>
      </c>
      <c r="AC22" s="84">
        <f t="shared" si="20"/>
        <v>-4.9669999996694969E-2</v>
      </c>
      <c r="AD22" s="84">
        <f t="shared" si="21"/>
        <v>-4.0475417819302792E-3</v>
      </c>
      <c r="AE22" s="84">
        <f t="shared" si="22"/>
        <v>3.2765188952942681E-6</v>
      </c>
      <c r="AF22" s="77">
        <f t="shared" si="23"/>
        <v>-4.9669999996694969E-2</v>
      </c>
      <c r="AG22" s="142"/>
      <c r="AH22" s="77">
        <f t="shared" si="24"/>
        <v>4.3803349146328323E-2</v>
      </c>
      <c r="AI22" s="77">
        <f t="shared" si="25"/>
        <v>1.0050287707559582</v>
      </c>
      <c r="AJ22" s="77">
        <f t="shared" si="26"/>
        <v>0.7317094521079951</v>
      </c>
      <c r="AK22" s="77">
        <f t="shared" si="27"/>
        <v>3.4905008606837033E-2</v>
      </c>
      <c r="AL22" s="77">
        <f t="shared" si="28"/>
        <v>1.427710701482189</v>
      </c>
      <c r="AM22" s="77">
        <f t="shared" si="29"/>
        <v>0.86625463042933482</v>
      </c>
      <c r="AN22" s="84">
        <f t="shared" si="30"/>
        <v>1.3928859526094512</v>
      </c>
      <c r="AO22" s="84">
        <f t="shared" si="30"/>
        <v>1.392885952609449</v>
      </c>
      <c r="AP22" s="84">
        <f t="shared" si="30"/>
        <v>1.3928859526090909</v>
      </c>
      <c r="AQ22" s="84">
        <f t="shared" si="30"/>
        <v>1.3928859525516837</v>
      </c>
      <c r="AR22" s="84">
        <f t="shared" si="30"/>
        <v>1.3928859433533496</v>
      </c>
      <c r="AS22" s="84">
        <f t="shared" si="30"/>
        <v>1.39288446951173</v>
      </c>
      <c r="AT22" s="84">
        <f t="shared" si="30"/>
        <v>1.3926484728965156</v>
      </c>
      <c r="AU22" s="84">
        <f t="shared" si="31"/>
        <v>1.3581771979006296</v>
      </c>
      <c r="AW22" s="77">
        <v>-25000</v>
      </c>
      <c r="AX22" s="77">
        <f t="shared" si="0"/>
        <v>5.5103350671546411E-3</v>
      </c>
      <c r="AY22" s="77">
        <f t="shared" si="1"/>
        <v>-5.5941009821641477E-2</v>
      </c>
      <c r="AZ22" s="77">
        <f t="shared" si="2"/>
        <v>6.1451344888796118E-2</v>
      </c>
      <c r="BA22" s="77">
        <f t="shared" si="3"/>
        <v>0.98266087768670696</v>
      </c>
      <c r="BB22" s="77">
        <f t="shared" si="4"/>
        <v>0.99569053007030495</v>
      </c>
      <c r="BC22" s="77">
        <f t="shared" si="5"/>
        <v>2.0848088859597032</v>
      </c>
      <c r="BD22" s="77">
        <f t="shared" si="6"/>
        <v>1.7130360875242978</v>
      </c>
      <c r="BE22" s="77">
        <f t="shared" si="10"/>
        <v>2.0538247334758641</v>
      </c>
      <c r="BF22" s="77">
        <f t="shared" si="10"/>
        <v>2.0538247334752695</v>
      </c>
      <c r="BG22" s="77">
        <f t="shared" si="10"/>
        <v>2.0538247335115889</v>
      </c>
      <c r="BH22" s="77">
        <f t="shared" si="10"/>
        <v>2.0538247312941977</v>
      </c>
      <c r="BI22" s="77">
        <f t="shared" si="10"/>
        <v>2.053824866670352</v>
      </c>
      <c r="BJ22" s="77">
        <f t="shared" si="10"/>
        <v>2.0538166016224344</v>
      </c>
      <c r="BK22" s="77">
        <f t="shared" si="10"/>
        <v>2.054320964647931</v>
      </c>
      <c r="BL22" s="77">
        <f t="shared" si="8"/>
        <v>2.0225939666353434</v>
      </c>
    </row>
    <row r="23" spans="1:64" s="77" customFormat="1" ht="12.95" customHeight="1">
      <c r="A23" s="137" t="s">
        <v>265</v>
      </c>
      <c r="B23" s="138" t="s">
        <v>154</v>
      </c>
      <c r="C23" s="139">
        <v>10562.114</v>
      </c>
      <c r="D23" s="139" t="s">
        <v>244</v>
      </c>
      <c r="E23" s="140">
        <f t="shared" si="11"/>
        <v>-29691.033113089987</v>
      </c>
      <c r="F23" s="77">
        <f t="shared" si="12"/>
        <v>-29691</v>
      </c>
      <c r="G23" s="77">
        <f t="shared" si="13"/>
        <v>-3.7614499999108375E-2</v>
      </c>
      <c r="H23" s="77">
        <f t="shared" si="14"/>
        <v>-3.7614499999108375E-2</v>
      </c>
      <c r="Q23" s="141" t="s">
        <v>1660</v>
      </c>
      <c r="R23" s="77">
        <f t="shared" si="15"/>
        <v>1.414850610182924E-3</v>
      </c>
      <c r="S23" s="79">
        <f t="shared" si="16"/>
        <v>0.2</v>
      </c>
      <c r="Z23" s="77">
        <f t="shared" si="17"/>
        <v>-29691</v>
      </c>
      <c r="AA23" s="84">
        <f t="shared" si="18"/>
        <v>-4.3403112729163439E-2</v>
      </c>
      <c r="AB23" s="84">
        <f t="shared" si="19"/>
        <v>-8.2423277679804785E-2</v>
      </c>
      <c r="AC23" s="84">
        <f t="shared" si="20"/>
        <v>-3.7614499999108375E-2</v>
      </c>
      <c r="AD23" s="84">
        <f t="shared" si="21"/>
        <v>5.7886127300550635E-3</v>
      </c>
      <c r="AE23" s="84">
        <f t="shared" si="22"/>
        <v>6.7016074677111083E-6</v>
      </c>
      <c r="AF23" s="77">
        <f t="shared" si="23"/>
        <v>-3.7614499999108375E-2</v>
      </c>
      <c r="AG23" s="142"/>
      <c r="AH23" s="77">
        <f t="shared" si="24"/>
        <v>4.4808777680696417E-2</v>
      </c>
      <c r="AI23" s="77">
        <f t="shared" si="25"/>
        <v>1.0042120298497381</v>
      </c>
      <c r="AJ23" s="77">
        <f t="shared" si="26"/>
        <v>0.74743211259082776</v>
      </c>
      <c r="AK23" s="77">
        <f t="shared" si="27"/>
        <v>3.5012954255593205E-2</v>
      </c>
      <c r="AL23" s="77">
        <f t="shared" si="28"/>
        <v>1.451072473657065</v>
      </c>
      <c r="AM23" s="77">
        <f t="shared" si="29"/>
        <v>0.88691077052167577</v>
      </c>
      <c r="AN23" s="84">
        <f t="shared" si="30"/>
        <v>1.4161258122997245</v>
      </c>
      <c r="AO23" s="84">
        <f t="shared" si="30"/>
        <v>1.4161258122997233</v>
      </c>
      <c r="AP23" s="84">
        <f t="shared" si="30"/>
        <v>1.416125812299541</v>
      </c>
      <c r="AQ23" s="84">
        <f t="shared" si="30"/>
        <v>1.4161258122659615</v>
      </c>
      <c r="AR23" s="84">
        <f t="shared" si="30"/>
        <v>1.4161258060850586</v>
      </c>
      <c r="AS23" s="84">
        <f t="shared" si="30"/>
        <v>1.4161246683870439</v>
      </c>
      <c r="AT23" s="84">
        <f t="shared" si="30"/>
        <v>1.4159153973387759</v>
      </c>
      <c r="AU23" s="84">
        <f t="shared" si="31"/>
        <v>1.3812814024101288</v>
      </c>
      <c r="AW23" s="77">
        <v>-24500</v>
      </c>
      <c r="AX23" s="77">
        <f t="shared" si="0"/>
        <v>9.16402479288949E-3</v>
      </c>
      <c r="AY23" s="77">
        <f t="shared" si="1"/>
        <v>-5.2663501534114698E-2</v>
      </c>
      <c r="AZ23" s="77">
        <f t="shared" si="2"/>
        <v>6.1827526327004188E-2</v>
      </c>
      <c r="BA23" s="77">
        <f t="shared" si="3"/>
        <v>0.98067351296026417</v>
      </c>
      <c r="BB23" s="77">
        <f t="shared" si="4"/>
        <v>0.99963882982136876</v>
      </c>
      <c r="BC23" s="77">
        <f t="shared" si="5"/>
        <v>2.1508033049929893</v>
      </c>
      <c r="BD23" s="77">
        <f t="shared" si="6"/>
        <v>1.8506945306374798</v>
      </c>
      <c r="BE23" s="77">
        <f t="shared" si="10"/>
        <v>2.1210102719329766</v>
      </c>
      <c r="BF23" s="77">
        <f t="shared" si="10"/>
        <v>2.1210102719318025</v>
      </c>
      <c r="BG23" s="77">
        <f t="shared" si="10"/>
        <v>2.1210102719954809</v>
      </c>
      <c r="BH23" s="77">
        <f t="shared" si="10"/>
        <v>2.1210102685420571</v>
      </c>
      <c r="BI23" s="77">
        <f t="shared" si="10"/>
        <v>2.121010455829055</v>
      </c>
      <c r="BJ23" s="77">
        <f t="shared" si="10"/>
        <v>2.1210002987478203</v>
      </c>
      <c r="BK23" s="77">
        <f t="shared" si="10"/>
        <v>2.121550902243464</v>
      </c>
      <c r="BL23" s="77">
        <f t="shared" si="8"/>
        <v>2.0909496012788322</v>
      </c>
    </row>
    <row r="24" spans="1:64" s="77" customFormat="1" ht="12.95" customHeight="1">
      <c r="A24" s="137" t="s">
        <v>269</v>
      </c>
      <c r="B24" s="138" t="s">
        <v>154</v>
      </c>
      <c r="C24" s="139">
        <v>10629.134</v>
      </c>
      <c r="D24" s="139" t="s">
        <v>244</v>
      </c>
      <c r="E24" s="140">
        <f t="shared" si="11"/>
        <v>-29632.033544010446</v>
      </c>
      <c r="F24" s="77">
        <f t="shared" si="12"/>
        <v>-29632</v>
      </c>
      <c r="G24" s="77">
        <f t="shared" si="13"/>
        <v>-3.8103999997474602E-2</v>
      </c>
      <c r="H24" s="77">
        <f t="shared" si="14"/>
        <v>-3.8103999997474602E-2</v>
      </c>
      <c r="Q24" s="141" t="s">
        <v>1661</v>
      </c>
      <c r="R24" s="77">
        <f t="shared" si="15"/>
        <v>1.4519148158075445E-3</v>
      </c>
      <c r="S24" s="79">
        <f t="shared" si="16"/>
        <v>0.2</v>
      </c>
      <c r="Z24" s="77">
        <f t="shared" si="17"/>
        <v>-29632</v>
      </c>
      <c r="AA24" s="84">
        <f t="shared" si="18"/>
        <v>-4.2635012269127609E-2</v>
      </c>
      <c r="AB24" s="84">
        <f t="shared" si="19"/>
        <v>-8.3257925043647471E-2</v>
      </c>
      <c r="AC24" s="84">
        <f t="shared" si="20"/>
        <v>-3.8103999997474602E-2</v>
      </c>
      <c r="AD24" s="84">
        <f t="shared" si="21"/>
        <v>4.5310122716530066E-3</v>
      </c>
      <c r="AE24" s="84">
        <f t="shared" si="22"/>
        <v>4.1060144411740283E-6</v>
      </c>
      <c r="AF24" s="77">
        <f t="shared" si="23"/>
        <v>-3.8103999997474602E-2</v>
      </c>
      <c r="AG24" s="142"/>
      <c r="AH24" s="77">
        <f t="shared" si="24"/>
        <v>4.5153925046172869E-2</v>
      </c>
      <c r="AI24" s="77">
        <f t="shared" si="25"/>
        <v>1.0039266448538819</v>
      </c>
      <c r="AJ24" s="77">
        <f t="shared" si="26"/>
        <v>0.75281957048856063</v>
      </c>
      <c r="AK24" s="77">
        <f t="shared" si="27"/>
        <v>3.5046107078402174E-2</v>
      </c>
      <c r="AL24" s="77">
        <f t="shared" si="28"/>
        <v>1.4592194117387891</v>
      </c>
      <c r="AM24" s="77">
        <f t="shared" si="29"/>
        <v>0.89421490275128923</v>
      </c>
      <c r="AN24" s="84">
        <f t="shared" si="30"/>
        <v>1.4242346849769498</v>
      </c>
      <c r="AO24" s="84">
        <f t="shared" si="30"/>
        <v>1.4242346849769489</v>
      </c>
      <c r="AP24" s="84">
        <f t="shared" si="30"/>
        <v>1.4242346849768084</v>
      </c>
      <c r="AQ24" s="84">
        <f t="shared" si="30"/>
        <v>1.4242346849494936</v>
      </c>
      <c r="AR24" s="84">
        <f t="shared" si="30"/>
        <v>1.4242346796457277</v>
      </c>
      <c r="AS24" s="84">
        <f t="shared" si="30"/>
        <v>1.4242336498060009</v>
      </c>
      <c r="AT24" s="84">
        <f t="shared" si="30"/>
        <v>1.4240338203169671</v>
      </c>
      <c r="AU24" s="84">
        <f t="shared" si="31"/>
        <v>1.3893473672980603</v>
      </c>
      <c r="AW24" s="77">
        <v>-24000</v>
      </c>
      <c r="AX24" s="77">
        <f t="shared" si="0"/>
        <v>1.2507583144689312E-2</v>
      </c>
      <c r="AY24" s="77">
        <f t="shared" si="1"/>
        <v>-4.9417230136687786E-2</v>
      </c>
      <c r="AZ24" s="77">
        <f t="shared" si="2"/>
        <v>6.1924813281377097E-2</v>
      </c>
      <c r="BA24" s="77">
        <f t="shared" si="3"/>
        <v>0.97877763663396189</v>
      </c>
      <c r="BB24" s="77">
        <f t="shared" si="4"/>
        <v>0.99924518751461244</v>
      </c>
      <c r="BC24" s="77">
        <f t="shared" si="5"/>
        <v>2.2165368412761803</v>
      </c>
      <c r="BD24" s="77">
        <f t="shared" si="6"/>
        <v>2.0056110820540014</v>
      </c>
      <c r="BE24" s="77">
        <f t="shared" si="10"/>
        <v>2.1880628841959755</v>
      </c>
      <c r="BF24" s="77">
        <f t="shared" si="10"/>
        <v>2.1880628841938958</v>
      </c>
      <c r="BG24" s="77">
        <f t="shared" si="10"/>
        <v>2.1880628842957948</v>
      </c>
      <c r="BH24" s="77">
        <f t="shared" si="10"/>
        <v>2.1880628793036565</v>
      </c>
      <c r="BI24" s="77">
        <f t="shared" si="10"/>
        <v>2.1880631238735653</v>
      </c>
      <c r="BJ24" s="77">
        <f t="shared" si="10"/>
        <v>2.1880511420471911</v>
      </c>
      <c r="BK24" s="77">
        <f t="shared" si="10"/>
        <v>2.1886379111467296</v>
      </c>
      <c r="BL24" s="77">
        <f t="shared" si="8"/>
        <v>2.1593052359223215</v>
      </c>
    </row>
    <row r="25" spans="1:64" s="77" customFormat="1" ht="12.95" customHeight="1">
      <c r="A25" s="137" t="s">
        <v>265</v>
      </c>
      <c r="B25" s="138" t="s">
        <v>154</v>
      </c>
      <c r="C25" s="139">
        <v>10664.347</v>
      </c>
      <c r="D25" s="139" t="s">
        <v>244</v>
      </c>
      <c r="E25" s="140">
        <f t="shared" si="11"/>
        <v>-29601.034561229215</v>
      </c>
      <c r="F25" s="77">
        <f t="shared" si="12"/>
        <v>-29601</v>
      </c>
      <c r="G25" s="77">
        <f t="shared" si="13"/>
        <v>-3.9259499995750957E-2</v>
      </c>
      <c r="H25" s="77">
        <f t="shared" si="14"/>
        <v>-3.9259499995750957E-2</v>
      </c>
      <c r="Q25" s="141" t="s">
        <v>1662</v>
      </c>
      <c r="R25" s="77">
        <f t="shared" si="15"/>
        <v>1.5413083399163695E-3</v>
      </c>
      <c r="S25" s="79">
        <f t="shared" si="16"/>
        <v>0.2</v>
      </c>
      <c r="Z25" s="77">
        <f t="shared" si="17"/>
        <v>-29601</v>
      </c>
      <c r="AA25" s="84">
        <f t="shared" si="18"/>
        <v>-4.2232835732187127E-2</v>
      </c>
      <c r="AB25" s="84">
        <f t="shared" si="19"/>
        <v>-8.4593546288654439E-2</v>
      </c>
      <c r="AC25" s="84">
        <f t="shared" si="20"/>
        <v>-3.9259499995750957E-2</v>
      </c>
      <c r="AD25" s="84">
        <f t="shared" si="21"/>
        <v>2.9733357364361696E-3</v>
      </c>
      <c r="AE25" s="84">
        <f t="shared" si="22"/>
        <v>1.7681450803136837E-6</v>
      </c>
      <c r="AF25" s="77">
        <f t="shared" si="23"/>
        <v>-3.9259499995750957E-2</v>
      </c>
      <c r="AG25" s="142"/>
      <c r="AH25" s="77">
        <f t="shared" si="24"/>
        <v>4.5334046292903482E-2</v>
      </c>
      <c r="AI25" s="77">
        <f t="shared" si="25"/>
        <v>1.00377665623653</v>
      </c>
      <c r="AJ25" s="77">
        <f t="shared" si="26"/>
        <v>0.75562905172831252</v>
      </c>
      <c r="AK25" s="77">
        <f t="shared" si="27"/>
        <v>3.5062587309416096E-2</v>
      </c>
      <c r="AL25" s="77">
        <f t="shared" si="28"/>
        <v>1.4634981503412914</v>
      </c>
      <c r="AM25" s="77">
        <f t="shared" si="29"/>
        <v>0.89807234053774987</v>
      </c>
      <c r="AN25" s="84">
        <f t="shared" si="30"/>
        <v>1.4284943553502287</v>
      </c>
      <c r="AO25" s="84">
        <f t="shared" si="30"/>
        <v>1.4284943553502283</v>
      </c>
      <c r="AP25" s="84">
        <f t="shared" si="30"/>
        <v>1.4284943553501062</v>
      </c>
      <c r="AQ25" s="84">
        <f t="shared" si="30"/>
        <v>1.4284943553257128</v>
      </c>
      <c r="AR25" s="84">
        <f t="shared" si="30"/>
        <v>1.4284943504484138</v>
      </c>
      <c r="AS25" s="84">
        <f t="shared" si="30"/>
        <v>1.4284933752681033</v>
      </c>
      <c r="AT25" s="84">
        <f t="shared" si="30"/>
        <v>1.4282985282427592</v>
      </c>
      <c r="AU25" s="84">
        <f t="shared" si="31"/>
        <v>1.3935854166459567</v>
      </c>
      <c r="AW25" s="77">
        <v>-23500</v>
      </c>
      <c r="AX25" s="77">
        <f t="shared" si="0"/>
        <v>1.5542194577590381E-2</v>
      </c>
      <c r="AY25" s="77">
        <f t="shared" si="1"/>
        <v>-4.6202195629360725E-2</v>
      </c>
      <c r="AZ25" s="77">
        <f t="shared" si="2"/>
        <v>6.1744390206951105E-2</v>
      </c>
      <c r="BA25" s="77">
        <f t="shared" si="3"/>
        <v>0.97698004246403214</v>
      </c>
      <c r="BB25" s="77">
        <f t="shared" si="4"/>
        <v>0.99456128757219264</v>
      </c>
      <c r="BC25" s="77">
        <f t="shared" si="5"/>
        <v>2.282022725119615</v>
      </c>
      <c r="BD25" s="77">
        <f t="shared" si="6"/>
        <v>2.1816875143891172</v>
      </c>
      <c r="BE25" s="77">
        <f t="shared" si="10"/>
        <v>2.2549890672409587</v>
      </c>
      <c r="BF25" s="77">
        <f t="shared" si="10"/>
        <v>2.2549890672375894</v>
      </c>
      <c r="BG25" s="77">
        <f t="shared" si="10"/>
        <v>2.2549890673887512</v>
      </c>
      <c r="BH25" s="77">
        <f t="shared" si="10"/>
        <v>2.2549890606069796</v>
      </c>
      <c r="BI25" s="77">
        <f t="shared" si="10"/>
        <v>2.2549893648667392</v>
      </c>
      <c r="BJ25" s="77">
        <f t="shared" si="10"/>
        <v>2.2549757143400559</v>
      </c>
      <c r="BK25" s="77">
        <f t="shared" si="10"/>
        <v>2.2555879166946347</v>
      </c>
      <c r="BL25" s="77">
        <f t="shared" si="8"/>
        <v>2.2276608705658103</v>
      </c>
    </row>
    <row r="26" spans="1:64" s="77" customFormat="1" ht="12.95" customHeight="1">
      <c r="A26" s="137" t="s">
        <v>265</v>
      </c>
      <c r="B26" s="138" t="s">
        <v>154</v>
      </c>
      <c r="C26" s="139">
        <v>11425.437</v>
      </c>
      <c r="D26" s="139" t="s">
        <v>244</v>
      </c>
      <c r="E26" s="140">
        <f t="shared" si="11"/>
        <v>-28931.025876795484</v>
      </c>
      <c r="F26" s="77">
        <f t="shared" si="12"/>
        <v>-28931</v>
      </c>
      <c r="G26" s="77">
        <f t="shared" si="13"/>
        <v>-2.9394499999398249E-2</v>
      </c>
      <c r="H26" s="77">
        <f t="shared" si="14"/>
        <v>-2.9394499999398249E-2</v>
      </c>
      <c r="Q26" s="141" t="s">
        <v>1663</v>
      </c>
      <c r="R26" s="77">
        <f t="shared" si="15"/>
        <v>8.6403663021462364E-4</v>
      </c>
      <c r="S26" s="79">
        <f t="shared" si="16"/>
        <v>0.2</v>
      </c>
      <c r="Z26" s="77">
        <f t="shared" si="17"/>
        <v>-28931</v>
      </c>
      <c r="AA26" s="84">
        <f t="shared" si="18"/>
        <v>-3.3782210458932309E-2</v>
      </c>
      <c r="AB26" s="84">
        <f t="shared" si="19"/>
        <v>-7.8409254127818739E-2</v>
      </c>
      <c r="AC26" s="84">
        <f t="shared" si="20"/>
        <v>-2.9394499999398249E-2</v>
      </c>
      <c r="AD26" s="84">
        <f t="shared" si="21"/>
        <v>4.3877104595340596E-3</v>
      </c>
      <c r="AE26" s="84">
        <f t="shared" si="22"/>
        <v>3.8504006153409179E-6</v>
      </c>
      <c r="AF26" s="77">
        <f t="shared" si="23"/>
        <v>-2.9394499999398249E-2</v>
      </c>
      <c r="AG26" s="142"/>
      <c r="AH26" s="77">
        <f t="shared" si="24"/>
        <v>4.9014754128420483E-2</v>
      </c>
      <c r="AI26" s="77">
        <f t="shared" si="25"/>
        <v>1.0005337027672649</v>
      </c>
      <c r="AJ26" s="77">
        <f t="shared" si="26"/>
        <v>0.81270389298783263</v>
      </c>
      <c r="AK26" s="77">
        <f t="shared" si="27"/>
        <v>3.5261357354979421E-2</v>
      </c>
      <c r="AL26" s="77">
        <f t="shared" si="28"/>
        <v>1.5556618550085142</v>
      </c>
      <c r="AM26" s="77">
        <f t="shared" si="29"/>
        <v>0.98497890962887258</v>
      </c>
      <c r="AN26" s="84">
        <f t="shared" si="30"/>
        <v>1.5204025938946806</v>
      </c>
      <c r="AO26" s="84">
        <f t="shared" si="30"/>
        <v>1.5204025938946806</v>
      </c>
      <c r="AP26" s="84">
        <f t="shared" si="30"/>
        <v>1.5204025938946797</v>
      </c>
      <c r="AQ26" s="84">
        <f t="shared" si="30"/>
        <v>1.520402593894207</v>
      </c>
      <c r="AR26" s="84">
        <f t="shared" si="30"/>
        <v>1.5204025936281358</v>
      </c>
      <c r="AS26" s="84">
        <f t="shared" si="30"/>
        <v>1.5204024438474328</v>
      </c>
      <c r="AT26" s="84">
        <f t="shared" si="30"/>
        <v>1.5203181976026994</v>
      </c>
      <c r="AU26" s="84">
        <f t="shared" si="31"/>
        <v>1.4851819670682325</v>
      </c>
      <c r="AW26" s="77">
        <v>-23000</v>
      </c>
      <c r="AX26" s="77">
        <f t="shared" si="0"/>
        <v>1.8270173162887926E-2</v>
      </c>
      <c r="AY26" s="77">
        <f t="shared" si="1"/>
        <v>-4.3018398012133557E-2</v>
      </c>
      <c r="AZ26" s="77">
        <f t="shared" si="2"/>
        <v>6.1288571175021483E-2</v>
      </c>
      <c r="BA26" s="77">
        <f t="shared" si="3"/>
        <v>0.97528700853548045</v>
      </c>
      <c r="BB26" s="77">
        <f t="shared" si="4"/>
        <v>0.985653291974809</v>
      </c>
      <c r="BC26" s="77">
        <f t="shared" si="5"/>
        <v>2.3472749885753457</v>
      </c>
      <c r="BD26" s="77">
        <f t="shared" si="6"/>
        <v>2.3840846707103456</v>
      </c>
      <c r="BE26" s="77">
        <f t="shared" si="10"/>
        <v>2.3217957653350569</v>
      </c>
      <c r="BF26" s="77">
        <f t="shared" si="10"/>
        <v>2.3217957653300005</v>
      </c>
      <c r="BG26" s="77">
        <f t="shared" si="10"/>
        <v>2.321795765540132</v>
      </c>
      <c r="BH26" s="77">
        <f t="shared" si="10"/>
        <v>2.3217957568079388</v>
      </c>
      <c r="BI26" s="77">
        <f t="shared" si="10"/>
        <v>2.3217961196810251</v>
      </c>
      <c r="BJ26" s="77">
        <f t="shared" si="10"/>
        <v>2.3217810400886272</v>
      </c>
      <c r="BK26" s="77">
        <f t="shared" si="10"/>
        <v>2.3224074841220594</v>
      </c>
      <c r="BL26" s="77">
        <f t="shared" si="8"/>
        <v>2.2960165052092996</v>
      </c>
    </row>
    <row r="27" spans="1:64" s="77" customFormat="1" ht="12.95" customHeight="1">
      <c r="A27" s="137" t="s">
        <v>269</v>
      </c>
      <c r="B27" s="138" t="s">
        <v>154</v>
      </c>
      <c r="C27" s="139">
        <v>11429.966</v>
      </c>
      <c r="D27" s="139" t="s">
        <v>244</v>
      </c>
      <c r="E27" s="140">
        <f t="shared" si="11"/>
        <v>-28927.038872194447</v>
      </c>
      <c r="F27" s="77">
        <f t="shared" si="12"/>
        <v>-28927</v>
      </c>
      <c r="G27" s="77">
        <f t="shared" si="13"/>
        <v>-4.4156499992823228E-2</v>
      </c>
      <c r="H27" s="77">
        <f t="shared" si="14"/>
        <v>-4.4156499992823228E-2</v>
      </c>
      <c r="Q27" s="141" t="s">
        <v>1664</v>
      </c>
      <c r="R27" s="77">
        <f t="shared" si="15"/>
        <v>1.9497964916161978E-3</v>
      </c>
      <c r="S27" s="79">
        <f t="shared" si="16"/>
        <v>0.2</v>
      </c>
      <c r="Z27" s="77">
        <f t="shared" si="17"/>
        <v>-28927</v>
      </c>
      <c r="AA27" s="84">
        <f t="shared" si="18"/>
        <v>-3.3733174373894503E-2</v>
      </c>
      <c r="AB27" s="84">
        <f t="shared" si="19"/>
        <v>-9.3191981516561662E-2</v>
      </c>
      <c r="AC27" s="84">
        <f t="shared" si="20"/>
        <v>-4.4156499992823228E-2</v>
      </c>
      <c r="AD27" s="84">
        <f t="shared" si="21"/>
        <v>-1.0423325618928725E-2</v>
      </c>
      <c r="AE27" s="84">
        <f t="shared" si="22"/>
        <v>2.1729143391643179E-5</v>
      </c>
      <c r="AF27" s="77">
        <f t="shared" si="23"/>
        <v>-4.4156499992823228E-2</v>
      </c>
      <c r="AG27" s="142"/>
      <c r="AH27" s="77">
        <f t="shared" si="24"/>
        <v>4.9035481523738433E-2</v>
      </c>
      <c r="AI27" s="77">
        <f t="shared" si="25"/>
        <v>1.0005143639089096</v>
      </c>
      <c r="AJ27" s="77">
        <f t="shared" si="26"/>
        <v>0.81302333473589006</v>
      </c>
      <c r="AK27" s="77">
        <f t="shared" si="27"/>
        <v>3.5261644756428456E-2</v>
      </c>
      <c r="AL27" s="77">
        <f t="shared" si="28"/>
        <v>1.5562102961494613</v>
      </c>
      <c r="AM27" s="77">
        <f t="shared" si="29"/>
        <v>0.98551932043843538</v>
      </c>
      <c r="AN27" s="84">
        <f t="shared" si="30"/>
        <v>1.5209504068233941</v>
      </c>
      <c r="AO27" s="84">
        <f t="shared" si="30"/>
        <v>1.5209504068233941</v>
      </c>
      <c r="AP27" s="84">
        <f t="shared" si="30"/>
        <v>1.5209504068233932</v>
      </c>
      <c r="AQ27" s="84">
        <f t="shared" si="30"/>
        <v>1.5209504068229394</v>
      </c>
      <c r="AR27" s="84">
        <f t="shared" si="30"/>
        <v>1.5209504065646959</v>
      </c>
      <c r="AS27" s="84">
        <f t="shared" si="30"/>
        <v>1.5209502595942113</v>
      </c>
      <c r="AT27" s="84">
        <f t="shared" si="30"/>
        <v>1.5208666864579115</v>
      </c>
      <c r="AU27" s="84">
        <f t="shared" si="31"/>
        <v>1.4857288121453802</v>
      </c>
      <c r="AW27" s="77">
        <v>-22500</v>
      </c>
      <c r="AX27" s="77">
        <f t="shared" si="0"/>
        <v>2.0694928840942296E-2</v>
      </c>
      <c r="AY27" s="77">
        <f t="shared" si="1"/>
        <v>-3.9865837285006242E-2</v>
      </c>
      <c r="AZ27" s="77">
        <f t="shared" si="2"/>
        <v>6.0560766125948538E-2</v>
      </c>
      <c r="BA27" s="77">
        <f t="shared" si="3"/>
        <v>0.97370430389140428</v>
      </c>
      <c r="BB27" s="77">
        <f t="shared" si="4"/>
        <v>0.97260091708069674</v>
      </c>
      <c r="BC27" s="77">
        <f t="shared" si="5"/>
        <v>2.4123083948332487</v>
      </c>
      <c r="BD27" s="77">
        <f t="shared" si="6"/>
        <v>2.6197762444816286</v>
      </c>
      <c r="BE27" s="77">
        <f t="shared" si="10"/>
        <v>2.3884903349597111</v>
      </c>
      <c r="BF27" s="77">
        <f t="shared" si="10"/>
        <v>2.388490334952615</v>
      </c>
      <c r="BG27" s="77">
        <f t="shared" si="10"/>
        <v>2.3884903352284188</v>
      </c>
      <c r="BH27" s="77">
        <f t="shared" si="10"/>
        <v>2.3884903245086888</v>
      </c>
      <c r="BI27" s="77">
        <f t="shared" si="10"/>
        <v>2.3884907411550751</v>
      </c>
      <c r="BJ27" s="77">
        <f t="shared" si="10"/>
        <v>2.3884745471375037</v>
      </c>
      <c r="BK27" s="77">
        <f t="shared" si="10"/>
        <v>2.3891037878977834</v>
      </c>
      <c r="BL27" s="77">
        <f t="shared" si="8"/>
        <v>2.3643721398527884</v>
      </c>
    </row>
    <row r="28" spans="1:64" s="77" customFormat="1" ht="12.95" customHeight="1">
      <c r="A28" s="137" t="s">
        <v>269</v>
      </c>
      <c r="B28" s="138" t="s">
        <v>154</v>
      </c>
      <c r="C28" s="139">
        <v>11982.04</v>
      </c>
      <c r="D28" s="139" t="s">
        <v>244</v>
      </c>
      <c r="E28" s="140">
        <f t="shared" si="11"/>
        <v>-28441.03278296706</v>
      </c>
      <c r="F28" s="77">
        <f t="shared" si="12"/>
        <v>-28441</v>
      </c>
      <c r="G28" s="77">
        <f t="shared" si="13"/>
        <v>-3.7239499994029757E-2</v>
      </c>
      <c r="H28" s="77">
        <f t="shared" si="14"/>
        <v>-3.7239499994029757E-2</v>
      </c>
      <c r="Q28" s="141" t="s">
        <v>1665</v>
      </c>
      <c r="R28" s="77">
        <f t="shared" si="15"/>
        <v>1.3867803598053422E-3</v>
      </c>
      <c r="S28" s="79">
        <f t="shared" si="16"/>
        <v>0.2</v>
      </c>
      <c r="Z28" s="77">
        <f t="shared" si="17"/>
        <v>-28441</v>
      </c>
      <c r="AA28" s="84">
        <f t="shared" si="18"/>
        <v>-2.7904209230124696E-2</v>
      </c>
      <c r="AB28" s="84">
        <f t="shared" si="19"/>
        <v>-8.8679318366592749E-2</v>
      </c>
      <c r="AC28" s="84">
        <f t="shared" si="20"/>
        <v>-3.7239499994029757E-2</v>
      </c>
      <c r="AD28" s="84">
        <f t="shared" si="21"/>
        <v>-9.3352907639050603E-3</v>
      </c>
      <c r="AE28" s="84">
        <f t="shared" si="22"/>
        <v>1.7429530729330227E-5</v>
      </c>
      <c r="AF28" s="77">
        <f t="shared" si="23"/>
        <v>-3.7239499994029757E-2</v>
      </c>
      <c r="AG28" s="142"/>
      <c r="AH28" s="77">
        <f t="shared" si="24"/>
        <v>5.1439818372562993E-2</v>
      </c>
      <c r="AI28" s="77">
        <f t="shared" si="25"/>
        <v>0.998170823338839</v>
      </c>
      <c r="AJ28" s="77">
        <f t="shared" si="26"/>
        <v>0.84990465069537025</v>
      </c>
      <c r="AK28" s="77">
        <f t="shared" si="27"/>
        <v>3.5217925462775503E-2</v>
      </c>
      <c r="AL28" s="77">
        <f t="shared" si="28"/>
        <v>1.6226884946364333</v>
      </c>
      <c r="AM28" s="77">
        <f t="shared" si="29"/>
        <v>1.0532867072813701</v>
      </c>
      <c r="AN28" s="84">
        <f t="shared" si="30"/>
        <v>1.587431006029272</v>
      </c>
      <c r="AO28" s="84">
        <f t="shared" si="30"/>
        <v>1.587431006029272</v>
      </c>
      <c r="AP28" s="84">
        <f t="shared" si="30"/>
        <v>1.587431006029272</v>
      </c>
      <c r="AQ28" s="84">
        <f t="shared" si="30"/>
        <v>1.5874310060292722</v>
      </c>
      <c r="AR28" s="84">
        <f t="shared" si="30"/>
        <v>1.5874310060288461</v>
      </c>
      <c r="AS28" s="84">
        <f t="shared" si="30"/>
        <v>1.5874310067554076</v>
      </c>
      <c r="AT28" s="84">
        <f t="shared" si="30"/>
        <v>1.5874297681145808</v>
      </c>
      <c r="AU28" s="84">
        <f t="shared" si="31"/>
        <v>1.5521704890188515</v>
      </c>
      <c r="AW28" s="77">
        <v>-22000</v>
      </c>
      <c r="AX28" s="77">
        <f t="shared" si="0"/>
        <v>2.2820932123331347E-2</v>
      </c>
      <c r="AY28" s="77">
        <f t="shared" si="1"/>
        <v>-3.6744513447978806E-2</v>
      </c>
      <c r="AZ28" s="77">
        <f t="shared" si="2"/>
        <v>5.9565445571310154E-2</v>
      </c>
      <c r="BA28" s="77">
        <f t="shared" si="3"/>
        <v>0.97223719677140996</v>
      </c>
      <c r="BB28" s="77">
        <f t="shared" si="4"/>
        <v>0.95549656034247166</v>
      </c>
      <c r="BC28" s="77">
        <f t="shared" si="5"/>
        <v>2.4771383700856471</v>
      </c>
      <c r="BD28" s="77">
        <f t="shared" si="6"/>
        <v>2.8984229525243115</v>
      </c>
      <c r="BE28" s="77">
        <f t="shared" si="10"/>
        <v>2.4550805102456508</v>
      </c>
      <c r="BF28" s="77">
        <f t="shared" si="10"/>
        <v>2.4550805102362792</v>
      </c>
      <c r="BG28" s="77">
        <f t="shared" si="10"/>
        <v>2.455080510579859</v>
      </c>
      <c r="BH28" s="77">
        <f t="shared" si="10"/>
        <v>2.4550804979836434</v>
      </c>
      <c r="BI28" s="77">
        <f t="shared" si="10"/>
        <v>2.455080959782181</v>
      </c>
      <c r="BJ28" s="77">
        <f t="shared" si="10"/>
        <v>2.4550640293534496</v>
      </c>
      <c r="BK28" s="77">
        <f t="shared" si="10"/>
        <v>2.4556845782148877</v>
      </c>
      <c r="BL28" s="77">
        <f t="shared" si="8"/>
        <v>2.4327277744962776</v>
      </c>
    </row>
    <row r="29" spans="1:64" s="77" customFormat="1" ht="12.95" customHeight="1">
      <c r="A29" s="137" t="s">
        <v>265</v>
      </c>
      <c r="B29" s="138" t="s">
        <v>154</v>
      </c>
      <c r="C29" s="139">
        <v>11993.391</v>
      </c>
      <c r="D29" s="139" t="s">
        <v>244</v>
      </c>
      <c r="E29" s="140">
        <f t="shared" si="11"/>
        <v>-28431.040182122211</v>
      </c>
      <c r="F29" s="77">
        <f t="shared" si="12"/>
        <v>-28431</v>
      </c>
      <c r="G29" s="77">
        <f t="shared" si="13"/>
        <v>-4.5644499998161336E-2</v>
      </c>
      <c r="H29" s="77">
        <f t="shared" si="14"/>
        <v>-4.5644499998161336E-2</v>
      </c>
      <c r="Q29" s="141" t="s">
        <v>1666</v>
      </c>
      <c r="R29" s="77">
        <f t="shared" si="15"/>
        <v>2.0834203800821501E-3</v>
      </c>
      <c r="S29" s="79">
        <f t="shared" si="16"/>
        <v>0.2</v>
      </c>
      <c r="Z29" s="77">
        <f t="shared" si="17"/>
        <v>-28431</v>
      </c>
      <c r="AA29" s="84">
        <f t="shared" si="18"/>
        <v>-2.7786989321350271E-2</v>
      </c>
      <c r="AB29" s="84">
        <f t="shared" si="19"/>
        <v>-9.7131382546671891E-2</v>
      </c>
      <c r="AC29" s="84">
        <f t="shared" si="20"/>
        <v>-4.5644499998161336E-2</v>
      </c>
      <c r="AD29" s="84">
        <f t="shared" si="21"/>
        <v>-1.7857510676811066E-2</v>
      </c>
      <c r="AE29" s="84">
        <f t="shared" si="22"/>
        <v>6.3778137514484241E-5</v>
      </c>
      <c r="AF29" s="77">
        <f t="shared" si="23"/>
        <v>-4.5644499998161336E-2</v>
      </c>
      <c r="AG29" s="142"/>
      <c r="AH29" s="77">
        <f t="shared" si="24"/>
        <v>5.1486882548510561E-2</v>
      </c>
      <c r="AI29" s="77">
        <f t="shared" si="25"/>
        <v>0.9981227668472773</v>
      </c>
      <c r="AJ29" s="77">
        <f t="shared" si="26"/>
        <v>0.85062291415405233</v>
      </c>
      <c r="AK29" s="77">
        <f t="shared" si="27"/>
        <v>3.5215396587993525E-2</v>
      </c>
      <c r="AL29" s="77">
        <f t="shared" si="28"/>
        <v>1.6240530897657048</v>
      </c>
      <c r="AM29" s="77">
        <f t="shared" si="29"/>
        <v>1.0547269898471847</v>
      </c>
      <c r="AN29" s="84">
        <f t="shared" si="30"/>
        <v>1.5887972843507934</v>
      </c>
      <c r="AO29" s="84">
        <f t="shared" si="30"/>
        <v>1.5887972843507934</v>
      </c>
      <c r="AP29" s="84">
        <f t="shared" si="30"/>
        <v>1.5887972843507934</v>
      </c>
      <c r="AQ29" s="84">
        <f t="shared" si="30"/>
        <v>1.5887972843507934</v>
      </c>
      <c r="AR29" s="84">
        <f t="shared" si="30"/>
        <v>1.5887972843509794</v>
      </c>
      <c r="AS29" s="84">
        <f t="shared" si="30"/>
        <v>1.5887972840578788</v>
      </c>
      <c r="AT29" s="84">
        <f t="shared" si="30"/>
        <v>1.5887977457901283</v>
      </c>
      <c r="AU29" s="84">
        <f t="shared" si="31"/>
        <v>1.5535376017117217</v>
      </c>
      <c r="AW29" s="77">
        <v>-21500</v>
      </c>
      <c r="AX29" s="77">
        <f t="shared" si="0"/>
        <v>2.4653677599189315E-2</v>
      </c>
      <c r="AY29" s="77">
        <f t="shared" si="1"/>
        <v>-3.3654426501051243E-2</v>
      </c>
      <c r="AZ29" s="77">
        <f t="shared" si="2"/>
        <v>5.8308104100240558E-2</v>
      </c>
      <c r="BA29" s="77">
        <f t="shared" si="3"/>
        <v>0.97089046396900403</v>
      </c>
      <c r="BB29" s="77">
        <f t="shared" si="4"/>
        <v>0.93444448273526337</v>
      </c>
      <c r="BC29" s="77">
        <f t="shared" si="5"/>
        <v>2.5417809379655223</v>
      </c>
      <c r="BD29" s="77">
        <f t="shared" si="6"/>
        <v>3.2338064500007548</v>
      </c>
      <c r="BE29" s="77">
        <f t="shared" si="10"/>
        <v>2.5215743690126775</v>
      </c>
      <c r="BF29" s="77">
        <f t="shared" si="10"/>
        <v>2.5215743690009789</v>
      </c>
      <c r="BG29" s="77">
        <f t="shared" si="10"/>
        <v>2.5215743694085786</v>
      </c>
      <c r="BH29" s="77">
        <f t="shared" si="10"/>
        <v>2.5215743552071745</v>
      </c>
      <c r="BI29" s="77">
        <f t="shared" si="10"/>
        <v>2.5215748500058894</v>
      </c>
      <c r="BJ29" s="77">
        <f t="shared" si="10"/>
        <v>2.5215576103561883</v>
      </c>
      <c r="BK29" s="77">
        <f t="shared" si="10"/>
        <v>2.5221581447921277</v>
      </c>
      <c r="BL29" s="77">
        <f t="shared" si="8"/>
        <v>2.5010834091397669</v>
      </c>
    </row>
    <row r="30" spans="1:64" s="77" customFormat="1" ht="12.95" customHeight="1">
      <c r="A30" s="137" t="s">
        <v>269</v>
      </c>
      <c r="B30" s="138" t="s">
        <v>154</v>
      </c>
      <c r="C30" s="139">
        <v>12362.578</v>
      </c>
      <c r="D30" s="139" t="s">
        <v>244</v>
      </c>
      <c r="E30" s="140">
        <f t="shared" si="11"/>
        <v>-28106.034603044787</v>
      </c>
      <c r="F30" s="77">
        <f t="shared" si="12"/>
        <v>-28106</v>
      </c>
      <c r="G30" s="77">
        <f t="shared" si="13"/>
        <v>-3.930699999727949E-2</v>
      </c>
      <c r="H30" s="77">
        <f t="shared" si="14"/>
        <v>-3.930699999727949E-2</v>
      </c>
      <c r="Q30" s="141" t="s">
        <v>1667</v>
      </c>
      <c r="R30" s="77">
        <f t="shared" si="15"/>
        <v>1.5450402487861298E-3</v>
      </c>
      <c r="S30" s="79">
        <f t="shared" si="16"/>
        <v>0.2</v>
      </c>
      <c r="Z30" s="77">
        <f t="shared" si="17"/>
        <v>-28106</v>
      </c>
      <c r="AA30" s="84">
        <f t="shared" si="18"/>
        <v>-2.4038104967942515E-2</v>
      </c>
      <c r="AB30" s="84">
        <f t="shared" si="19"/>
        <v>-9.2269507415144086E-2</v>
      </c>
      <c r="AC30" s="84">
        <f t="shared" si="20"/>
        <v>-3.930699999727949E-2</v>
      </c>
      <c r="AD30" s="84">
        <f t="shared" si="21"/>
        <v>-1.5268895029336975E-2</v>
      </c>
      <c r="AE30" s="84">
        <f t="shared" si="22"/>
        <v>4.6627831083382275E-5</v>
      </c>
      <c r="AF30" s="77">
        <f t="shared" si="23"/>
        <v>-3.930699999727949E-2</v>
      </c>
      <c r="AG30" s="142"/>
      <c r="AH30" s="77">
        <f t="shared" si="24"/>
        <v>5.2962507417864589E-2</v>
      </c>
      <c r="AI30" s="77">
        <f t="shared" si="25"/>
        <v>0.99656584910302315</v>
      </c>
      <c r="AJ30" s="77">
        <f t="shared" si="26"/>
        <v>0.87306192062951216</v>
      </c>
      <c r="AK30" s="77">
        <f t="shared" si="27"/>
        <v>3.5097788659346339E-2</v>
      </c>
      <c r="AL30" s="77">
        <f t="shared" si="28"/>
        <v>1.6683310829685907</v>
      </c>
      <c r="AM30" s="77">
        <f t="shared" si="29"/>
        <v>1.1026206624980042</v>
      </c>
      <c r="AN30" s="84">
        <f t="shared" si="30"/>
        <v>1.6331655926693589</v>
      </c>
      <c r="AO30" s="84">
        <f t="shared" si="30"/>
        <v>1.6331655926693589</v>
      </c>
      <c r="AP30" s="84">
        <f t="shared" si="30"/>
        <v>1.63316559266936</v>
      </c>
      <c r="AQ30" s="84">
        <f t="shared" si="30"/>
        <v>1.6331655926687687</v>
      </c>
      <c r="AR30" s="84">
        <f t="shared" si="30"/>
        <v>1.6331655929378615</v>
      </c>
      <c r="AS30" s="84">
        <f t="shared" si="30"/>
        <v>1.6331654705144147</v>
      </c>
      <c r="AT30" s="84">
        <f t="shared" si="30"/>
        <v>1.6332211421676257</v>
      </c>
      <c r="AU30" s="84">
        <f t="shared" si="31"/>
        <v>1.5979687642299893</v>
      </c>
      <c r="AW30" s="77">
        <v>-21000</v>
      </c>
      <c r="AX30" s="77">
        <f t="shared" si="0"/>
        <v>2.6199646546418515E-2</v>
      </c>
      <c r="AY30" s="77">
        <f t="shared" si="1"/>
        <v>-3.0595576444223539E-2</v>
      </c>
      <c r="AZ30" s="77">
        <f t="shared" si="2"/>
        <v>5.6795222990642054E-2</v>
      </c>
      <c r="BA30" s="77">
        <f t="shared" si="3"/>
        <v>0.96966840086073303</v>
      </c>
      <c r="BB30" s="77">
        <f t="shared" si="4"/>
        <v>0.90956005091871373</v>
      </c>
      <c r="BC30" s="77">
        <f t="shared" si="5"/>
        <v>2.6062526565885351</v>
      </c>
      <c r="BD30" s="77">
        <f t="shared" si="6"/>
        <v>3.646291097993545</v>
      </c>
      <c r="BE30" s="77">
        <f t="shared" si="10"/>
        <v>2.5879802994752894</v>
      </c>
      <c r="BF30" s="77">
        <f t="shared" si="10"/>
        <v>2.5879802994614516</v>
      </c>
      <c r="BG30" s="77">
        <f t="shared" si="10"/>
        <v>2.5879802999227439</v>
      </c>
      <c r="BH30" s="77">
        <f t="shared" si="10"/>
        <v>2.5879802845452207</v>
      </c>
      <c r="BI30" s="77">
        <f t="shared" si="10"/>
        <v>2.5879807971662721</v>
      </c>
      <c r="BJ30" s="77">
        <f t="shared" si="10"/>
        <v>2.587963708478672</v>
      </c>
      <c r="BK30" s="77">
        <f t="shared" si="10"/>
        <v>2.5885332781553618</v>
      </c>
      <c r="BL30" s="77">
        <f t="shared" si="8"/>
        <v>2.5694390437832557</v>
      </c>
    </row>
    <row r="31" spans="1:64" s="77" customFormat="1" ht="12.95" customHeight="1">
      <c r="A31" s="137" t="s">
        <v>265</v>
      </c>
      <c r="B31" s="138" t="s">
        <v>154</v>
      </c>
      <c r="C31" s="139">
        <v>12527.303</v>
      </c>
      <c r="D31" s="139" t="s">
        <v>244</v>
      </c>
      <c r="E31" s="140">
        <f t="shared" si="11"/>
        <v>-27961.022606377708</v>
      </c>
      <c r="F31" s="77">
        <f t="shared" si="12"/>
        <v>-27961</v>
      </c>
      <c r="G31" s="77">
        <f t="shared" si="13"/>
        <v>-2.5679499995021615E-2</v>
      </c>
      <c r="H31" s="77">
        <f t="shared" si="14"/>
        <v>-2.5679499995021615E-2</v>
      </c>
      <c r="Q31" s="141" t="s">
        <v>1668</v>
      </c>
      <c r="R31" s="77">
        <f t="shared" si="15"/>
        <v>6.5943671999431515E-4</v>
      </c>
      <c r="S31" s="79">
        <f t="shared" si="16"/>
        <v>0.2</v>
      </c>
      <c r="Z31" s="77">
        <f t="shared" si="17"/>
        <v>-27961</v>
      </c>
      <c r="AA31" s="84">
        <f t="shared" si="18"/>
        <v>-2.2403938761842372E-2</v>
      </c>
      <c r="AB31" s="84">
        <f t="shared" si="19"/>
        <v>-7.9266207744990685E-2</v>
      </c>
      <c r="AC31" s="84">
        <f t="shared" si="20"/>
        <v>-2.5679499995021615E-2</v>
      </c>
      <c r="AD31" s="84">
        <f t="shared" si="21"/>
        <v>-3.275561233179243E-3</v>
      </c>
      <c r="AE31" s="84">
        <f t="shared" si="22"/>
        <v>2.1458602784613447E-6</v>
      </c>
      <c r="AF31" s="77">
        <f t="shared" si="23"/>
        <v>-2.5679499995021615E-2</v>
      </c>
      <c r="AG31" s="142"/>
      <c r="AH31" s="77">
        <f t="shared" si="24"/>
        <v>5.3586707749969077E-2</v>
      </c>
      <c r="AI31" s="77">
        <f t="shared" si="25"/>
        <v>0.99587477240806388</v>
      </c>
      <c r="AJ31" s="77">
        <f t="shared" si="26"/>
        <v>0.8825026480285254</v>
      </c>
      <c r="AK31" s="77">
        <f t="shared" si="27"/>
        <v>3.5023287373889912E-2</v>
      </c>
      <c r="AL31" s="77">
        <f t="shared" si="28"/>
        <v>1.6880414000514214</v>
      </c>
      <c r="AM31" s="77">
        <f t="shared" si="29"/>
        <v>1.1246980689799146</v>
      </c>
      <c r="AN31" s="84">
        <f t="shared" ref="AN31:AT40" si="32">$AU31+$AB$7*SIN(AO31)</f>
        <v>1.6529383878200887</v>
      </c>
      <c r="AO31" s="84">
        <f t="shared" si="32"/>
        <v>1.6529383878200885</v>
      </c>
      <c r="AP31" s="84">
        <f t="shared" si="32"/>
        <v>1.6529383878200943</v>
      </c>
      <c r="AQ31" s="84">
        <f t="shared" si="32"/>
        <v>1.6529383878181503</v>
      </c>
      <c r="AR31" s="84">
        <f t="shared" si="32"/>
        <v>1.65293838848996</v>
      </c>
      <c r="AS31" s="84">
        <f t="shared" si="32"/>
        <v>1.6529381563120258</v>
      </c>
      <c r="AT31" s="84">
        <f t="shared" si="32"/>
        <v>1.6530183582401683</v>
      </c>
      <c r="AU31" s="84">
        <f t="shared" si="31"/>
        <v>1.6177918982766011</v>
      </c>
      <c r="AW31" s="77">
        <v>-20500</v>
      </c>
      <c r="AX31" s="77">
        <f t="shared" si="0"/>
        <v>2.7466268895656631E-2</v>
      </c>
      <c r="AY31" s="77">
        <f t="shared" si="1"/>
        <v>-2.7567963277495718E-2</v>
      </c>
      <c r="AZ31" s="77">
        <f t="shared" si="2"/>
        <v>5.5034232173152349E-2</v>
      </c>
      <c r="BA31" s="77">
        <f t="shared" si="3"/>
        <v>0.96857483170369096</v>
      </c>
      <c r="BB31" s="77">
        <f t="shared" si="4"/>
        <v>0.8809690415380298</v>
      </c>
      <c r="BC31" s="77">
        <f t="shared" si="5"/>
        <v>2.6705705581626935</v>
      </c>
      <c r="BD31" s="77">
        <f t="shared" si="6"/>
        <v>4.1672898024881579</v>
      </c>
      <c r="BE31" s="77">
        <f t="shared" si="10"/>
        <v>2.6543069676460727</v>
      </c>
      <c r="BF31" s="77">
        <f t="shared" si="10"/>
        <v>2.6543069676305522</v>
      </c>
      <c r="BG31" s="77">
        <f t="shared" si="10"/>
        <v>2.6543069681286404</v>
      </c>
      <c r="BH31" s="77">
        <f t="shared" si="10"/>
        <v>2.6543069521441591</v>
      </c>
      <c r="BI31" s="77">
        <f t="shared" si="10"/>
        <v>2.6543074651124954</v>
      </c>
      <c r="BJ31" s="77">
        <f t="shared" si="10"/>
        <v>2.6542910030438587</v>
      </c>
      <c r="BK31" s="77">
        <f t="shared" si="10"/>
        <v>2.6548192285798771</v>
      </c>
      <c r="BL31" s="77">
        <f t="shared" si="8"/>
        <v>2.637794678426745</v>
      </c>
    </row>
    <row r="32" spans="1:64" s="77" customFormat="1" ht="12.95" customHeight="1">
      <c r="A32" s="137" t="s">
        <v>265</v>
      </c>
      <c r="B32" s="138" t="s">
        <v>154</v>
      </c>
      <c r="C32" s="139">
        <v>13242.956</v>
      </c>
      <c r="D32" s="139" t="s">
        <v>244</v>
      </c>
      <c r="E32" s="140">
        <f t="shared" si="11"/>
        <v>-27331.013376140738</v>
      </c>
      <c r="F32" s="77">
        <f t="shared" si="12"/>
        <v>-27331</v>
      </c>
      <c r="G32" s="77">
        <f t="shared" si="13"/>
        <v>-1.519449999796052E-2</v>
      </c>
      <c r="H32" s="77">
        <f t="shared" si="14"/>
        <v>-1.519449999796052E-2</v>
      </c>
      <c r="Q32" s="141" t="s">
        <v>1669</v>
      </c>
      <c r="R32" s="77">
        <f t="shared" si="15"/>
        <v>2.3087283018802224E-4</v>
      </c>
      <c r="S32" s="79">
        <f t="shared" si="16"/>
        <v>0.2</v>
      </c>
      <c r="Z32" s="77">
        <f t="shared" si="17"/>
        <v>-27331</v>
      </c>
      <c r="AA32" s="84">
        <f t="shared" si="18"/>
        <v>-1.5584679745192294E-2</v>
      </c>
      <c r="AB32" s="84">
        <f t="shared" si="19"/>
        <v>-7.1242841997298273E-2</v>
      </c>
      <c r="AC32" s="84">
        <f t="shared" si="20"/>
        <v>-1.519449999796052E-2</v>
      </c>
      <c r="AD32" s="84">
        <f t="shared" si="21"/>
        <v>3.901797472317739E-4</v>
      </c>
      <c r="AE32" s="84">
        <f t="shared" si="22"/>
        <v>3.0448047029970197E-8</v>
      </c>
      <c r="AF32" s="77">
        <f t="shared" si="23"/>
        <v>-1.519449999796052E-2</v>
      </c>
      <c r="AG32" s="142"/>
      <c r="AH32" s="77">
        <f t="shared" si="24"/>
        <v>5.6048341999337746E-2</v>
      </c>
      <c r="AI32" s="77">
        <f t="shared" si="25"/>
        <v>0.99290511900926881</v>
      </c>
      <c r="AJ32" s="77">
        <f t="shared" si="26"/>
        <v>0.91937156663063069</v>
      </c>
      <c r="AK32" s="77">
        <f t="shared" si="27"/>
        <v>3.4544331298878961E-2</v>
      </c>
      <c r="AL32" s="77">
        <f t="shared" si="28"/>
        <v>1.7733641882237927</v>
      </c>
      <c r="AM32" s="77">
        <f t="shared" si="29"/>
        <v>1.2262584188136363</v>
      </c>
      <c r="AN32" s="84">
        <f t="shared" si="32"/>
        <v>1.7386895277225258</v>
      </c>
      <c r="AO32" s="84">
        <f t="shared" si="32"/>
        <v>1.7386895277225245</v>
      </c>
      <c r="AP32" s="84">
        <f t="shared" si="32"/>
        <v>1.7386895277227477</v>
      </c>
      <c r="AQ32" s="84">
        <f t="shared" si="32"/>
        <v>1.7386895276848815</v>
      </c>
      <c r="AR32" s="84">
        <f t="shared" si="32"/>
        <v>1.7386895341104387</v>
      </c>
      <c r="AS32" s="84">
        <f t="shared" si="32"/>
        <v>1.7386884437438286</v>
      </c>
      <c r="AT32" s="84">
        <f t="shared" si="32"/>
        <v>1.738873370108021</v>
      </c>
      <c r="AU32" s="84">
        <f t="shared" si="31"/>
        <v>1.7039199979273971</v>
      </c>
      <c r="AW32" s="77">
        <v>-20000</v>
      </c>
      <c r="AX32" s="77">
        <f t="shared" si="0"/>
        <v>2.8461884743985574E-2</v>
      </c>
      <c r="AY32" s="77">
        <f t="shared" si="1"/>
        <v>-2.4571587000867749E-2</v>
      </c>
      <c r="AZ32" s="77">
        <f t="shared" si="2"/>
        <v>5.3033471744853324E-2</v>
      </c>
      <c r="BA32" s="77">
        <f t="shared" si="3"/>
        <v>0.96761311984180876</v>
      </c>
      <c r="BB32" s="77">
        <f t="shared" si="4"/>
        <v>0.84880700862103287</v>
      </c>
      <c r="BC32" s="77">
        <f t="shared" si="5"/>
        <v>2.7347520910713241</v>
      </c>
      <c r="BD32" s="77">
        <f t="shared" si="6"/>
        <v>4.8479361161994472</v>
      </c>
      <c r="BE32" s="77">
        <f t="shared" si="10"/>
        <v>2.72056328544266</v>
      </c>
      <c r="BF32" s="77">
        <f t="shared" si="10"/>
        <v>2.7205632854261745</v>
      </c>
      <c r="BG32" s="77">
        <f t="shared" si="10"/>
        <v>2.7205632859383817</v>
      </c>
      <c r="BH32" s="77">
        <f t="shared" si="10"/>
        <v>2.7205632700242193</v>
      </c>
      <c r="BI32" s="77">
        <f t="shared" si="10"/>
        <v>2.7205637644735674</v>
      </c>
      <c r="BJ32" s="77">
        <f t="shared" si="10"/>
        <v>2.7205484019954738</v>
      </c>
      <c r="BK32" s="77">
        <f t="shared" si="10"/>
        <v>2.7210256628853666</v>
      </c>
      <c r="BL32" s="77">
        <f t="shared" si="8"/>
        <v>2.7061503130702338</v>
      </c>
    </row>
    <row r="33" spans="1:64" s="77" customFormat="1" ht="12.95" customHeight="1">
      <c r="A33" s="137" t="s">
        <v>269</v>
      </c>
      <c r="B33" s="138" t="s">
        <v>154</v>
      </c>
      <c r="C33" s="139">
        <v>13246.370999999999</v>
      </c>
      <c r="D33" s="139" t="s">
        <v>244</v>
      </c>
      <c r="E33" s="140">
        <f t="shared" si="11"/>
        <v>-27328.007056707633</v>
      </c>
      <c r="F33" s="77">
        <f t="shared" si="12"/>
        <v>-27328</v>
      </c>
      <c r="G33" s="77">
        <f t="shared" si="13"/>
        <v>-8.0159999961324502E-3</v>
      </c>
      <c r="H33" s="77">
        <f t="shared" si="14"/>
        <v>-8.0159999961324502E-3</v>
      </c>
      <c r="Q33" s="141" t="s">
        <v>1670</v>
      </c>
      <c r="R33" s="77">
        <f t="shared" si="15"/>
        <v>6.4256255937995436E-5</v>
      </c>
      <c r="S33" s="79">
        <f t="shared" si="16"/>
        <v>0.2</v>
      </c>
      <c r="Z33" s="77">
        <f t="shared" si="17"/>
        <v>-27328</v>
      </c>
      <c r="AA33" s="84">
        <f t="shared" si="18"/>
        <v>-1.5553313965962413E-2</v>
      </c>
      <c r="AB33" s="84">
        <f t="shared" si="19"/>
        <v>-6.4075075818278759E-2</v>
      </c>
      <c r="AC33" s="84">
        <f t="shared" si="20"/>
        <v>-8.0159999961324502E-3</v>
      </c>
      <c r="AD33" s="84">
        <f t="shared" si="21"/>
        <v>7.5373139698299632E-3</v>
      </c>
      <c r="AE33" s="84">
        <f t="shared" si="22"/>
        <v>1.1362220375958785E-5</v>
      </c>
      <c r="AF33" s="77">
        <f t="shared" si="23"/>
        <v>-8.0159999961324502E-3</v>
      </c>
      <c r="AG33" s="142"/>
      <c r="AH33" s="77">
        <f t="shared" si="24"/>
        <v>5.6059075822146316E-2</v>
      </c>
      <c r="AI33" s="77">
        <f t="shared" si="25"/>
        <v>0.992891126218854</v>
      </c>
      <c r="AJ33" s="77">
        <f t="shared" si="26"/>
        <v>0.91953084750192049</v>
      </c>
      <c r="AK33" s="77">
        <f t="shared" si="27"/>
        <v>3.4541454438443711E-2</v>
      </c>
      <c r="AL33" s="77">
        <f t="shared" si="28"/>
        <v>1.7737692727161838</v>
      </c>
      <c r="AM33" s="77">
        <f t="shared" si="29"/>
        <v>1.2267656517900143</v>
      </c>
      <c r="AN33" s="84">
        <f t="shared" si="32"/>
        <v>1.7390972558806925</v>
      </c>
      <c r="AO33" s="84">
        <f t="shared" si="32"/>
        <v>1.7390972558806912</v>
      </c>
      <c r="AP33" s="84">
        <f t="shared" si="32"/>
        <v>1.7390972558809172</v>
      </c>
      <c r="AQ33" s="84">
        <f t="shared" si="32"/>
        <v>1.7390972558426765</v>
      </c>
      <c r="AR33" s="84">
        <f t="shared" si="32"/>
        <v>1.7390972623162377</v>
      </c>
      <c r="AS33" s="84">
        <f t="shared" si="32"/>
        <v>1.7390961664398774</v>
      </c>
      <c r="AT33" s="84">
        <f t="shared" si="32"/>
        <v>1.7392815812198563</v>
      </c>
      <c r="AU33" s="84">
        <f t="shared" si="31"/>
        <v>1.7043301317352584</v>
      </c>
      <c r="AW33" s="77">
        <v>-19500</v>
      </c>
      <c r="AX33" s="77">
        <f t="shared" si="0"/>
        <v>2.9195705566811038E-2</v>
      </c>
      <c r="AY33" s="77">
        <f t="shared" si="1"/>
        <v>-2.160644761433967E-2</v>
      </c>
      <c r="AZ33" s="77">
        <f t="shared" si="2"/>
        <v>5.0802153181150708E-2</v>
      </c>
      <c r="BA33" s="77">
        <f t="shared" si="3"/>
        <v>0.96678617750434337</v>
      </c>
      <c r="BB33" s="77">
        <f t="shared" si="4"/>
        <v>0.81321871374004007</v>
      </c>
      <c r="BC33" s="77">
        <f t="shared" si="5"/>
        <v>2.7988150642846521</v>
      </c>
      <c r="BD33" s="77">
        <f t="shared" si="6"/>
        <v>5.777445375202551</v>
      </c>
      <c r="BE33" s="77">
        <f t="shared" si="10"/>
        <v>2.7867583794809532</v>
      </c>
      <c r="BF33" s="77">
        <f t="shared" si="10"/>
        <v>2.7867583794644384</v>
      </c>
      <c r="BG33" s="77">
        <f t="shared" si="10"/>
        <v>2.7867583799638491</v>
      </c>
      <c r="BH33" s="77">
        <f t="shared" si="10"/>
        <v>2.7867583648615391</v>
      </c>
      <c r="BI33" s="77">
        <f t="shared" si="10"/>
        <v>2.7867588215591899</v>
      </c>
      <c r="BJ33" s="77">
        <f t="shared" si="10"/>
        <v>2.7867450108733633</v>
      </c>
      <c r="BK33" s="77">
        <f t="shared" si="10"/>
        <v>2.7871626192853731</v>
      </c>
      <c r="BL33" s="77">
        <f t="shared" si="8"/>
        <v>2.7745059477137231</v>
      </c>
    </row>
    <row r="34" spans="1:64" s="77" customFormat="1" ht="12.95" customHeight="1">
      <c r="A34" s="137" t="s">
        <v>265</v>
      </c>
      <c r="B34" s="138" t="s">
        <v>154</v>
      </c>
      <c r="C34" s="139">
        <v>14333.454</v>
      </c>
      <c r="D34" s="139" t="s">
        <v>244</v>
      </c>
      <c r="E34" s="140">
        <f t="shared" si="11"/>
        <v>-26371.017672140399</v>
      </c>
      <c r="F34" s="77">
        <f t="shared" si="12"/>
        <v>-26371</v>
      </c>
      <c r="G34" s="77">
        <f t="shared" si="13"/>
        <v>-2.007449999837263E-2</v>
      </c>
      <c r="H34" s="77">
        <f t="shared" si="14"/>
        <v>-2.007449999837263E-2</v>
      </c>
      <c r="Q34" s="141" t="s">
        <v>1671</v>
      </c>
      <c r="R34" s="77">
        <f t="shared" si="15"/>
        <v>4.0298555018466271E-4</v>
      </c>
      <c r="S34" s="79">
        <f t="shared" si="16"/>
        <v>0.2</v>
      </c>
      <c r="Z34" s="77">
        <f t="shared" si="17"/>
        <v>-26371</v>
      </c>
      <c r="AA34" s="84">
        <f t="shared" si="18"/>
        <v>-6.0951112847775699E-3</v>
      </c>
      <c r="AB34" s="84">
        <f t="shared" si="19"/>
        <v>-7.9067580314650332E-2</v>
      </c>
      <c r="AC34" s="84">
        <f t="shared" si="20"/>
        <v>-2.007449999837263E-2</v>
      </c>
      <c r="AD34" s="84">
        <f t="shared" si="21"/>
        <v>-1.397938871359506E-2</v>
      </c>
      <c r="AE34" s="84">
        <f t="shared" si="22"/>
        <v>3.9084661761157795E-5</v>
      </c>
      <c r="AF34" s="77">
        <f t="shared" si="23"/>
        <v>-2.007449999837263E-2</v>
      </c>
      <c r="AG34" s="142"/>
      <c r="AH34" s="77">
        <f t="shared" si="24"/>
        <v>5.8993080316277709E-2</v>
      </c>
      <c r="AI34" s="77">
        <f t="shared" si="25"/>
        <v>0.98851843999232503</v>
      </c>
      <c r="AJ34" s="77">
        <f t="shared" si="26"/>
        <v>0.96235360627051192</v>
      </c>
      <c r="AK34" s="77">
        <f t="shared" si="27"/>
        <v>3.3343994076137688E-2</v>
      </c>
      <c r="AL34" s="77">
        <f t="shared" si="28"/>
        <v>1.9024169846967354</v>
      </c>
      <c r="AM34" s="77">
        <f t="shared" si="29"/>
        <v>1.40196030468754</v>
      </c>
      <c r="AN34" s="84">
        <f t="shared" si="32"/>
        <v>1.8688731168065851</v>
      </c>
      <c r="AO34" s="84">
        <f t="shared" si="32"/>
        <v>1.8688731168065453</v>
      </c>
      <c r="AP34" s="84">
        <f t="shared" si="32"/>
        <v>1.8688731168103825</v>
      </c>
      <c r="AQ34" s="84">
        <f t="shared" si="32"/>
        <v>1.8688731164398851</v>
      </c>
      <c r="AR34" s="84">
        <f t="shared" si="32"/>
        <v>1.8688731522131583</v>
      </c>
      <c r="AS34" s="84">
        <f t="shared" si="32"/>
        <v>1.8688696981167063</v>
      </c>
      <c r="AT34" s="84">
        <f t="shared" si="32"/>
        <v>1.8692030302301481</v>
      </c>
      <c r="AU34" s="84">
        <f t="shared" si="31"/>
        <v>1.8351628164428964</v>
      </c>
      <c r="AW34" s="77">
        <v>-19000</v>
      </c>
      <c r="AX34" s="77">
        <f t="shared" si="0"/>
        <v>2.9677775230409743E-2</v>
      </c>
      <c r="AY34" s="77">
        <f t="shared" si="1"/>
        <v>-1.8672545117911457E-2</v>
      </c>
      <c r="AZ34" s="77">
        <f t="shared" si="2"/>
        <v>4.83503203483212E-2</v>
      </c>
      <c r="BA34" s="77">
        <f t="shared" si="3"/>
        <v>0.9660964749216796</v>
      </c>
      <c r="BB34" s="77">
        <f t="shared" si="4"/>
        <v>0.77435761746664489</v>
      </c>
      <c r="BC34" s="77">
        <f t="shared" si="5"/>
        <v>2.8627775939121385</v>
      </c>
      <c r="BD34" s="77">
        <f t="shared" si="6"/>
        <v>7.1266841838771819</v>
      </c>
      <c r="BE34" s="77">
        <f t="shared" ref="BE34:BK70" si="33">$BL34+$AB$7*SIN(BF34)</f>
        <v>2.852901560517044</v>
      </c>
      <c r="BF34" s="77">
        <f t="shared" si="33"/>
        <v>2.8529015605015733</v>
      </c>
      <c r="BG34" s="77">
        <f t="shared" si="33"/>
        <v>2.8529015609591966</v>
      </c>
      <c r="BH34" s="77">
        <f t="shared" si="33"/>
        <v>2.852901547422463</v>
      </c>
      <c r="BI34" s="77">
        <f t="shared" si="33"/>
        <v>2.8529019478461946</v>
      </c>
      <c r="BJ34" s="77">
        <f t="shared" si="33"/>
        <v>2.8528901030804494</v>
      </c>
      <c r="BK34" s="77">
        <f t="shared" si="33"/>
        <v>2.8532404605020636</v>
      </c>
      <c r="BL34" s="77">
        <f t="shared" si="8"/>
        <v>2.8428615823572119</v>
      </c>
    </row>
    <row r="35" spans="1:64" s="77" customFormat="1" ht="12.95" customHeight="1">
      <c r="A35" s="137" t="s">
        <v>269</v>
      </c>
      <c r="B35" s="138" t="s">
        <v>154</v>
      </c>
      <c r="C35" s="139">
        <v>14357.311</v>
      </c>
      <c r="D35" s="139" t="s">
        <v>244</v>
      </c>
      <c r="E35" s="140">
        <f t="shared" si="11"/>
        <v>-26350.015691843011</v>
      </c>
      <c r="F35" s="77">
        <f t="shared" si="12"/>
        <v>-26350</v>
      </c>
      <c r="G35" s="77">
        <f t="shared" si="13"/>
        <v>-1.7824999997174018E-2</v>
      </c>
      <c r="H35" s="77">
        <f t="shared" si="14"/>
        <v>-1.7824999997174018E-2</v>
      </c>
      <c r="Q35" s="141" t="s">
        <v>1672</v>
      </c>
      <c r="R35" s="77">
        <f t="shared" si="15"/>
        <v>3.1773062489925377E-4</v>
      </c>
      <c r="S35" s="79">
        <f t="shared" si="16"/>
        <v>0.2</v>
      </c>
      <c r="Z35" s="77">
        <f t="shared" si="17"/>
        <v>-26350</v>
      </c>
      <c r="AA35" s="84">
        <f t="shared" si="18"/>
        <v>-5.89994112222645E-3</v>
      </c>
      <c r="AB35" s="84">
        <f t="shared" si="19"/>
        <v>-7.6871369338960244E-2</v>
      </c>
      <c r="AC35" s="84">
        <f t="shared" si="20"/>
        <v>-1.7824999997174018E-2</v>
      </c>
      <c r="AD35" s="84">
        <f t="shared" si="21"/>
        <v>-1.1925058874947568E-2</v>
      </c>
      <c r="AE35" s="84">
        <f t="shared" si="22"/>
        <v>2.8441405834193153E-5</v>
      </c>
      <c r="AF35" s="77">
        <f t="shared" si="23"/>
        <v>-1.7824999997174018E-2</v>
      </c>
      <c r="AG35" s="142"/>
      <c r="AH35" s="77">
        <f t="shared" si="24"/>
        <v>5.9046369341786219E-2</v>
      </c>
      <c r="AI35" s="77">
        <f t="shared" si="25"/>
        <v>0.98842477667572803</v>
      </c>
      <c r="AJ35" s="77">
        <f t="shared" si="26"/>
        <v>0.96311366349961613</v>
      </c>
      <c r="AK35" s="77">
        <f t="shared" si="27"/>
        <v>3.3311595070674396E-2</v>
      </c>
      <c r="AL35" s="77">
        <f t="shared" si="28"/>
        <v>1.9052273493232743</v>
      </c>
      <c r="AM35" s="77">
        <f t="shared" si="29"/>
        <v>1.4061355906764785</v>
      </c>
      <c r="AN35" s="84">
        <f t="shared" si="32"/>
        <v>1.8717144898216991</v>
      </c>
      <c r="AO35" s="84">
        <f t="shared" si="32"/>
        <v>1.8717144898216571</v>
      </c>
      <c r="AP35" s="84">
        <f t="shared" si="32"/>
        <v>1.8717144898256743</v>
      </c>
      <c r="AQ35" s="84">
        <f t="shared" si="32"/>
        <v>1.8717144894413436</v>
      </c>
      <c r="AR35" s="84">
        <f t="shared" si="32"/>
        <v>1.8717145262103771</v>
      </c>
      <c r="AS35" s="84">
        <f t="shared" si="32"/>
        <v>1.8717110084867998</v>
      </c>
      <c r="AT35" s="84">
        <f t="shared" si="32"/>
        <v>1.8720473716130457</v>
      </c>
      <c r="AU35" s="84">
        <f t="shared" si="31"/>
        <v>1.8380337530979229</v>
      </c>
      <c r="AW35" s="77">
        <v>-18500</v>
      </c>
      <c r="AX35" s="77">
        <f t="shared" si="0"/>
        <v>2.9918930864538614E-2</v>
      </c>
      <c r="AY35" s="77">
        <f t="shared" si="1"/>
        <v>-1.5769879511583099E-2</v>
      </c>
      <c r="AZ35" s="77">
        <f t="shared" si="2"/>
        <v>4.5688810376121713E-2</v>
      </c>
      <c r="BA35" s="77">
        <f t="shared" si="3"/>
        <v>0.96554604852363179</v>
      </c>
      <c r="BB35" s="77">
        <f t="shared" si="4"/>
        <v>0.73238542963919973</v>
      </c>
      <c r="BC35" s="77">
        <f t="shared" si="5"/>
        <v>2.9266580516714051</v>
      </c>
      <c r="BD35" s="77">
        <f t="shared" si="6"/>
        <v>9.2693059515441423</v>
      </c>
      <c r="BE35" s="77">
        <f t="shared" si="33"/>
        <v>2.9190022934828677</v>
      </c>
      <c r="BF35" s="77">
        <f t="shared" si="33"/>
        <v>2.9190022934695454</v>
      </c>
      <c r="BG35" s="77">
        <f t="shared" si="33"/>
        <v>2.9190022938568694</v>
      </c>
      <c r="BH35" s="77">
        <f t="shared" si="33"/>
        <v>2.9190022825959363</v>
      </c>
      <c r="BI35" s="77">
        <f t="shared" si="33"/>
        <v>2.9190026099927922</v>
      </c>
      <c r="BJ35" s="77">
        <f t="shared" si="33"/>
        <v>2.9189930913486801</v>
      </c>
      <c r="BK35" s="77">
        <f t="shared" si="33"/>
        <v>2.9192698253653422</v>
      </c>
      <c r="BL35" s="77">
        <f t="shared" si="8"/>
        <v>2.9112172170007011</v>
      </c>
    </row>
    <row r="36" spans="1:64" s="77" customFormat="1" ht="12.95" customHeight="1">
      <c r="A36" s="137" t="s">
        <v>265</v>
      </c>
      <c r="B36" s="138" t="s">
        <v>154</v>
      </c>
      <c r="C36" s="139">
        <v>14447.056</v>
      </c>
      <c r="D36" s="139" t="s">
        <v>244</v>
      </c>
      <c r="E36" s="140">
        <f t="shared" si="11"/>
        <v>-26271.010673534394</v>
      </c>
      <c r="F36" s="77">
        <f t="shared" si="12"/>
        <v>-26271</v>
      </c>
      <c r="G36" s="77">
        <f t="shared" si="13"/>
        <v>-1.2124499997298699E-2</v>
      </c>
      <c r="H36" s="77">
        <f t="shared" si="14"/>
        <v>-1.2124499997298699E-2</v>
      </c>
      <c r="Q36" s="141" t="s">
        <v>1673</v>
      </c>
      <c r="R36" s="77">
        <f t="shared" si="15"/>
        <v>1.4700350018449616E-4</v>
      </c>
      <c r="S36" s="79">
        <f t="shared" si="16"/>
        <v>0.2</v>
      </c>
      <c r="Z36" s="77">
        <f t="shared" si="17"/>
        <v>-26271</v>
      </c>
      <c r="AA36" s="84">
        <f t="shared" si="18"/>
        <v>-5.1705398354101664E-3</v>
      </c>
      <c r="AB36" s="84">
        <f t="shared" si="19"/>
        <v>-7.1367020843699697E-2</v>
      </c>
      <c r="AC36" s="84">
        <f t="shared" si="20"/>
        <v>-1.2124499997298699E-2</v>
      </c>
      <c r="AD36" s="84">
        <f t="shared" si="21"/>
        <v>-6.9539601618885324E-3</v>
      </c>
      <c r="AE36" s="84">
        <f t="shared" si="22"/>
        <v>9.6715123866265574E-6</v>
      </c>
      <c r="AF36" s="77">
        <f t="shared" si="23"/>
        <v>-1.2124499997298699E-2</v>
      </c>
      <c r="AG36" s="142"/>
      <c r="AH36" s="77">
        <f t="shared" si="24"/>
        <v>5.9242520846400991E-2</v>
      </c>
      <c r="AI36" s="77">
        <f t="shared" si="25"/>
        <v>0.98807340719030556</v>
      </c>
      <c r="AJ36" s="77">
        <f t="shared" si="26"/>
        <v>0.96590351121323526</v>
      </c>
      <c r="AK36" s="77">
        <f t="shared" si="27"/>
        <v>3.3187415462959641E-2</v>
      </c>
      <c r="AL36" s="77">
        <f t="shared" si="28"/>
        <v>1.9157949115384783</v>
      </c>
      <c r="AM36" s="77">
        <f t="shared" si="29"/>
        <v>1.421984455197234</v>
      </c>
      <c r="AN36" s="84">
        <f t="shared" si="32"/>
        <v>1.8824010569760019</v>
      </c>
      <c r="AO36" s="84">
        <f t="shared" si="32"/>
        <v>1.8824010569759504</v>
      </c>
      <c r="AP36" s="84">
        <f t="shared" si="32"/>
        <v>1.8824010569807037</v>
      </c>
      <c r="AQ36" s="84">
        <f t="shared" si="32"/>
        <v>1.8824010565410647</v>
      </c>
      <c r="AR36" s="84">
        <f t="shared" si="32"/>
        <v>1.8824010972035994</v>
      </c>
      <c r="AS36" s="84">
        <f t="shared" si="32"/>
        <v>1.8823973362743698</v>
      </c>
      <c r="AT36" s="84">
        <f t="shared" si="32"/>
        <v>1.8827450037740758</v>
      </c>
      <c r="AU36" s="84">
        <f t="shared" si="31"/>
        <v>1.8488339433715941</v>
      </c>
      <c r="AW36" s="77">
        <v>-18000</v>
      </c>
      <c r="AX36" s="77">
        <f t="shared" si="0"/>
        <v>2.9930763614340168E-2</v>
      </c>
      <c r="AY36" s="77">
        <f t="shared" si="1"/>
        <v>-1.2898450795354621E-2</v>
      </c>
      <c r="AZ36" s="77">
        <f t="shared" si="2"/>
        <v>4.2829214409694789E-2</v>
      </c>
      <c r="BA36" s="77">
        <f t="shared" si="3"/>
        <v>0.96513650802374518</v>
      </c>
      <c r="BB36" s="77">
        <f t="shared" si="4"/>
        <v>0.68747171507071747</v>
      </c>
      <c r="BC36" s="77">
        <f t="shared" si="5"/>
        <v>2.9904750150193493</v>
      </c>
      <c r="BD36" s="77">
        <f t="shared" si="6"/>
        <v>13.209526560558626</v>
      </c>
      <c r="BE36" s="77">
        <f t="shared" si="33"/>
        <v>2.9850701680458367</v>
      </c>
      <c r="BF36" s="77">
        <f t="shared" si="33"/>
        <v>2.9850701680356773</v>
      </c>
      <c r="BG36" s="77">
        <f t="shared" si="33"/>
        <v>2.9850701683273337</v>
      </c>
      <c r="BH36" s="77">
        <f t="shared" si="33"/>
        <v>2.9850701599546432</v>
      </c>
      <c r="BI36" s="77">
        <f t="shared" si="33"/>
        <v>2.9850704003123769</v>
      </c>
      <c r="BJ36" s="77">
        <f t="shared" si="33"/>
        <v>2.9850635002761066</v>
      </c>
      <c r="BK36" s="77">
        <f t="shared" si="33"/>
        <v>2.9852615791223398</v>
      </c>
      <c r="BL36" s="77">
        <f t="shared" si="8"/>
        <v>2.9795728516441904</v>
      </c>
    </row>
    <row r="37" spans="1:64" s="77" customFormat="1" ht="12.95" customHeight="1">
      <c r="A37" s="137" t="s">
        <v>269</v>
      </c>
      <c r="B37" s="138" t="s">
        <v>154</v>
      </c>
      <c r="C37" s="139">
        <v>14692.423000000001</v>
      </c>
      <c r="D37" s="139" t="s">
        <v>244</v>
      </c>
      <c r="E37" s="140">
        <f t="shared" si="11"/>
        <v>-26055.007282511709</v>
      </c>
      <c r="F37" s="77">
        <f t="shared" si="12"/>
        <v>-26055</v>
      </c>
      <c r="G37" s="77">
        <f t="shared" si="13"/>
        <v>-8.2724999974743696E-3</v>
      </c>
      <c r="H37" s="77">
        <f t="shared" si="14"/>
        <v>-8.2724999974743696E-3</v>
      </c>
      <c r="Q37" s="141" t="s">
        <v>1674</v>
      </c>
      <c r="R37" s="77">
        <f t="shared" si="15"/>
        <v>6.8434256208213447E-5</v>
      </c>
      <c r="S37" s="79">
        <f t="shared" si="16"/>
        <v>0.2</v>
      </c>
      <c r="Z37" s="77">
        <f t="shared" si="17"/>
        <v>-26055</v>
      </c>
      <c r="AA37" s="84">
        <f t="shared" si="18"/>
        <v>-3.2151243494010079E-3</v>
      </c>
      <c r="AB37" s="84">
        <f t="shared" si="19"/>
        <v>-6.801641775465854E-2</v>
      </c>
      <c r="AC37" s="84">
        <f t="shared" si="20"/>
        <v>-8.2724999974743696E-3</v>
      </c>
      <c r="AD37" s="84">
        <f t="shared" si="21"/>
        <v>-5.0573756480733617E-3</v>
      </c>
      <c r="AE37" s="84">
        <f t="shared" si="22"/>
        <v>5.1154096891450909E-6</v>
      </c>
      <c r="AF37" s="77">
        <f t="shared" si="23"/>
        <v>-8.2724999974743696E-3</v>
      </c>
      <c r="AG37" s="142"/>
      <c r="AH37" s="77">
        <f t="shared" si="24"/>
        <v>5.974391775718417E-2</v>
      </c>
      <c r="AI37" s="77">
        <f t="shared" si="25"/>
        <v>0.98712086790635578</v>
      </c>
      <c r="AJ37" s="77">
        <f t="shared" si="26"/>
        <v>0.97297111658175206</v>
      </c>
      <c r="AK37" s="77">
        <f t="shared" si="27"/>
        <v>3.2829500722274349E-2</v>
      </c>
      <c r="AL37" s="77">
        <f t="shared" si="28"/>
        <v>1.9446503396585388</v>
      </c>
      <c r="AM37" s="77">
        <f t="shared" si="29"/>
        <v>1.4665019912345267</v>
      </c>
      <c r="AN37" s="84">
        <f t="shared" si="32"/>
        <v>1.9116007233258143</v>
      </c>
      <c r="AO37" s="84">
        <f t="shared" si="32"/>
        <v>1.9116007233257284</v>
      </c>
      <c r="AP37" s="84">
        <f t="shared" si="32"/>
        <v>1.9116007233330243</v>
      </c>
      <c r="AQ37" s="84">
        <f t="shared" si="32"/>
        <v>1.9116007227140539</v>
      </c>
      <c r="AR37" s="84">
        <f t="shared" si="32"/>
        <v>1.9116007752257256</v>
      </c>
      <c r="AS37" s="84">
        <f t="shared" si="32"/>
        <v>1.9115963202597515</v>
      </c>
      <c r="AT37" s="84">
        <f t="shared" si="32"/>
        <v>1.9119740702294834</v>
      </c>
      <c r="AU37" s="84">
        <f t="shared" si="31"/>
        <v>1.8783635775375815</v>
      </c>
      <c r="AW37" s="77">
        <v>-17500</v>
      </c>
      <c r="AX37" s="77">
        <f t="shared" si="0"/>
        <v>2.9725579253617698E-2</v>
      </c>
      <c r="AY37" s="77">
        <f t="shared" si="1"/>
        <v>-1.0058258969226019E-2</v>
      </c>
      <c r="AZ37" s="77">
        <f t="shared" si="2"/>
        <v>3.9783838222843718E-2</v>
      </c>
      <c r="BA37" s="77">
        <f t="shared" si="3"/>
        <v>0.96486904222966308</v>
      </c>
      <c r="BB37" s="77">
        <f t="shared" si="4"/>
        <v>0.6397935505322857</v>
      </c>
      <c r="BC37" s="77">
        <f t="shared" si="5"/>
        <v>3.0542472186666272</v>
      </c>
      <c r="BD37" s="77">
        <f t="shared" si="6"/>
        <v>22.883031065650286</v>
      </c>
      <c r="BE37" s="77">
        <f t="shared" si="33"/>
        <v>3.051114869610553</v>
      </c>
      <c r="BF37" s="77">
        <f t="shared" si="33"/>
        <v>3.0511148696043637</v>
      </c>
      <c r="BG37" s="77">
        <f t="shared" si="33"/>
        <v>3.0511148697805903</v>
      </c>
      <c r="BH37" s="77">
        <f t="shared" si="33"/>
        <v>3.0511148647629134</v>
      </c>
      <c r="BI37" s="77">
        <f t="shared" si="33"/>
        <v>3.0511150076305857</v>
      </c>
      <c r="BJ37" s="77">
        <f t="shared" si="33"/>
        <v>3.0511109397768781</v>
      </c>
      <c r="BK37" s="77">
        <f t="shared" si="33"/>
        <v>3.051226762689395</v>
      </c>
      <c r="BL37" s="77">
        <f t="shared" si="8"/>
        <v>3.0479284862876792</v>
      </c>
    </row>
    <row r="38" spans="1:64" s="77" customFormat="1" ht="12.95" customHeight="1">
      <c r="A38" s="137" t="s">
        <v>265</v>
      </c>
      <c r="B38" s="138" t="s">
        <v>154</v>
      </c>
      <c r="C38" s="139">
        <v>14878.718000000001</v>
      </c>
      <c r="D38" s="139" t="s">
        <v>244</v>
      </c>
      <c r="E38" s="140">
        <f t="shared" si="11"/>
        <v>-25891.006615223239</v>
      </c>
      <c r="F38" s="77">
        <f t="shared" si="12"/>
        <v>-25891</v>
      </c>
      <c r="G38" s="77">
        <f t="shared" si="13"/>
        <v>-7.5144999973417725E-3</v>
      </c>
      <c r="H38" s="77">
        <f t="shared" si="14"/>
        <v>-7.5144999973417725E-3</v>
      </c>
      <c r="Q38" s="141" t="s">
        <v>1675</v>
      </c>
      <c r="R38" s="77">
        <f t="shared" si="15"/>
        <v>5.6467710210049502E-5</v>
      </c>
      <c r="S38" s="79">
        <f t="shared" si="16"/>
        <v>0.2</v>
      </c>
      <c r="Z38" s="77">
        <f t="shared" si="17"/>
        <v>-25891</v>
      </c>
      <c r="AA38" s="84">
        <f t="shared" si="18"/>
        <v>-1.7686271865207243E-3</v>
      </c>
      <c r="AB38" s="84">
        <f t="shared" si="19"/>
        <v>-6.7604831217012995E-2</v>
      </c>
      <c r="AC38" s="84">
        <f t="shared" si="20"/>
        <v>-7.5144999973417725E-3</v>
      </c>
      <c r="AD38" s="84">
        <f t="shared" si="21"/>
        <v>-5.7458728108210483E-3</v>
      </c>
      <c r="AE38" s="84">
        <f t="shared" si="22"/>
        <v>6.603010871626515E-6</v>
      </c>
      <c r="AF38" s="77">
        <f t="shared" si="23"/>
        <v>-7.5144999973417725E-3</v>
      </c>
      <c r="AG38" s="142"/>
      <c r="AH38" s="77">
        <f t="shared" si="24"/>
        <v>6.0090331219671229E-2</v>
      </c>
      <c r="AI38" s="77">
        <f t="shared" si="25"/>
        <v>0.98640596551028836</v>
      </c>
      <c r="AJ38" s="77">
        <f t="shared" si="26"/>
        <v>0.97778878460745922</v>
      </c>
      <c r="AK38" s="77">
        <f t="shared" si="27"/>
        <v>3.2539981368339459E-2</v>
      </c>
      <c r="AL38" s="77">
        <f t="shared" si="28"/>
        <v>1.9665221328461617</v>
      </c>
      <c r="AM38" s="77">
        <f t="shared" si="29"/>
        <v>1.5015199309258678</v>
      </c>
      <c r="AN38" s="84">
        <f t="shared" si="32"/>
        <v>1.933752133505793</v>
      </c>
      <c r="AO38" s="84">
        <f t="shared" si="32"/>
        <v>1.9337521335056698</v>
      </c>
      <c r="AP38" s="84">
        <f t="shared" si="32"/>
        <v>1.9337521335154984</v>
      </c>
      <c r="AQ38" s="84">
        <f t="shared" si="32"/>
        <v>1.9337521327305056</v>
      </c>
      <c r="AR38" s="84">
        <f t="shared" si="32"/>
        <v>1.9337521954266486</v>
      </c>
      <c r="AS38" s="84">
        <f t="shared" si="32"/>
        <v>1.9337471879519421</v>
      </c>
      <c r="AT38" s="84">
        <f t="shared" si="32"/>
        <v>1.9341469219429461</v>
      </c>
      <c r="AU38" s="84">
        <f t="shared" si="31"/>
        <v>1.9007842257006455</v>
      </c>
      <c r="AW38" s="77">
        <v>-17000</v>
      </c>
      <c r="AX38" s="77">
        <f t="shared" si="0"/>
        <v>2.9316358607416843E-2</v>
      </c>
      <c r="AY38" s="77">
        <f t="shared" si="1"/>
        <v>-7.2493040331972798E-3</v>
      </c>
      <c r="AZ38" s="77">
        <f t="shared" si="2"/>
        <v>3.6565662640614123E-2</v>
      </c>
      <c r="BA38" s="77">
        <f t="shared" si="3"/>
        <v>0.96474442345456157</v>
      </c>
      <c r="BB38" s="77">
        <f t="shared" si="4"/>
        <v>0.58953522813757575</v>
      </c>
      <c r="BC38" s="77">
        <f t="shared" si="5"/>
        <v>3.1179935071773679</v>
      </c>
      <c r="BD38" s="77">
        <f t="shared" si="6"/>
        <v>84.74489476168371</v>
      </c>
      <c r="BE38" s="77">
        <f t="shared" si="33"/>
        <v>3.1171461506709246</v>
      </c>
      <c r="BF38" s="77">
        <f t="shared" si="33"/>
        <v>3.1171461506692113</v>
      </c>
      <c r="BG38" s="77">
        <f t="shared" si="33"/>
        <v>3.1171461507178138</v>
      </c>
      <c r="BH38" s="77">
        <f t="shared" si="33"/>
        <v>3.117146149339205</v>
      </c>
      <c r="BI38" s="77">
        <f t="shared" si="33"/>
        <v>3.1171461884432774</v>
      </c>
      <c r="BJ38" s="77">
        <f t="shared" si="33"/>
        <v>3.1171450792607622</v>
      </c>
      <c r="BK38" s="77">
        <f t="shared" si="33"/>
        <v>3.1171765410835337</v>
      </c>
      <c r="BL38" s="77">
        <f t="shared" si="8"/>
        <v>3.1162841209311685</v>
      </c>
    </row>
    <row r="39" spans="1:64" s="77" customFormat="1" ht="12.95" customHeight="1">
      <c r="A39" s="137" t="s">
        <v>269</v>
      </c>
      <c r="B39" s="138" t="s">
        <v>154</v>
      </c>
      <c r="C39" s="139">
        <v>15234.27</v>
      </c>
      <c r="D39" s="139" t="s">
        <v>244</v>
      </c>
      <c r="E39" s="140">
        <f t="shared" si="11"/>
        <v>-25578.004305683262</v>
      </c>
      <c r="F39" s="77">
        <f t="shared" si="12"/>
        <v>-25578</v>
      </c>
      <c r="G39" s="77">
        <f t="shared" si="13"/>
        <v>-4.8909999968600459E-3</v>
      </c>
      <c r="H39" s="77">
        <f t="shared" si="14"/>
        <v>-4.8909999968600459E-3</v>
      </c>
      <c r="Q39" s="143">
        <f t="shared" ref="Q39:Q102" si="34">+C39-15018.5</f>
        <v>215.77000000000044</v>
      </c>
      <c r="R39" s="77">
        <f t="shared" si="15"/>
        <v>2.3921880969284969E-5</v>
      </c>
      <c r="S39" s="79">
        <f t="shared" si="16"/>
        <v>0.2</v>
      </c>
      <c r="Z39" s="77">
        <f t="shared" si="17"/>
        <v>-25578</v>
      </c>
      <c r="AA39" s="84">
        <f t="shared" si="18"/>
        <v>9.002243744984928E-4</v>
      </c>
      <c r="AB39" s="84">
        <f t="shared" si="19"/>
        <v>-6.5559960186242966E-2</v>
      </c>
      <c r="AC39" s="84">
        <f t="shared" si="20"/>
        <v>-4.8909999968600459E-3</v>
      </c>
      <c r="AD39" s="84">
        <f t="shared" si="21"/>
        <v>-5.7912243713585387E-3</v>
      </c>
      <c r="AE39" s="84">
        <f t="shared" si="22"/>
        <v>6.7076559438834199E-6</v>
      </c>
      <c r="AF39" s="77">
        <f t="shared" si="23"/>
        <v>-4.8909999968600459E-3</v>
      </c>
      <c r="AG39" s="142"/>
      <c r="AH39" s="77">
        <f t="shared" si="24"/>
        <v>6.0668960189382913E-2</v>
      </c>
      <c r="AI39" s="77">
        <f t="shared" si="25"/>
        <v>0.98506266622155847</v>
      </c>
      <c r="AJ39" s="77">
        <f t="shared" si="26"/>
        <v>0.98566882656527544</v>
      </c>
      <c r="AK39" s="77">
        <f t="shared" si="27"/>
        <v>3.1945644785334626E-2</v>
      </c>
      <c r="AL39" s="77">
        <f t="shared" si="28"/>
        <v>2.0081780837953356</v>
      </c>
      <c r="AM39" s="77">
        <f t="shared" si="29"/>
        <v>1.5715046668362984</v>
      </c>
      <c r="AN39" s="84">
        <f t="shared" si="32"/>
        <v>1.9759847443871934</v>
      </c>
      <c r="AO39" s="84">
        <f t="shared" si="32"/>
        <v>1.9759847443869651</v>
      </c>
      <c r="AP39" s="84">
        <f t="shared" si="32"/>
        <v>1.9759847444033849</v>
      </c>
      <c r="AQ39" s="84">
        <f t="shared" si="32"/>
        <v>1.9759847432222155</v>
      </c>
      <c r="AR39" s="84">
        <f t="shared" si="32"/>
        <v>1.9759848281902663</v>
      </c>
      <c r="AS39" s="84">
        <f t="shared" si="32"/>
        <v>1.9759787159253153</v>
      </c>
      <c r="AT39" s="84">
        <f t="shared" si="32"/>
        <v>1.9764181860555023</v>
      </c>
      <c r="AU39" s="84">
        <f t="shared" si="31"/>
        <v>1.9435748529874699</v>
      </c>
      <c r="AW39" s="77">
        <v>-16500</v>
      </c>
      <c r="AX39" s="77">
        <f t="shared" si="0"/>
        <v>2.8716717700735209E-2</v>
      </c>
      <c r="AY39" s="77">
        <f t="shared" si="1"/>
        <v>-4.471585987268413E-3</v>
      </c>
      <c r="AZ39" s="77">
        <f t="shared" si="2"/>
        <v>3.3188303688003622E-2</v>
      </c>
      <c r="BA39" s="77">
        <f t="shared" si="3"/>
        <v>0.96476301043820178</v>
      </c>
      <c r="BB39" s="77">
        <f t="shared" si="4"/>
        <v>0.53688799961211264</v>
      </c>
      <c r="BC39" s="77">
        <f t="shared" si="5"/>
        <v>-3.1014525188379896</v>
      </c>
      <c r="BD39" s="77">
        <f t="shared" si="6"/>
        <v>-49.818752895332452</v>
      </c>
      <c r="BE39" s="77">
        <f t="shared" si="33"/>
        <v>3.1831738024136316</v>
      </c>
      <c r="BF39" s="77">
        <f t="shared" si="33"/>
        <v>3.1831738024165355</v>
      </c>
      <c r="BG39" s="77">
        <f t="shared" si="33"/>
        <v>3.1831738023341192</v>
      </c>
      <c r="BH39" s="77">
        <f t="shared" si="33"/>
        <v>3.1831738046731659</v>
      </c>
      <c r="BI39" s="77">
        <f t="shared" si="33"/>
        <v>3.1831737382888186</v>
      </c>
      <c r="BJ39" s="77">
        <f t="shared" si="33"/>
        <v>3.1831756223391241</v>
      </c>
      <c r="BK39" s="77">
        <f t="shared" si="33"/>
        <v>3.1831221512743175</v>
      </c>
      <c r="BL39" s="77">
        <f t="shared" si="8"/>
        <v>3.1846397555746573</v>
      </c>
    </row>
    <row r="40" spans="1:64" s="77" customFormat="1" ht="12.95" customHeight="1">
      <c r="A40" s="137" t="s">
        <v>269</v>
      </c>
      <c r="B40" s="138" t="s">
        <v>154</v>
      </c>
      <c r="C40" s="139">
        <v>15746.593999999999</v>
      </c>
      <c r="D40" s="139" t="s">
        <v>244</v>
      </c>
      <c r="E40" s="140">
        <f t="shared" si="11"/>
        <v>-25126.991246460533</v>
      </c>
      <c r="F40" s="77">
        <f t="shared" si="12"/>
        <v>-25127</v>
      </c>
      <c r="G40" s="77">
        <f t="shared" si="13"/>
        <v>9.9435000029188814E-3</v>
      </c>
      <c r="H40" s="77">
        <f t="shared" si="14"/>
        <v>9.9435000029188814E-3</v>
      </c>
      <c r="Q40" s="143">
        <f t="shared" si="34"/>
        <v>728.09399999999914</v>
      </c>
      <c r="R40" s="77">
        <f t="shared" si="15"/>
        <v>9.8873192308047796E-5</v>
      </c>
      <c r="S40" s="79">
        <f t="shared" si="16"/>
        <v>0.2</v>
      </c>
      <c r="Z40" s="77">
        <f t="shared" si="17"/>
        <v>-25127</v>
      </c>
      <c r="AA40" s="84">
        <f t="shared" si="18"/>
        <v>4.532877860556575E-3</v>
      </c>
      <c r="AB40" s="84">
        <f t="shared" si="19"/>
        <v>-5.1367849508954504E-2</v>
      </c>
      <c r="AC40" s="84">
        <f t="shared" si="20"/>
        <v>9.9435000029188814E-3</v>
      </c>
      <c r="AD40" s="84">
        <f t="shared" si="21"/>
        <v>5.4106221423623063E-3</v>
      </c>
      <c r="AE40" s="84">
        <f t="shared" si="22"/>
        <v>5.8549663934842549E-6</v>
      </c>
      <c r="AF40" s="77">
        <f t="shared" si="23"/>
        <v>9.9435000029188814E-3</v>
      </c>
      <c r="AG40" s="142"/>
      <c r="AH40" s="77">
        <f t="shared" si="24"/>
        <v>6.1311349511873385E-2</v>
      </c>
      <c r="AI40" s="77">
        <f t="shared" si="25"/>
        <v>0.9831793750805996</v>
      </c>
      <c r="AJ40" s="77">
        <f t="shared" si="26"/>
        <v>0.99399147741054517</v>
      </c>
      <c r="AK40" s="77">
        <f t="shared" si="27"/>
        <v>3.0995398666256776E-2</v>
      </c>
      <c r="AL40" s="77">
        <f t="shared" si="28"/>
        <v>2.0680032568323803</v>
      </c>
      <c r="AM40" s="77">
        <f t="shared" si="29"/>
        <v>1.68044365446122</v>
      </c>
      <c r="AN40" s="84">
        <f t="shared" si="32"/>
        <v>2.0367377062200784</v>
      </c>
      <c r="AO40" s="84">
        <f t="shared" si="32"/>
        <v>2.0367377062195877</v>
      </c>
      <c r="AP40" s="84">
        <f t="shared" si="32"/>
        <v>2.0367377062505465</v>
      </c>
      <c r="AQ40" s="84">
        <f t="shared" si="32"/>
        <v>2.03673770429651</v>
      </c>
      <c r="AR40" s="84">
        <f t="shared" si="32"/>
        <v>2.0367378276303323</v>
      </c>
      <c r="AS40" s="84">
        <f t="shared" si="32"/>
        <v>2.0367300430530628</v>
      </c>
      <c r="AT40" s="84">
        <f t="shared" si="32"/>
        <v>2.0372211535712728</v>
      </c>
      <c r="AU40" s="84">
        <f t="shared" si="31"/>
        <v>2.005231635435897</v>
      </c>
      <c r="AW40" s="77">
        <v>-16000</v>
      </c>
      <c r="AX40" s="77">
        <f t="shared" si="0"/>
        <v>2.7940867522078638E-2</v>
      </c>
      <c r="AY40" s="77">
        <f t="shared" si="1"/>
        <v>-1.725104831439412E-3</v>
      </c>
      <c r="AZ40" s="77">
        <f t="shared" si="2"/>
        <v>2.966597235351805E-2</v>
      </c>
      <c r="BA40" s="77">
        <f t="shared" si="3"/>
        <v>0.96492474971859576</v>
      </c>
      <c r="BB40" s="77">
        <f t="shared" si="4"/>
        <v>0.48204985534247519</v>
      </c>
      <c r="BC40" s="77">
        <f t="shared" si="5"/>
        <v>-3.0377013201817094</v>
      </c>
      <c r="BD40" s="77">
        <f t="shared" si="6"/>
        <v>-19.233565584696223</v>
      </c>
      <c r="BE40" s="77">
        <f t="shared" si="33"/>
        <v>3.2492076264687371</v>
      </c>
      <c r="BF40" s="77">
        <f t="shared" si="33"/>
        <v>3.2492076264760188</v>
      </c>
      <c r="BG40" s="77">
        <f t="shared" si="33"/>
        <v>3.2492076262683325</v>
      </c>
      <c r="BH40" s="77">
        <f t="shared" si="33"/>
        <v>3.2492076321918346</v>
      </c>
      <c r="BI40" s="77">
        <f t="shared" si="33"/>
        <v>3.2492074632452383</v>
      </c>
      <c r="BJ40" s="77">
        <f t="shared" si="33"/>
        <v>3.2492122818403346</v>
      </c>
      <c r="BK40" s="77">
        <f t="shared" si="33"/>
        <v>3.2490748496996273</v>
      </c>
      <c r="BL40" s="77">
        <f t="shared" si="8"/>
        <v>3.2529953902181465</v>
      </c>
    </row>
    <row r="41" spans="1:64" s="77" customFormat="1" ht="12.95" customHeight="1">
      <c r="A41" s="137" t="s">
        <v>265</v>
      </c>
      <c r="B41" s="138" t="s">
        <v>154</v>
      </c>
      <c r="C41" s="139">
        <v>15810.207</v>
      </c>
      <c r="D41" s="139" t="s">
        <v>244</v>
      </c>
      <c r="E41" s="140">
        <f t="shared" si="11"/>
        <v>-25070.990954191697</v>
      </c>
      <c r="F41" s="77">
        <f t="shared" si="12"/>
        <v>-25071</v>
      </c>
      <c r="G41" s="77">
        <f t="shared" si="13"/>
        <v>1.0275500002535409E-2</v>
      </c>
      <c r="H41" s="77">
        <f t="shared" si="14"/>
        <v>1.0275500002535409E-2</v>
      </c>
      <c r="Q41" s="143">
        <f t="shared" si="34"/>
        <v>791.70700000000033</v>
      </c>
      <c r="R41" s="77">
        <f t="shared" si="15"/>
        <v>1.0558590030210519E-4</v>
      </c>
      <c r="S41" s="79">
        <f t="shared" si="16"/>
        <v>0.2</v>
      </c>
      <c r="Z41" s="77">
        <f t="shared" si="17"/>
        <v>-25071</v>
      </c>
      <c r="AA41" s="84">
        <f t="shared" si="18"/>
        <v>4.9663490615599673E-3</v>
      </c>
      <c r="AB41" s="84">
        <f t="shared" si="19"/>
        <v>-5.1099797807017927E-2</v>
      </c>
      <c r="AC41" s="84">
        <f t="shared" si="20"/>
        <v>1.0275500002535409E-2</v>
      </c>
      <c r="AD41" s="84">
        <f t="shared" si="21"/>
        <v>5.309150940975442E-3</v>
      </c>
      <c r="AE41" s="84">
        <f t="shared" si="22"/>
        <v>5.6374167428120839E-6</v>
      </c>
      <c r="AF41" s="77">
        <f t="shared" si="23"/>
        <v>1.0275500002535409E-2</v>
      </c>
      <c r="AG41" s="142"/>
      <c r="AH41" s="77">
        <f t="shared" si="24"/>
        <v>6.1375297809553336E-2</v>
      </c>
      <c r="AI41" s="77">
        <f t="shared" si="25"/>
        <v>0.98295008459965738</v>
      </c>
      <c r="AJ41" s="77">
        <f t="shared" si="26"/>
        <v>0.99477552055226759</v>
      </c>
      <c r="AK41" s="77">
        <f t="shared" si="27"/>
        <v>3.086986469034983E-2</v>
      </c>
      <c r="AL41" s="77">
        <f t="shared" si="28"/>
        <v>2.0754157988186921</v>
      </c>
      <c r="AM41" s="77">
        <f t="shared" si="29"/>
        <v>1.694704917300895</v>
      </c>
      <c r="AN41" s="84">
        <f t="shared" ref="AN41:AT50" si="35">$AU41+$AB$7*SIN(AO41)</f>
        <v>2.0442732546415465</v>
      </c>
      <c r="AO41" s="84">
        <f t="shared" si="35"/>
        <v>2.0442732546410118</v>
      </c>
      <c r="AP41" s="84">
        <f t="shared" si="35"/>
        <v>2.0442732546742604</v>
      </c>
      <c r="AQ41" s="84">
        <f t="shared" si="35"/>
        <v>2.044273252606625</v>
      </c>
      <c r="AR41" s="84">
        <f t="shared" si="35"/>
        <v>2.044273381187399</v>
      </c>
      <c r="AS41" s="84">
        <f t="shared" si="35"/>
        <v>2.0442653850276664</v>
      </c>
      <c r="AT41" s="84">
        <f t="shared" si="35"/>
        <v>2.0447624116905754</v>
      </c>
      <c r="AU41" s="84">
        <f t="shared" si="31"/>
        <v>2.0128874665159677</v>
      </c>
      <c r="AW41" s="77">
        <v>-15500</v>
      </c>
      <c r="AX41" s="77">
        <f t="shared" si="0"/>
        <v>2.7003573265507893E-2</v>
      </c>
      <c r="AY41" s="77">
        <f t="shared" si="1"/>
        <v>9.9013943428971629E-4</v>
      </c>
      <c r="AZ41" s="77">
        <f t="shared" si="2"/>
        <v>2.6013433831218177E-2</v>
      </c>
      <c r="BA41" s="77">
        <f t="shared" si="3"/>
        <v>0.96522917542699305</v>
      </c>
      <c r="BB41" s="77">
        <f t="shared" si="4"/>
        <v>0.42522533155343745</v>
      </c>
      <c r="BC41" s="77">
        <f t="shared" si="5"/>
        <v>-2.973919308201542</v>
      </c>
      <c r="BD41" s="77">
        <f t="shared" si="6"/>
        <v>-11.899995632468924</v>
      </c>
      <c r="BE41" s="77">
        <f t="shared" si="33"/>
        <v>3.3152574067002822</v>
      </c>
      <c r="BF41" s="77">
        <f t="shared" si="33"/>
        <v>3.3152574067113503</v>
      </c>
      <c r="BG41" s="77">
        <f t="shared" si="33"/>
        <v>3.3152574063927034</v>
      </c>
      <c r="BH41" s="77">
        <f t="shared" si="33"/>
        <v>3.3152574155663794</v>
      </c>
      <c r="BI41" s="77">
        <f t="shared" si="33"/>
        <v>3.3152571514612359</v>
      </c>
      <c r="BJ41" s="77">
        <f t="shared" si="33"/>
        <v>3.3152647549094172</v>
      </c>
      <c r="BK41" s="77">
        <f t="shared" si="33"/>
        <v>3.3150458596905117</v>
      </c>
      <c r="BL41" s="77">
        <f t="shared" si="8"/>
        <v>3.3213510248616354</v>
      </c>
    </row>
    <row r="42" spans="1:64" s="77" customFormat="1" ht="12.95" customHeight="1">
      <c r="A42" s="137" t="s">
        <v>269</v>
      </c>
      <c r="B42" s="138" t="s">
        <v>154</v>
      </c>
      <c r="C42" s="139">
        <v>16517.893</v>
      </c>
      <c r="D42" s="139" t="s">
        <v>244</v>
      </c>
      <c r="E42" s="140">
        <f t="shared" si="11"/>
        <v>-24447.995295528239</v>
      </c>
      <c r="F42" s="77">
        <f t="shared" si="12"/>
        <v>-24448</v>
      </c>
      <c r="G42" s="77">
        <f t="shared" si="13"/>
        <v>5.3440000046975911E-3</v>
      </c>
      <c r="H42" s="77">
        <f t="shared" si="14"/>
        <v>5.3440000046975911E-3</v>
      </c>
      <c r="Q42" s="143">
        <f t="shared" si="34"/>
        <v>1499.393</v>
      </c>
      <c r="R42" s="77">
        <f t="shared" si="15"/>
        <v>2.8558336050207853E-5</v>
      </c>
      <c r="S42" s="79">
        <f t="shared" si="16"/>
        <v>0.2</v>
      </c>
      <c r="Z42" s="77">
        <f t="shared" si="17"/>
        <v>-24448</v>
      </c>
      <c r="AA42" s="84">
        <f t="shared" si="18"/>
        <v>9.5261935277717313E-3</v>
      </c>
      <c r="AB42" s="84">
        <f t="shared" si="19"/>
        <v>-5.6506627442672909E-2</v>
      </c>
      <c r="AC42" s="84">
        <f t="shared" si="20"/>
        <v>5.3440000046975911E-3</v>
      </c>
      <c r="AD42" s="84">
        <f t="shared" si="21"/>
        <v>-4.1821935230741403E-3</v>
      </c>
      <c r="AE42" s="84">
        <f t="shared" si="22"/>
        <v>3.4981485328886581E-6</v>
      </c>
      <c r="AF42" s="77">
        <f t="shared" si="23"/>
        <v>5.3440000046975911E-3</v>
      </c>
      <c r="AG42" s="142"/>
      <c r="AH42" s="77">
        <f t="shared" si="24"/>
        <v>6.18506274473705E-2</v>
      </c>
      <c r="AI42" s="77">
        <f t="shared" si="25"/>
        <v>0.98047195849391899</v>
      </c>
      <c r="AJ42" s="77">
        <f t="shared" si="26"/>
        <v>0.99979942675593714</v>
      </c>
      <c r="AK42" s="77">
        <f t="shared" si="27"/>
        <v>2.9365009043011089E-2</v>
      </c>
      <c r="AL42" s="77">
        <f t="shared" si="28"/>
        <v>2.1576515278259429</v>
      </c>
      <c r="AM42" s="77">
        <f t="shared" si="29"/>
        <v>1.8659431540658238</v>
      </c>
      <c r="AN42" s="84">
        <f t="shared" si="35"/>
        <v>2.1279898293109687</v>
      </c>
      <c r="AO42" s="84">
        <f t="shared" si="35"/>
        <v>2.1279898293097164</v>
      </c>
      <c r="AP42" s="84">
        <f t="shared" si="35"/>
        <v>2.1279898293768498</v>
      </c>
      <c r="AQ42" s="84">
        <f t="shared" si="35"/>
        <v>2.1279898257769356</v>
      </c>
      <c r="AR42" s="84">
        <f t="shared" si="35"/>
        <v>2.1279900188166772</v>
      </c>
      <c r="AS42" s="84">
        <f t="shared" si="35"/>
        <v>2.1279796672799915</v>
      </c>
      <c r="AT42" s="84">
        <f t="shared" si="35"/>
        <v>2.1285345142439298</v>
      </c>
      <c r="AU42" s="84">
        <f t="shared" si="31"/>
        <v>2.0980585872817552</v>
      </c>
      <c r="AW42" s="77">
        <v>-15000</v>
      </c>
      <c r="AX42" s="77">
        <f t="shared" si="0"/>
        <v>2.5920112892780175E-2</v>
      </c>
      <c r="AY42" s="77">
        <f t="shared" si="1"/>
        <v>3.6741468099189753E-3</v>
      </c>
      <c r="AZ42" s="77">
        <f t="shared" si="2"/>
        <v>2.22459660828612E-2</v>
      </c>
      <c r="BA42" s="77">
        <f t="shared" si="3"/>
        <v>0.96567540751025005</v>
      </c>
      <c r="BB42" s="77">
        <f t="shared" si="4"/>
        <v>0.36662533844486594</v>
      </c>
      <c r="BC42" s="77">
        <f t="shared" si="5"/>
        <v>-2.9100876623351968</v>
      </c>
      <c r="BD42" s="77">
        <f t="shared" si="6"/>
        <v>-8.6005039172611575</v>
      </c>
      <c r="BE42" s="77">
        <f t="shared" si="33"/>
        <v>3.3813328809289307</v>
      </c>
      <c r="BF42" s="77">
        <f t="shared" si="33"/>
        <v>3.3813328809429137</v>
      </c>
      <c r="BG42" s="77">
        <f t="shared" si="33"/>
        <v>3.3813328805347367</v>
      </c>
      <c r="BH42" s="77">
        <f t="shared" si="33"/>
        <v>3.3813328924499459</v>
      </c>
      <c r="BI42" s="77">
        <f t="shared" si="33"/>
        <v>3.3813325446296374</v>
      </c>
      <c r="BJ42" s="77">
        <f t="shared" si="33"/>
        <v>3.3813426979645689</v>
      </c>
      <c r="BK42" s="77">
        <f t="shared" si="33"/>
        <v>3.381046319050673</v>
      </c>
      <c r="BL42" s="77">
        <f t="shared" si="8"/>
        <v>3.3897066595051246</v>
      </c>
    </row>
    <row r="43" spans="1:64" s="77" customFormat="1" ht="12.95" customHeight="1">
      <c r="A43" s="137" t="s">
        <v>327</v>
      </c>
      <c r="B43" s="138" t="s">
        <v>154</v>
      </c>
      <c r="C43" s="139">
        <v>17935.54</v>
      </c>
      <c r="D43" s="139" t="s">
        <v>244</v>
      </c>
      <c r="E43" s="140">
        <f t="shared" si="11"/>
        <v>-23200.001232458915</v>
      </c>
      <c r="F43" s="77">
        <f t="shared" si="12"/>
        <v>-23200</v>
      </c>
      <c r="G43" s="77">
        <f t="shared" si="13"/>
        <v>-1.3999999973748345E-3</v>
      </c>
      <c r="H43" s="77">
        <f t="shared" si="14"/>
        <v>-1.3999999973748345E-3</v>
      </c>
      <c r="Q43" s="143">
        <f t="shared" si="34"/>
        <v>2917.0400000000009</v>
      </c>
      <c r="R43" s="77">
        <f t="shared" si="15"/>
        <v>1.9599999926495365E-6</v>
      </c>
      <c r="S43" s="79">
        <f t="shared" si="16"/>
        <v>0.2</v>
      </c>
      <c r="Z43" s="77">
        <f t="shared" si="17"/>
        <v>-23200</v>
      </c>
      <c r="AA43" s="84">
        <f t="shared" si="18"/>
        <v>1.7215583576934909E-2</v>
      </c>
      <c r="AB43" s="84">
        <f t="shared" si="19"/>
        <v>-6.2903752206522168E-2</v>
      </c>
      <c r="AC43" s="84">
        <f t="shared" si="20"/>
        <v>-1.3999999973748345E-3</v>
      </c>
      <c r="AD43" s="84">
        <f t="shared" si="21"/>
        <v>-1.8615583574309744E-2</v>
      </c>
      <c r="AE43" s="84">
        <f t="shared" si="22"/>
        <v>6.9307990362422149E-5</v>
      </c>
      <c r="AF43" s="77">
        <f t="shared" si="23"/>
        <v>-1.3999999973748345E-3</v>
      </c>
      <c r="AG43" s="142"/>
      <c r="AH43" s="77">
        <f t="shared" si="24"/>
        <v>6.150375220914734E-2</v>
      </c>
      <c r="AI43" s="77">
        <f t="shared" si="25"/>
        <v>0.97595129434632011</v>
      </c>
      <c r="AJ43" s="77">
        <f t="shared" si="26"/>
        <v>0.98971857304316113</v>
      </c>
      <c r="AK43" s="77">
        <f t="shared" si="27"/>
        <v>2.5793563490568928E-2</v>
      </c>
      <c r="AL43" s="77">
        <f t="shared" si="28"/>
        <v>2.3212011883674388</v>
      </c>
      <c r="AM43" s="77">
        <f t="shared" si="29"/>
        <v>2.2995698815393943</v>
      </c>
      <c r="AN43" s="84">
        <f t="shared" si="35"/>
        <v>2.2950869623050578</v>
      </c>
      <c r="AO43" s="84">
        <f t="shared" si="35"/>
        <v>2.2950869623007222</v>
      </c>
      <c r="AP43" s="84">
        <f t="shared" si="35"/>
        <v>2.295086962486256</v>
      </c>
      <c r="AQ43" s="84">
        <f t="shared" si="35"/>
        <v>2.2950869545462749</v>
      </c>
      <c r="AR43" s="84">
        <f t="shared" si="35"/>
        <v>2.2950872943407927</v>
      </c>
      <c r="AS43" s="84">
        <f t="shared" si="35"/>
        <v>2.2950727525883488</v>
      </c>
      <c r="AT43" s="84">
        <f t="shared" si="35"/>
        <v>2.2956948638289609</v>
      </c>
      <c r="AU43" s="84">
        <f t="shared" si="31"/>
        <v>2.268674251351904</v>
      </c>
      <c r="AW43" s="77">
        <v>-14500</v>
      </c>
      <c r="AX43" s="77">
        <f t="shared" si="0"/>
        <v>2.4706234838263678E-2</v>
      </c>
      <c r="AY43" s="77">
        <f t="shared" si="1"/>
        <v>6.3269172954483581E-3</v>
      </c>
      <c r="AZ43" s="77">
        <f t="shared" si="2"/>
        <v>1.837931754281532E-2</v>
      </c>
      <c r="BA43" s="77">
        <f t="shared" si="3"/>
        <v>0.96626214841605607</v>
      </c>
      <c r="BB43" s="77">
        <f t="shared" si="4"/>
        <v>0.30646700162769697</v>
      </c>
      <c r="BC43" s="77">
        <f t="shared" si="5"/>
        <v>-2.8461876840873694</v>
      </c>
      <c r="BD43" s="77">
        <f t="shared" si="6"/>
        <v>-6.7210608895892126</v>
      </c>
      <c r="BE43" s="77">
        <f t="shared" si="33"/>
        <v>3.4474437124800477</v>
      </c>
      <c r="BF43" s="77">
        <f t="shared" si="33"/>
        <v>3.4474437124958959</v>
      </c>
      <c r="BG43" s="77">
        <f t="shared" si="33"/>
        <v>3.4474437120246231</v>
      </c>
      <c r="BH43" s="77">
        <f t="shared" si="33"/>
        <v>3.4474437260386064</v>
      </c>
      <c r="BI43" s="77">
        <f t="shared" si="33"/>
        <v>3.447443309312566</v>
      </c>
      <c r="BJ43" s="77">
        <f t="shared" si="33"/>
        <v>3.4474557012869123</v>
      </c>
      <c r="BK43" s="77">
        <f t="shared" si="33"/>
        <v>3.4470872280354157</v>
      </c>
      <c r="BL43" s="77">
        <f t="shared" si="8"/>
        <v>3.4580622941486134</v>
      </c>
    </row>
    <row r="44" spans="1:64" s="77" customFormat="1" ht="12.95" customHeight="1">
      <c r="A44" s="137" t="s">
        <v>327</v>
      </c>
      <c r="B44" s="138" t="s">
        <v>154</v>
      </c>
      <c r="C44" s="139">
        <v>17943.535</v>
      </c>
      <c r="D44" s="139" t="s">
        <v>244</v>
      </c>
      <c r="E44" s="140">
        <f t="shared" si="11"/>
        <v>-23192.963011707037</v>
      </c>
      <c r="F44" s="77">
        <f t="shared" si="12"/>
        <v>-23193</v>
      </c>
      <c r="G44" s="77">
        <f t="shared" si="13"/>
        <v>4.201650000322843E-2</v>
      </c>
      <c r="H44" s="77">
        <f t="shared" si="14"/>
        <v>4.201650000322843E-2</v>
      </c>
      <c r="Q44" s="143">
        <f t="shared" si="34"/>
        <v>2925.0349999999999</v>
      </c>
      <c r="R44" s="77">
        <f t="shared" si="15"/>
        <v>1.7653862725212947E-3</v>
      </c>
      <c r="S44" s="79">
        <f t="shared" si="16"/>
        <v>0.2</v>
      </c>
      <c r="Z44" s="77">
        <f t="shared" si="17"/>
        <v>-23193</v>
      </c>
      <c r="AA44" s="84">
        <f t="shared" si="18"/>
        <v>1.7253316444251716E-2</v>
      </c>
      <c r="AB44" s="84">
        <f t="shared" si="19"/>
        <v>-1.9480458699455923E-2</v>
      </c>
      <c r="AC44" s="84">
        <f t="shared" si="20"/>
        <v>4.201650000322843E-2</v>
      </c>
      <c r="AD44" s="84">
        <f t="shared" si="21"/>
        <v>2.4763183558976713E-2</v>
      </c>
      <c r="AE44" s="84">
        <f t="shared" si="22"/>
        <v>1.2264305199511492E-4</v>
      </c>
      <c r="AF44" s="77">
        <f t="shared" si="23"/>
        <v>4.201650000322843E-2</v>
      </c>
      <c r="AG44" s="142"/>
      <c r="AH44" s="77">
        <f t="shared" si="24"/>
        <v>6.1496958702684353E-2</v>
      </c>
      <c r="AI44" s="77">
        <f t="shared" si="25"/>
        <v>0.97592775007798938</v>
      </c>
      <c r="AJ44" s="77">
        <f t="shared" si="26"/>
        <v>0.98958754891237954</v>
      </c>
      <c r="AK44" s="77">
        <f t="shared" si="27"/>
        <v>2.5771591818349267E-2</v>
      </c>
      <c r="AL44" s="77">
        <f t="shared" si="28"/>
        <v>2.3221143735039327</v>
      </c>
      <c r="AM44" s="77">
        <f t="shared" si="29"/>
        <v>2.3024439633786598</v>
      </c>
      <c r="AN44" s="84">
        <f t="shared" si="35"/>
        <v>2.2960220787750485</v>
      </c>
      <c r="AO44" s="84">
        <f t="shared" si="35"/>
        <v>2.2960220787706889</v>
      </c>
      <c r="AP44" s="84">
        <f t="shared" si="35"/>
        <v>2.2960220789570625</v>
      </c>
      <c r="AQ44" s="84">
        <f t="shared" si="35"/>
        <v>2.2960220709895549</v>
      </c>
      <c r="AR44" s="84">
        <f t="shared" si="35"/>
        <v>2.2960224116021832</v>
      </c>
      <c r="AS44" s="84">
        <f t="shared" si="35"/>
        <v>2.2960078502232211</v>
      </c>
      <c r="AT44" s="84">
        <f t="shared" si="35"/>
        <v>2.296630143955761</v>
      </c>
      <c r="AU44" s="84">
        <f t="shared" si="31"/>
        <v>2.2696312302369126</v>
      </c>
      <c r="AW44" s="77">
        <v>-14000</v>
      </c>
      <c r="AX44" s="77">
        <f t="shared" si="0"/>
        <v>2.3378114663573219E-2</v>
      </c>
      <c r="AY44" s="77">
        <f t="shared" si="1"/>
        <v>8.9484508908778768E-3</v>
      </c>
      <c r="AZ44" s="77">
        <f t="shared" si="2"/>
        <v>1.4429663772695342E-2</v>
      </c>
      <c r="BA44" s="77">
        <f t="shared" si="3"/>
        <v>0.96698767830835164</v>
      </c>
      <c r="BB44" s="77">
        <f t="shared" si="4"/>
        <v>0.24497350872452472</v>
      </c>
      <c r="BC44" s="77">
        <f t="shared" si="5"/>
        <v>-2.7822008446821176</v>
      </c>
      <c r="BD44" s="77">
        <f t="shared" si="6"/>
        <v>-5.5049291268140719</v>
      </c>
      <c r="BE44" s="77">
        <f t="shared" si="33"/>
        <v>3.5135994614541479</v>
      </c>
      <c r="BF44" s="77">
        <f t="shared" si="33"/>
        <v>3.5135994614707546</v>
      </c>
      <c r="BG44" s="77">
        <f t="shared" si="33"/>
        <v>3.5135994609652785</v>
      </c>
      <c r="BH44" s="77">
        <f t="shared" si="33"/>
        <v>3.5135994763511609</v>
      </c>
      <c r="BI44" s="77">
        <f t="shared" si="33"/>
        <v>3.5135990080295141</v>
      </c>
      <c r="BJ44" s="77">
        <f t="shared" si="33"/>
        <v>3.513613263029518</v>
      </c>
      <c r="BK44" s="77">
        <f t="shared" si="33"/>
        <v>3.5131793979730492</v>
      </c>
      <c r="BL44" s="77">
        <f t="shared" si="8"/>
        <v>3.5264179287921027</v>
      </c>
    </row>
    <row r="45" spans="1:64" s="77" customFormat="1" ht="12.95" customHeight="1">
      <c r="A45" s="137" t="s">
        <v>327</v>
      </c>
      <c r="B45" s="138" t="s">
        <v>154</v>
      </c>
      <c r="C45" s="139">
        <v>18302.502</v>
      </c>
      <c r="D45" s="139" t="s">
        <v>244</v>
      </c>
      <c r="E45" s="140">
        <f t="shared" si="11"/>
        <v>-22876.954382733951</v>
      </c>
      <c r="F45" s="77">
        <f t="shared" si="12"/>
        <v>-22877</v>
      </c>
      <c r="G45" s="77">
        <f t="shared" si="13"/>
        <v>5.1818500003719237E-2</v>
      </c>
      <c r="H45" s="77">
        <f t="shared" si="14"/>
        <v>5.1818500003719237E-2</v>
      </c>
      <c r="Q45" s="143">
        <f t="shared" si="34"/>
        <v>3284.0020000000004</v>
      </c>
      <c r="R45" s="77">
        <f t="shared" si="15"/>
        <v>2.6851569426354503E-3</v>
      </c>
      <c r="S45" s="79">
        <f t="shared" si="16"/>
        <v>0.2</v>
      </c>
      <c r="Z45" s="77">
        <f t="shared" si="17"/>
        <v>-22877</v>
      </c>
      <c r="AA45" s="84">
        <f t="shared" si="18"/>
        <v>1.8894629999959667E-2</v>
      </c>
      <c r="AB45" s="84">
        <f t="shared" si="19"/>
        <v>-9.3161010978390218E-3</v>
      </c>
      <c r="AC45" s="84">
        <f t="shared" si="20"/>
        <v>5.1818500003719237E-2</v>
      </c>
      <c r="AD45" s="84">
        <f t="shared" si="21"/>
        <v>3.292387000375957E-2</v>
      </c>
      <c r="AE45" s="84">
        <f t="shared" si="22"/>
        <v>2.1679624320489183E-4</v>
      </c>
      <c r="AF45" s="77">
        <f t="shared" si="23"/>
        <v>5.1818500003719237E-2</v>
      </c>
      <c r="AG45" s="142"/>
      <c r="AH45" s="77">
        <f t="shared" si="24"/>
        <v>6.1134601101558259E-2</v>
      </c>
      <c r="AI45" s="77">
        <f t="shared" si="25"/>
        <v>0.97488721971706438</v>
      </c>
      <c r="AJ45" s="77">
        <f t="shared" si="26"/>
        <v>0.98282341451781818</v>
      </c>
      <c r="AK45" s="77">
        <f t="shared" si="27"/>
        <v>2.4758764662647193E-2</v>
      </c>
      <c r="AL45" s="77">
        <f t="shared" si="28"/>
        <v>2.3632929202618898</v>
      </c>
      <c r="AM45" s="77">
        <f t="shared" si="29"/>
        <v>2.4386586807714554</v>
      </c>
      <c r="AN45" s="84">
        <f t="shared" si="35"/>
        <v>2.3382127366902585</v>
      </c>
      <c r="AO45" s="84">
        <f t="shared" si="35"/>
        <v>2.3382127366847296</v>
      </c>
      <c r="AP45" s="84">
        <f t="shared" si="35"/>
        <v>2.3382127369105472</v>
      </c>
      <c r="AQ45" s="84">
        <f t="shared" si="35"/>
        <v>2.338212727687484</v>
      </c>
      <c r="AR45" s="84">
        <f t="shared" si="35"/>
        <v>2.3382131043850669</v>
      </c>
      <c r="AS45" s="84">
        <f t="shared" si="35"/>
        <v>2.3381977188048171</v>
      </c>
      <c r="AT45" s="84">
        <f t="shared" si="35"/>
        <v>2.338825917498728</v>
      </c>
      <c r="AU45" s="84">
        <f t="shared" si="31"/>
        <v>2.3128319913315978</v>
      </c>
      <c r="AW45" s="77">
        <v>-13500</v>
      </c>
      <c r="AX45" s="77">
        <f t="shared" si="0"/>
        <v>2.1952310456497384E-2</v>
      </c>
      <c r="AY45" s="77">
        <f t="shared" si="1"/>
        <v>1.1538747596207526E-2</v>
      </c>
      <c r="AZ45" s="77">
        <f t="shared" si="2"/>
        <v>1.0413562860289858E-2</v>
      </c>
      <c r="BA45" s="77">
        <f t="shared" si="3"/>
        <v>0.96784984891297754</v>
      </c>
      <c r="BB45" s="77">
        <f t="shared" si="4"/>
        <v>0.18237395254373634</v>
      </c>
      <c r="BC45" s="77">
        <f t="shared" si="5"/>
        <v>-2.7181088338794175</v>
      </c>
      <c r="BD45" s="77">
        <f t="shared" si="6"/>
        <v>-4.6519381089881131</v>
      </c>
      <c r="BE45" s="77">
        <f t="shared" si="33"/>
        <v>3.5798095556223406</v>
      </c>
      <c r="BF45" s="77">
        <f t="shared" si="33"/>
        <v>3.5798095556386582</v>
      </c>
      <c r="BG45" s="77">
        <f t="shared" si="33"/>
        <v>3.5798095551276661</v>
      </c>
      <c r="BH45" s="77">
        <f t="shared" si="33"/>
        <v>3.5798095711295961</v>
      </c>
      <c r="BI45" s="77">
        <f t="shared" si="33"/>
        <v>3.5798090700226393</v>
      </c>
      <c r="BJ45" s="77">
        <f t="shared" si="33"/>
        <v>3.5798247624471906</v>
      </c>
      <c r="BK45" s="77">
        <f t="shared" si="33"/>
        <v>3.5793334007686939</v>
      </c>
      <c r="BL45" s="77">
        <f t="shared" si="8"/>
        <v>3.594773563435592</v>
      </c>
    </row>
    <row r="46" spans="1:64" s="77" customFormat="1" ht="12.95" customHeight="1">
      <c r="A46" s="137" t="s">
        <v>327</v>
      </c>
      <c r="B46" s="138" t="s">
        <v>154</v>
      </c>
      <c r="C46" s="139">
        <v>18359.273000000001</v>
      </c>
      <c r="D46" s="139" t="s">
        <v>244</v>
      </c>
      <c r="E46" s="140">
        <f t="shared" si="11"/>
        <v>-22826.977293264918</v>
      </c>
      <c r="F46" s="77">
        <f t="shared" si="12"/>
        <v>-22827</v>
      </c>
      <c r="G46" s="77">
        <f t="shared" si="13"/>
        <v>2.5793500004510861E-2</v>
      </c>
      <c r="H46" s="77">
        <f t="shared" si="14"/>
        <v>2.5793500004510861E-2</v>
      </c>
      <c r="Q46" s="143">
        <f t="shared" si="34"/>
        <v>3340.773000000001</v>
      </c>
      <c r="R46" s="77">
        <f t="shared" si="15"/>
        <v>6.6530464248270183E-4</v>
      </c>
      <c r="S46" s="79">
        <f t="shared" si="16"/>
        <v>0.2</v>
      </c>
      <c r="Z46" s="77">
        <f t="shared" si="17"/>
        <v>-22827</v>
      </c>
      <c r="AA46" s="84">
        <f t="shared" si="18"/>
        <v>1.9143240843945392E-2</v>
      </c>
      <c r="AB46" s="84">
        <f t="shared" si="19"/>
        <v>-3.5273818635762358E-2</v>
      </c>
      <c r="AC46" s="84">
        <f t="shared" si="20"/>
        <v>2.5793500004510861E-2</v>
      </c>
      <c r="AD46" s="84">
        <f t="shared" si="21"/>
        <v>6.6502591605654693E-3</v>
      </c>
      <c r="AE46" s="84">
        <f t="shared" si="22"/>
        <v>8.845189380536988E-6</v>
      </c>
      <c r="AF46" s="77">
        <f t="shared" si="23"/>
        <v>2.5793500004510861E-2</v>
      </c>
      <c r="AG46" s="142"/>
      <c r="AH46" s="77">
        <f t="shared" si="24"/>
        <v>6.1067318640273219E-2</v>
      </c>
      <c r="AI46" s="77">
        <f t="shared" si="25"/>
        <v>0.97472663199697862</v>
      </c>
      <c r="AJ46" s="77">
        <f t="shared" si="26"/>
        <v>0.98160164112586812</v>
      </c>
      <c r="AK46" s="77">
        <f t="shared" si="27"/>
        <v>2.4594817156124636E-2</v>
      </c>
      <c r="AL46" s="77">
        <f t="shared" si="28"/>
        <v>2.3698005392608992</v>
      </c>
      <c r="AM46" s="77">
        <f t="shared" si="29"/>
        <v>2.4614439581126306</v>
      </c>
      <c r="AN46" s="84">
        <f t="shared" si="35"/>
        <v>2.3448843878462564</v>
      </c>
      <c r="AO46" s="84">
        <f t="shared" si="35"/>
        <v>2.3448843878405294</v>
      </c>
      <c r="AP46" s="84">
        <f t="shared" si="35"/>
        <v>2.3448843880728276</v>
      </c>
      <c r="AQ46" s="84">
        <f t="shared" si="35"/>
        <v>2.3448843786500291</v>
      </c>
      <c r="AR46" s="84">
        <f t="shared" si="35"/>
        <v>2.3448847608705128</v>
      </c>
      <c r="AS46" s="84">
        <f t="shared" si="35"/>
        <v>2.3448692565991558</v>
      </c>
      <c r="AT46" s="84">
        <f t="shared" si="35"/>
        <v>2.3454979698407628</v>
      </c>
      <c r="AU46" s="84">
        <f t="shared" si="31"/>
        <v>2.3196675547959469</v>
      </c>
      <c r="AW46" s="77">
        <v>-13000</v>
      </c>
      <c r="AX46" s="77">
        <f t="shared" si="0"/>
        <v>2.0445716759958418E-2</v>
      </c>
      <c r="AY46" s="77">
        <f t="shared" si="1"/>
        <v>1.4097807411437305E-2</v>
      </c>
      <c r="AZ46" s="77">
        <f t="shared" si="2"/>
        <v>6.3479093485211135E-3</v>
      </c>
      <c r="BA46" s="77">
        <f t="shared" si="3"/>
        <v>0.96884607612747353</v>
      </c>
      <c r="BB46" s="77">
        <f t="shared" si="4"/>
        <v>0.11890316179835102</v>
      </c>
      <c r="BC46" s="77">
        <f t="shared" si="5"/>
        <v>-2.6538936102494919</v>
      </c>
      <c r="BD46" s="77">
        <f t="shared" si="6"/>
        <v>-4.0192825036560071</v>
      </c>
      <c r="BE46" s="77">
        <f t="shared" si="33"/>
        <v>3.6460832608574125</v>
      </c>
      <c r="BF46" s="77">
        <f t="shared" si="33"/>
        <v>3.6460832608725555</v>
      </c>
      <c r="BG46" s="77">
        <f t="shared" si="33"/>
        <v>3.6460832603820488</v>
      </c>
      <c r="BH46" s="77">
        <f t="shared" si="33"/>
        <v>3.6460832762704212</v>
      </c>
      <c r="BI46" s="77">
        <f t="shared" si="33"/>
        <v>3.646082761618362</v>
      </c>
      <c r="BJ46" s="77">
        <f t="shared" si="33"/>
        <v>3.6460994321696512</v>
      </c>
      <c r="BK46" s="77">
        <f t="shared" si="33"/>
        <v>3.6455595195263664</v>
      </c>
      <c r="BL46" s="77">
        <f t="shared" si="8"/>
        <v>3.6631291980790808</v>
      </c>
    </row>
    <row r="47" spans="1:64" s="77" customFormat="1" ht="12.95" customHeight="1">
      <c r="A47" s="137" t="s">
        <v>327</v>
      </c>
      <c r="B47" s="138" t="s">
        <v>154</v>
      </c>
      <c r="C47" s="139">
        <v>18712.555</v>
      </c>
      <c r="D47" s="139" t="s">
        <v>244</v>
      </c>
      <c r="E47" s="140">
        <f t="shared" si="11"/>
        <v>-22515.973327828346</v>
      </c>
      <c r="F47" s="77">
        <f t="shared" si="12"/>
        <v>-22516</v>
      </c>
      <c r="G47" s="77">
        <f t="shared" si="13"/>
        <v>3.0298000005132053E-2</v>
      </c>
      <c r="H47" s="77">
        <f t="shared" si="14"/>
        <v>3.0298000005132053E-2</v>
      </c>
      <c r="Q47" s="143">
        <f t="shared" si="34"/>
        <v>3694.0550000000003</v>
      </c>
      <c r="R47" s="77">
        <f t="shared" si="15"/>
        <v>9.1796880431098187E-4</v>
      </c>
      <c r="S47" s="79">
        <f t="shared" si="16"/>
        <v>0.2</v>
      </c>
      <c r="Z47" s="77">
        <f t="shared" si="17"/>
        <v>-22516</v>
      </c>
      <c r="AA47" s="84">
        <f t="shared" si="18"/>
        <v>2.0621990278500923E-2</v>
      </c>
      <c r="AB47" s="84">
        <f t="shared" si="19"/>
        <v>-3.0290225704689318E-2</v>
      </c>
      <c r="AC47" s="84">
        <f t="shared" si="20"/>
        <v>3.0298000005132053E-2</v>
      </c>
      <c r="AD47" s="84">
        <f t="shared" si="21"/>
        <v>9.6760097266311296E-3</v>
      </c>
      <c r="AE47" s="84">
        <f t="shared" si="22"/>
        <v>1.8725032845972047E-5</v>
      </c>
      <c r="AF47" s="77">
        <f t="shared" si="23"/>
        <v>3.0298000005132053E-2</v>
      </c>
      <c r="AG47" s="142"/>
      <c r="AH47" s="77">
        <f t="shared" si="24"/>
        <v>6.0588225709821371E-2</v>
      </c>
      <c r="AI47" s="77">
        <f t="shared" si="25"/>
        <v>0.97375318683541434</v>
      </c>
      <c r="AJ47" s="77">
        <f t="shared" si="26"/>
        <v>0.97308187439212535</v>
      </c>
      <c r="AK47" s="77">
        <f t="shared" si="27"/>
        <v>2.3553194260284169E-2</v>
      </c>
      <c r="AL47" s="77">
        <f t="shared" si="28"/>
        <v>2.4102305603957364</v>
      </c>
      <c r="AM47" s="77">
        <f t="shared" si="29"/>
        <v>2.6116291731654893</v>
      </c>
      <c r="AN47" s="84">
        <f t="shared" si="35"/>
        <v>2.3863577677344527</v>
      </c>
      <c r="AO47" s="84">
        <f t="shared" si="35"/>
        <v>2.3863577677274268</v>
      </c>
      <c r="AP47" s="84">
        <f t="shared" si="35"/>
        <v>2.3863577680010679</v>
      </c>
      <c r="AQ47" s="84">
        <f t="shared" si="35"/>
        <v>2.3863577573440549</v>
      </c>
      <c r="AR47" s="84">
        <f t="shared" si="35"/>
        <v>2.3863581723834484</v>
      </c>
      <c r="AS47" s="84">
        <f t="shared" si="35"/>
        <v>2.3863420084756779</v>
      </c>
      <c r="AT47" s="84">
        <f t="shared" si="35"/>
        <v>2.3869713379956403</v>
      </c>
      <c r="AU47" s="84">
        <f t="shared" si="31"/>
        <v>2.3621847595441969</v>
      </c>
      <c r="AW47" s="77">
        <v>-12500</v>
      </c>
      <c r="AX47" s="77">
        <f t="shared" si="0"/>
        <v>1.8875516811722778E-2</v>
      </c>
      <c r="AY47" s="77">
        <f t="shared" si="1"/>
        <v>1.6625630336567214E-2</v>
      </c>
      <c r="AZ47" s="77">
        <f t="shared" si="2"/>
        <v>2.2498864751555642E-3</v>
      </c>
      <c r="BA47" s="77">
        <f t="shared" si="3"/>
        <v>0.96997333156428844</v>
      </c>
      <c r="BB47" s="77">
        <f t="shared" si="4"/>
        <v>5.4801509927135117E-2</v>
      </c>
      <c r="BC47" s="77">
        <f t="shared" si="5"/>
        <v>-2.5895374531779223</v>
      </c>
      <c r="BD47" s="77">
        <f t="shared" si="6"/>
        <v>-3.5303461501382967</v>
      </c>
      <c r="BE47" s="77">
        <f t="shared" si="33"/>
        <v>3.712429651021556</v>
      </c>
      <c r="BF47" s="77">
        <f t="shared" si="33"/>
        <v>3.7124296510348715</v>
      </c>
      <c r="BG47" s="77">
        <f t="shared" si="33"/>
        <v>3.7124296505861465</v>
      </c>
      <c r="BH47" s="77">
        <f t="shared" si="33"/>
        <v>3.7124296657079507</v>
      </c>
      <c r="BI47" s="77">
        <f t="shared" si="33"/>
        <v>3.7124291561108262</v>
      </c>
      <c r="BJ47" s="77">
        <f t="shared" si="33"/>
        <v>3.7124463293672871</v>
      </c>
      <c r="BK47" s="77">
        <f t="shared" si="33"/>
        <v>3.7118677005199561</v>
      </c>
      <c r="BL47" s="77">
        <f t="shared" si="8"/>
        <v>3.73148483272257</v>
      </c>
    </row>
    <row r="48" spans="1:64" s="77" customFormat="1" ht="12.95" customHeight="1">
      <c r="A48" s="137" t="s">
        <v>327</v>
      </c>
      <c r="B48" s="138" t="s">
        <v>154</v>
      </c>
      <c r="C48" s="139">
        <v>18735.266</v>
      </c>
      <c r="D48" s="139" t="s">
        <v>244</v>
      </c>
      <c r="E48" s="140">
        <f t="shared" si="11"/>
        <v>-22495.980203188457</v>
      </c>
      <c r="F48" s="77">
        <f t="shared" si="12"/>
        <v>-22496</v>
      </c>
      <c r="G48" s="77">
        <f t="shared" si="13"/>
        <v>2.2488000002340414E-2</v>
      </c>
      <c r="H48" s="77">
        <f t="shared" si="14"/>
        <v>2.2488000002340414E-2</v>
      </c>
      <c r="Q48" s="143">
        <f t="shared" si="34"/>
        <v>3716.7659999999996</v>
      </c>
      <c r="R48" s="77">
        <f t="shared" si="15"/>
        <v>5.0571014410526248E-4</v>
      </c>
      <c r="S48" s="79">
        <f t="shared" si="16"/>
        <v>0.2</v>
      </c>
      <c r="Z48" s="77">
        <f t="shared" si="17"/>
        <v>-22496</v>
      </c>
      <c r="AA48" s="84">
        <f t="shared" si="18"/>
        <v>2.0713115661135213E-2</v>
      </c>
      <c r="AB48" s="84">
        <f t="shared" si="19"/>
        <v>-3.8065858405124907E-2</v>
      </c>
      <c r="AC48" s="84">
        <f t="shared" si="20"/>
        <v>2.2488000002340414E-2</v>
      </c>
      <c r="AD48" s="84">
        <f t="shared" si="21"/>
        <v>1.7748843412052004E-3</v>
      </c>
      <c r="AE48" s="84">
        <f t="shared" si="22"/>
        <v>6.3004288493108363E-7</v>
      </c>
      <c r="AF48" s="77">
        <f t="shared" si="23"/>
        <v>2.2488000002340414E-2</v>
      </c>
      <c r="AG48" s="142"/>
      <c r="AH48" s="77">
        <f t="shared" si="24"/>
        <v>6.0553858407465321E-2</v>
      </c>
      <c r="AI48" s="77">
        <f t="shared" si="25"/>
        <v>0.97369210165112829</v>
      </c>
      <c r="AJ48" s="77">
        <f t="shared" si="26"/>
        <v>0.9724800291516883</v>
      </c>
      <c r="AK48" s="77">
        <f t="shared" si="27"/>
        <v>2.3484945084559578E-2</v>
      </c>
      <c r="AL48" s="77">
        <f t="shared" si="28"/>
        <v>2.4128278208655631</v>
      </c>
      <c r="AM48" s="77">
        <f t="shared" si="29"/>
        <v>2.6218198175034377</v>
      </c>
      <c r="AN48" s="84">
        <f t="shared" si="35"/>
        <v>2.3890234600482239</v>
      </c>
      <c r="AO48" s="84">
        <f t="shared" si="35"/>
        <v>2.38902346004111</v>
      </c>
      <c r="AP48" s="84">
        <f t="shared" si="35"/>
        <v>2.3890234603174547</v>
      </c>
      <c r="AQ48" s="84">
        <f t="shared" si="35"/>
        <v>2.389023449582063</v>
      </c>
      <c r="AR48" s="84">
        <f t="shared" si="35"/>
        <v>2.3890238666288197</v>
      </c>
      <c r="AS48" s="84">
        <f t="shared" si="35"/>
        <v>2.3890076651443977</v>
      </c>
      <c r="AT48" s="84">
        <f t="shared" si="35"/>
        <v>2.3896368818736966</v>
      </c>
      <c r="AU48" s="84">
        <f t="shared" si="31"/>
        <v>2.3649189849299366</v>
      </c>
      <c r="AW48" s="77">
        <v>-12000</v>
      </c>
      <c r="AX48" s="77">
        <f t="shared" si="0"/>
        <v>1.7259132874677511E-2</v>
      </c>
      <c r="AY48" s="77">
        <f t="shared" si="1"/>
        <v>1.9122216371597243E-2</v>
      </c>
      <c r="AZ48" s="77">
        <f t="shared" si="2"/>
        <v>-1.863083496919731E-3</v>
      </c>
      <c r="BA48" s="77">
        <f t="shared" si="3"/>
        <v>0.97122813323367041</v>
      </c>
      <c r="BB48" s="77">
        <f t="shared" si="4"/>
        <v>-9.6853078046206815E-3</v>
      </c>
      <c r="BC48" s="77">
        <f t="shared" si="5"/>
        <v>-2.5250230168486598</v>
      </c>
      <c r="BD48" s="77">
        <f t="shared" si="6"/>
        <v>-3.140334984043649</v>
      </c>
      <c r="BE48" s="77">
        <f t="shared" si="33"/>
        <v>3.7788575772445765</v>
      </c>
      <c r="BF48" s="77">
        <f t="shared" si="33"/>
        <v>3.7788575772556792</v>
      </c>
      <c r="BG48" s="77">
        <f t="shared" si="33"/>
        <v>3.7788575768639716</v>
      </c>
      <c r="BH48" s="77">
        <f t="shared" si="33"/>
        <v>3.7788575906838742</v>
      </c>
      <c r="BI48" s="77">
        <f t="shared" si="33"/>
        <v>3.7788571031014397</v>
      </c>
      <c r="BJ48" s="77">
        <f t="shared" si="33"/>
        <v>3.7788743056903078</v>
      </c>
      <c r="BK48" s="77">
        <f t="shared" si="33"/>
        <v>3.778267506737421</v>
      </c>
      <c r="BL48" s="77">
        <f t="shared" si="8"/>
        <v>3.7998404673660593</v>
      </c>
    </row>
    <row r="49" spans="1:64" s="77" customFormat="1" ht="12.95" customHeight="1">
      <c r="A49" s="137" t="s">
        <v>327</v>
      </c>
      <c r="B49" s="138" t="s">
        <v>154</v>
      </c>
      <c r="C49" s="139">
        <v>18736.41</v>
      </c>
      <c r="D49" s="139" t="s">
        <v>244</v>
      </c>
      <c r="E49" s="140">
        <f t="shared" si="11"/>
        <v>-22494.973108186561</v>
      </c>
      <c r="F49" s="77">
        <f t="shared" si="12"/>
        <v>-22495</v>
      </c>
      <c r="G49" s="77">
        <f t="shared" si="13"/>
        <v>3.0547500002285233E-2</v>
      </c>
      <c r="H49" s="77">
        <f t="shared" si="14"/>
        <v>3.0547500002285233E-2</v>
      </c>
      <c r="Q49" s="143">
        <f t="shared" si="34"/>
        <v>3717.91</v>
      </c>
      <c r="R49" s="77">
        <f t="shared" si="15"/>
        <v>9.3314975638961628E-4</v>
      </c>
      <c r="S49" s="79">
        <f t="shared" si="16"/>
        <v>0.2</v>
      </c>
      <c r="Z49" s="77">
        <f t="shared" si="17"/>
        <v>-22495</v>
      </c>
      <c r="AA49" s="84">
        <f t="shared" si="18"/>
        <v>2.071765937810572E-2</v>
      </c>
      <c r="AB49" s="84">
        <f t="shared" si="19"/>
        <v>-3.0004628799850469E-2</v>
      </c>
      <c r="AC49" s="84">
        <f t="shared" si="20"/>
        <v>3.0547500002285233E-2</v>
      </c>
      <c r="AD49" s="84">
        <f t="shared" si="21"/>
        <v>9.829840624179513E-3</v>
      </c>
      <c r="AE49" s="84">
        <f t="shared" si="22"/>
        <v>1.9325153339353976E-5</v>
      </c>
      <c r="AF49" s="77">
        <f t="shared" si="23"/>
        <v>3.0547500002285233E-2</v>
      </c>
      <c r="AG49" s="142"/>
      <c r="AH49" s="77">
        <f t="shared" si="24"/>
        <v>6.0552128802135702E-2</v>
      </c>
      <c r="AI49" s="77">
        <f t="shared" si="25"/>
        <v>0.97368905224774516</v>
      </c>
      <c r="AJ49" s="77">
        <f t="shared" si="26"/>
        <v>0.9724497666456523</v>
      </c>
      <c r="AK49" s="77">
        <f t="shared" si="27"/>
        <v>2.3481528688257633E-2</v>
      </c>
      <c r="AL49" s="77">
        <f t="shared" si="28"/>
        <v>2.4129576753397788</v>
      </c>
      <c r="AM49" s="77">
        <f t="shared" si="29"/>
        <v>2.6223311376594354</v>
      </c>
      <c r="AN49" s="84">
        <f t="shared" si="35"/>
        <v>2.3891567402765972</v>
      </c>
      <c r="AO49" s="84">
        <f t="shared" si="35"/>
        <v>2.3891567402694793</v>
      </c>
      <c r="AP49" s="84">
        <f t="shared" si="35"/>
        <v>2.3891567405459591</v>
      </c>
      <c r="AQ49" s="84">
        <f t="shared" si="35"/>
        <v>2.3891567298066527</v>
      </c>
      <c r="AR49" s="84">
        <f t="shared" si="35"/>
        <v>2.3891571469534156</v>
      </c>
      <c r="AS49" s="84">
        <f t="shared" si="35"/>
        <v>2.3891409436060762</v>
      </c>
      <c r="AT49" s="84">
        <f t="shared" si="35"/>
        <v>2.389770154212572</v>
      </c>
      <c r="AU49" s="84">
        <f t="shared" si="31"/>
        <v>2.3650556961992235</v>
      </c>
      <c r="AW49" s="77">
        <v>-11500</v>
      </c>
      <c r="AX49" s="77">
        <f t="shared" si="0"/>
        <v>1.5614174441071918E-2</v>
      </c>
      <c r="AY49" s="77">
        <f t="shared" si="1"/>
        <v>2.1587565516527414E-2</v>
      </c>
      <c r="AZ49" s="77">
        <f t="shared" si="2"/>
        <v>-5.9733910754554958E-3</v>
      </c>
      <c r="BA49" s="77">
        <f t="shared" si="3"/>
        <v>0.97260653561128541</v>
      </c>
      <c r="BB49" s="77">
        <f t="shared" si="4"/>
        <v>-7.4306539080808476E-2</v>
      </c>
      <c r="BC49" s="77">
        <f t="shared" si="5"/>
        <v>-2.4603333864202996</v>
      </c>
      <c r="BD49" s="77">
        <f t="shared" si="6"/>
        <v>-2.8213085670421036</v>
      </c>
      <c r="BE49" s="77">
        <f t="shared" si="33"/>
        <v>3.8453756365418696</v>
      </c>
      <c r="BF49" s="77">
        <f t="shared" si="33"/>
        <v>3.8453756365506373</v>
      </c>
      <c r="BG49" s="77">
        <f t="shared" si="33"/>
        <v>3.845375636224539</v>
      </c>
      <c r="BH49" s="77">
        <f t="shared" si="33"/>
        <v>3.8453756483533241</v>
      </c>
      <c r="BI49" s="77">
        <f t="shared" si="33"/>
        <v>3.8453751972398837</v>
      </c>
      <c r="BJ49" s="77">
        <f t="shared" si="33"/>
        <v>3.8453919758985635</v>
      </c>
      <c r="BK49" s="77">
        <f t="shared" si="33"/>
        <v>3.8447680732151945</v>
      </c>
      <c r="BL49" s="77">
        <f t="shared" si="8"/>
        <v>3.8681961020095481</v>
      </c>
    </row>
    <row r="50" spans="1:64" s="77" customFormat="1" ht="12.95" customHeight="1">
      <c r="A50" s="137" t="s">
        <v>327</v>
      </c>
      <c r="B50" s="138" t="s">
        <v>154</v>
      </c>
      <c r="C50" s="139">
        <v>19013.57</v>
      </c>
      <c r="D50" s="139" t="s">
        <v>244</v>
      </c>
      <c r="E50" s="140">
        <f t="shared" si="11"/>
        <v>-22250.981455454752</v>
      </c>
      <c r="F50" s="77">
        <f t="shared" si="12"/>
        <v>-22251</v>
      </c>
      <c r="G50" s="77">
        <f t="shared" si="13"/>
        <v>2.1065500004624482E-2</v>
      </c>
      <c r="H50" s="77">
        <f t="shared" si="14"/>
        <v>2.1065500004624482E-2</v>
      </c>
      <c r="Q50" s="143">
        <f t="shared" si="34"/>
        <v>3995.0699999999997</v>
      </c>
      <c r="R50" s="77">
        <f t="shared" si="15"/>
        <v>4.4375529044483409E-4</v>
      </c>
      <c r="S50" s="79">
        <f t="shared" si="16"/>
        <v>0.2</v>
      </c>
      <c r="Z50" s="77">
        <f t="shared" si="17"/>
        <v>-22251</v>
      </c>
      <c r="AA50" s="84">
        <f t="shared" si="18"/>
        <v>2.1790702546383996E-2</v>
      </c>
      <c r="AB50" s="84">
        <f t="shared" si="19"/>
        <v>-3.903271600713739E-2</v>
      </c>
      <c r="AC50" s="84">
        <f t="shared" si="20"/>
        <v>2.1065500004624482E-2</v>
      </c>
      <c r="AD50" s="84">
        <f t="shared" si="21"/>
        <v>-7.2520254175951343E-4</v>
      </c>
      <c r="AE50" s="84">
        <f t="shared" si="22"/>
        <v>1.0518374531489176E-7</v>
      </c>
      <c r="AF50" s="77">
        <f t="shared" si="23"/>
        <v>2.1065500004624482E-2</v>
      </c>
      <c r="AG50" s="142"/>
      <c r="AH50" s="77">
        <f t="shared" si="24"/>
        <v>6.0098216011761872E-2</v>
      </c>
      <c r="AI50" s="77">
        <f t="shared" si="25"/>
        <v>0.97295892553669527</v>
      </c>
      <c r="AJ50" s="77">
        <f t="shared" si="26"/>
        <v>0.964583198406748</v>
      </c>
      <c r="AK50" s="77">
        <f t="shared" si="27"/>
        <v>2.2636882581958093E-2</v>
      </c>
      <c r="AL50" s="77">
        <f t="shared" si="28"/>
        <v>2.4446181641044022</v>
      </c>
      <c r="AM50" s="77">
        <f t="shared" si="29"/>
        <v>2.7524315825965511</v>
      </c>
      <c r="AN50" s="84">
        <f t="shared" si="35"/>
        <v>2.4216647948150025</v>
      </c>
      <c r="AO50" s="84">
        <f t="shared" si="35"/>
        <v>2.4216647948067926</v>
      </c>
      <c r="AP50" s="84">
        <f t="shared" si="35"/>
        <v>2.4216647951164272</v>
      </c>
      <c r="AQ50" s="84">
        <f t="shared" si="35"/>
        <v>2.4216647834384442</v>
      </c>
      <c r="AR50" s="84">
        <f t="shared" si="35"/>
        <v>2.4216652238775653</v>
      </c>
      <c r="AS50" s="84">
        <f t="shared" si="35"/>
        <v>2.4216486124478518</v>
      </c>
      <c r="AT50" s="84">
        <f t="shared" si="35"/>
        <v>2.4222749552220892</v>
      </c>
      <c r="AU50" s="84">
        <f t="shared" si="31"/>
        <v>2.3984132459052461</v>
      </c>
      <c r="AW50" s="77">
        <v>-11000</v>
      </c>
      <c r="AX50" s="77">
        <f t="shared" si="0"/>
        <v>1.3958384102619247E-2</v>
      </c>
      <c r="AY50" s="77">
        <f t="shared" si="1"/>
        <v>2.4021677771357712E-2</v>
      </c>
      <c r="AZ50" s="77">
        <f t="shared" si="2"/>
        <v>-1.0063293668738465E-2</v>
      </c>
      <c r="BA50" s="77">
        <f t="shared" si="3"/>
        <v>0.97410411937612362</v>
      </c>
      <c r="BB50" s="77">
        <f t="shared" si="4"/>
        <v>-0.13880669161210218</v>
      </c>
      <c r="BC50" s="77">
        <f t="shared" si="5"/>
        <v>-2.3954521365729353</v>
      </c>
      <c r="BD50" s="77">
        <f t="shared" si="6"/>
        <v>-2.5549341138910293</v>
      </c>
      <c r="BE50" s="77">
        <f t="shared" si="33"/>
        <v>3.9119921397395849</v>
      </c>
      <c r="BF50" s="77">
        <f t="shared" si="33"/>
        <v>3.9119921397461233</v>
      </c>
      <c r="BG50" s="77">
        <f t="shared" si="33"/>
        <v>3.9119921394877752</v>
      </c>
      <c r="BH50" s="77">
        <f t="shared" si="33"/>
        <v>3.9119921496961036</v>
      </c>
      <c r="BI50" s="77">
        <f t="shared" si="33"/>
        <v>3.9119917463260214</v>
      </c>
      <c r="BJ50" s="77">
        <f t="shared" si="33"/>
        <v>3.9120076851400132</v>
      </c>
      <c r="BK50" s="77">
        <f t="shared" si="33"/>
        <v>3.9113780643714113</v>
      </c>
      <c r="BL50" s="77">
        <f t="shared" si="8"/>
        <v>3.9365517366530369</v>
      </c>
    </row>
    <row r="51" spans="1:64" s="77" customFormat="1" ht="12.95" customHeight="1">
      <c r="A51" s="137" t="s">
        <v>327</v>
      </c>
      <c r="B51" s="138" t="s">
        <v>154</v>
      </c>
      <c r="C51" s="139">
        <v>19430.467000000001</v>
      </c>
      <c r="D51" s="139" t="s">
        <v>244</v>
      </c>
      <c r="E51" s="140">
        <f t="shared" si="11"/>
        <v>-21883.975437093752</v>
      </c>
      <c r="F51" s="77">
        <f t="shared" si="12"/>
        <v>-21884</v>
      </c>
      <c r="G51" s="77">
        <f t="shared" si="13"/>
        <v>2.7902000005269656E-2</v>
      </c>
      <c r="H51" s="77">
        <f t="shared" si="14"/>
        <v>2.7902000005269656E-2</v>
      </c>
      <c r="Q51" s="143">
        <f t="shared" si="34"/>
        <v>4411.9670000000006</v>
      </c>
      <c r="R51" s="77">
        <f t="shared" si="15"/>
        <v>7.7852160429406792E-4</v>
      </c>
      <c r="S51" s="79">
        <f t="shared" si="16"/>
        <v>0.2</v>
      </c>
      <c r="Z51" s="77">
        <f t="shared" si="17"/>
        <v>-21884</v>
      </c>
      <c r="AA51" s="84">
        <f t="shared" si="18"/>
        <v>2.3272033387361238E-2</v>
      </c>
      <c r="AB51" s="84">
        <f t="shared" si="19"/>
        <v>-3.1394863826317974E-2</v>
      </c>
      <c r="AC51" s="84">
        <f t="shared" si="20"/>
        <v>2.7902000005269656E-2</v>
      </c>
      <c r="AD51" s="84">
        <f t="shared" si="21"/>
        <v>4.6299666179084181E-3</v>
      </c>
      <c r="AE51" s="84">
        <f t="shared" si="22"/>
        <v>4.2873181765892633E-6</v>
      </c>
      <c r="AF51" s="77">
        <f t="shared" si="23"/>
        <v>2.7902000005269656E-2</v>
      </c>
      <c r="AG51" s="142"/>
      <c r="AH51" s="77">
        <f t="shared" si="24"/>
        <v>5.929686383158763E-2</v>
      </c>
      <c r="AI51" s="77">
        <f t="shared" si="25"/>
        <v>0.97191386599480567</v>
      </c>
      <c r="AJ51" s="77">
        <f t="shared" si="26"/>
        <v>0.95096012650684847</v>
      </c>
      <c r="AK51" s="77">
        <f t="shared" si="27"/>
        <v>2.1326444565412599E-2</v>
      </c>
      <c r="AL51" s="77">
        <f t="shared" si="28"/>
        <v>2.4921515439939252</v>
      </c>
      <c r="AM51" s="77">
        <f t="shared" si="29"/>
        <v>2.9705622002621483</v>
      </c>
      <c r="AN51" s="84">
        <f t="shared" ref="AN51:AT60" si="36">$AU51+$AB$7*SIN(AO51)</f>
        <v>2.470515364020522</v>
      </c>
      <c r="AO51" s="84">
        <f t="shared" si="36"/>
        <v>2.4705153640106068</v>
      </c>
      <c r="AP51" s="84">
        <f t="shared" si="36"/>
        <v>2.4705153643696076</v>
      </c>
      <c r="AQ51" s="84">
        <f t="shared" si="36"/>
        <v>2.4705153513708966</v>
      </c>
      <c r="AR51" s="84">
        <f t="shared" si="36"/>
        <v>2.4705158220286827</v>
      </c>
      <c r="AS51" s="84">
        <f t="shared" si="36"/>
        <v>2.4704987803225129</v>
      </c>
      <c r="AT51" s="84">
        <f t="shared" si="36"/>
        <v>2.4711156842133697</v>
      </c>
      <c r="AU51" s="84">
        <f t="shared" si="31"/>
        <v>2.4485862817335673</v>
      </c>
      <c r="AW51" s="77">
        <v>-10500</v>
      </c>
      <c r="AX51" s="77">
        <f t="shared" si="0"/>
        <v>1.2309580892219689E-2</v>
      </c>
      <c r="AY51" s="77">
        <f t="shared" si="1"/>
        <v>2.6424553136088144E-2</v>
      </c>
      <c r="AZ51" s="77">
        <f t="shared" si="2"/>
        <v>-1.4114972243868455E-2</v>
      </c>
      <c r="BA51" s="77">
        <f t="shared" si="3"/>
        <v>0.97571598114632807</v>
      </c>
      <c r="BB51" s="77">
        <f t="shared" si="4"/>
        <v>-0.20292591312402858</v>
      </c>
      <c r="BC51" s="77">
        <f t="shared" si="5"/>
        <v>-2.3303633925579499</v>
      </c>
      <c r="BD51" s="77">
        <f t="shared" si="6"/>
        <v>-2.328682846716394</v>
      </c>
      <c r="BE51" s="77">
        <f t="shared" si="33"/>
        <v>3.9787150786953829</v>
      </c>
      <c r="BF51" s="77">
        <f t="shared" si="33"/>
        <v>3.978715078699965</v>
      </c>
      <c r="BG51" s="77">
        <f t="shared" si="33"/>
        <v>3.9787150785059309</v>
      </c>
      <c r="BH51" s="77">
        <f t="shared" si="33"/>
        <v>3.9787150867229113</v>
      </c>
      <c r="BI51" s="77">
        <f t="shared" si="33"/>
        <v>3.9787147387494466</v>
      </c>
      <c r="BJ51" s="77">
        <f t="shared" si="33"/>
        <v>3.9787294748802982</v>
      </c>
      <c r="BK51" s="77">
        <f t="shared" si="33"/>
        <v>3.9781056335372349</v>
      </c>
      <c r="BL51" s="77">
        <f t="shared" si="8"/>
        <v>4.0049073712965262</v>
      </c>
    </row>
    <row r="52" spans="1:64" s="77" customFormat="1" ht="12.95" customHeight="1">
      <c r="A52" s="137" t="s">
        <v>350</v>
      </c>
      <c r="B52" s="138" t="s">
        <v>154</v>
      </c>
      <c r="C52" s="139">
        <v>19822.376</v>
      </c>
      <c r="D52" s="139" t="s">
        <v>244</v>
      </c>
      <c r="E52" s="140">
        <f t="shared" si="11"/>
        <v>-21538.96704977065</v>
      </c>
      <c r="F52" s="77">
        <f t="shared" si="12"/>
        <v>-21539</v>
      </c>
      <c r="G52" s="77">
        <f t="shared" si="13"/>
        <v>3.7429500003781868E-2</v>
      </c>
      <c r="H52" s="77">
        <f t="shared" si="14"/>
        <v>3.7429500003781868E-2</v>
      </c>
      <c r="Q52" s="143">
        <f t="shared" si="34"/>
        <v>4803.8760000000002</v>
      </c>
      <c r="R52" s="77">
        <f t="shared" si="15"/>
        <v>1.4009674705331068E-3</v>
      </c>
      <c r="S52" s="79">
        <f t="shared" si="16"/>
        <v>0.2</v>
      </c>
      <c r="Z52" s="77">
        <f t="shared" si="17"/>
        <v>-21539</v>
      </c>
      <c r="AA52" s="84">
        <f t="shared" si="18"/>
        <v>2.4521125094995017E-2</v>
      </c>
      <c r="AB52" s="84">
        <f t="shared" si="19"/>
        <v>-2.0985955158030534E-2</v>
      </c>
      <c r="AC52" s="84">
        <f t="shared" si="20"/>
        <v>3.7429500003781868E-2</v>
      </c>
      <c r="AD52" s="84">
        <f t="shared" si="21"/>
        <v>1.2908374908786852E-2</v>
      </c>
      <c r="AE52" s="84">
        <f t="shared" si="22"/>
        <v>3.3325228557159591E-5</v>
      </c>
      <c r="AF52" s="77">
        <f t="shared" si="23"/>
        <v>3.7429500003781868E-2</v>
      </c>
      <c r="AG52" s="142"/>
      <c r="AH52" s="77">
        <f t="shared" si="24"/>
        <v>5.8415455161812402E-2</v>
      </c>
      <c r="AI52" s="77">
        <f t="shared" si="25"/>
        <v>0.97099107880330937</v>
      </c>
      <c r="AJ52" s="77">
        <f t="shared" si="26"/>
        <v>0.93622590556959107</v>
      </c>
      <c r="AK52" s="77">
        <f t="shared" si="27"/>
        <v>2.0053195559898717E-2</v>
      </c>
      <c r="AL52" s="77">
        <f t="shared" si="28"/>
        <v>2.5367451781104071</v>
      </c>
      <c r="AM52" s="77">
        <f t="shared" si="29"/>
        <v>3.2051907682997611</v>
      </c>
      <c r="AN52" s="84">
        <f t="shared" si="36"/>
        <v>2.5163911199460953</v>
      </c>
      <c r="AO52" s="84">
        <f t="shared" si="36"/>
        <v>2.5163911199345748</v>
      </c>
      <c r="AP52" s="84">
        <f t="shared" si="36"/>
        <v>2.5163911203374654</v>
      </c>
      <c r="AQ52" s="84">
        <f t="shared" si="36"/>
        <v>2.5163911062478053</v>
      </c>
      <c r="AR52" s="84">
        <f t="shared" si="36"/>
        <v>2.5163915989831716</v>
      </c>
      <c r="AS52" s="84">
        <f t="shared" si="36"/>
        <v>2.5163743672255645</v>
      </c>
      <c r="AT52" s="84">
        <f t="shared" si="36"/>
        <v>2.5169768626052864</v>
      </c>
      <c r="AU52" s="84">
        <f t="shared" si="31"/>
        <v>2.4957516696375746</v>
      </c>
      <c r="AW52" s="77">
        <v>-10000</v>
      </c>
      <c r="AX52" s="77">
        <f t="shared" si="0"/>
        <v>1.0685600922799875E-2</v>
      </c>
      <c r="AY52" s="77">
        <f t="shared" si="1"/>
        <v>2.8796191610718704E-2</v>
      </c>
      <c r="AZ52" s="77">
        <f t="shared" si="2"/>
        <v>-1.8110590687918829E-2</v>
      </c>
      <c r="BA52" s="77">
        <f t="shared" si="3"/>
        <v>0.9774367235838437</v>
      </c>
      <c r="BB52" s="77">
        <f t="shared" si="4"/>
        <v>-0.26640044493490933</v>
      </c>
      <c r="BC52" s="77">
        <f t="shared" si="5"/>
        <v>-2.2650518938307536</v>
      </c>
      <c r="BD52" s="77">
        <f t="shared" si="6"/>
        <v>-2.1337007576219231</v>
      </c>
      <c r="BE52" s="77">
        <f t="shared" si="33"/>
        <v>4.0455520928270818</v>
      </c>
      <c r="BF52" s="77">
        <f t="shared" si="33"/>
        <v>4.0455520928300785</v>
      </c>
      <c r="BG52" s="77">
        <f t="shared" si="33"/>
        <v>4.0455520926927155</v>
      </c>
      <c r="BH52" s="77">
        <f t="shared" si="33"/>
        <v>4.0455520989903428</v>
      </c>
      <c r="BI52" s="77">
        <f t="shared" si="33"/>
        <v>4.0455518102643522</v>
      </c>
      <c r="BJ52" s="77">
        <f t="shared" si="33"/>
        <v>4.0455650475335503</v>
      </c>
      <c r="BK52" s="77">
        <f t="shared" si="33"/>
        <v>4.0449583848753088</v>
      </c>
      <c r="BL52" s="77">
        <f t="shared" si="8"/>
        <v>4.0732630059400154</v>
      </c>
    </row>
    <row r="53" spans="1:64" s="77" customFormat="1" ht="12.95" customHeight="1">
      <c r="A53" s="137" t="s">
        <v>354</v>
      </c>
      <c r="B53" s="138" t="s">
        <v>154</v>
      </c>
      <c r="C53" s="139">
        <v>19849.633999999998</v>
      </c>
      <c r="D53" s="139" t="s">
        <v>244</v>
      </c>
      <c r="E53" s="140">
        <f t="shared" si="11"/>
        <v>-21514.971074629349</v>
      </c>
      <c r="F53" s="77">
        <f t="shared" si="12"/>
        <v>-21515</v>
      </c>
      <c r="G53" s="77">
        <f t="shared" ref="G53:G84" si="37">+C53-(C$7+F53*C$8)</f>
        <v>3.2857500002137385E-2</v>
      </c>
      <c r="H53" s="77">
        <f t="shared" ref="H53:H84" si="38">+G53</f>
        <v>3.2857500002137385E-2</v>
      </c>
      <c r="Q53" s="143">
        <f t="shared" si="34"/>
        <v>4831.1339999999982</v>
      </c>
      <c r="R53" s="77">
        <f t="shared" ref="R53:R86" si="39">+(P53-G53)^2</f>
        <v>1.0796153063904583E-3</v>
      </c>
      <c r="S53" s="79">
        <f t="shared" ref="S53:S84" si="40">S$15</f>
        <v>0.2</v>
      </c>
      <c r="Z53" s="77">
        <f t="shared" si="17"/>
        <v>-21515</v>
      </c>
      <c r="AA53" s="84">
        <f t="shared" si="18"/>
        <v>2.4602902582836518E-2</v>
      </c>
      <c r="AB53" s="84">
        <f t="shared" si="19"/>
        <v>-2.549207719340725E-2</v>
      </c>
      <c r="AC53" s="84">
        <f t="shared" si="20"/>
        <v>3.2857500002137385E-2</v>
      </c>
      <c r="AD53" s="84">
        <f t="shared" si="21"/>
        <v>8.2545974193008673E-3</v>
      </c>
      <c r="AE53" s="84">
        <f t="shared" si="22"/>
        <v>1.362767571094571E-5</v>
      </c>
      <c r="AF53" s="77">
        <f t="shared" si="23"/>
        <v>3.2857500002137385E-2</v>
      </c>
      <c r="AG53" s="142"/>
      <c r="AH53" s="77">
        <f t="shared" si="24"/>
        <v>5.8349577195544636E-2</v>
      </c>
      <c r="AI53" s="77">
        <f t="shared" si="25"/>
        <v>0.9709290722971794</v>
      </c>
      <c r="AJ53" s="77">
        <f t="shared" si="26"/>
        <v>0.93513240840667133</v>
      </c>
      <c r="AK53" s="77">
        <f t="shared" si="27"/>
        <v>1.9963199234008709E-2</v>
      </c>
      <c r="AL53" s="77">
        <f t="shared" si="28"/>
        <v>2.539844230727355</v>
      </c>
      <c r="AM53" s="77">
        <f t="shared" si="29"/>
        <v>3.2227461658563055</v>
      </c>
      <c r="AN53" s="84">
        <f t="shared" si="36"/>
        <v>2.5195808752254938</v>
      </c>
      <c r="AO53" s="84">
        <f t="shared" si="36"/>
        <v>2.5195808752138635</v>
      </c>
      <c r="AP53" s="84">
        <f t="shared" si="36"/>
        <v>2.5195808756196594</v>
      </c>
      <c r="AQ53" s="84">
        <f t="shared" si="36"/>
        <v>2.5195808614609279</v>
      </c>
      <c r="AR53" s="84">
        <f t="shared" si="36"/>
        <v>2.5195813554769484</v>
      </c>
      <c r="AS53" s="84">
        <f t="shared" si="36"/>
        <v>2.5195641185309241</v>
      </c>
      <c r="AT53" s="84">
        <f t="shared" si="36"/>
        <v>2.5201654150843753</v>
      </c>
      <c r="AU53" s="84">
        <f t="shared" si="31"/>
        <v>2.4990327401004619</v>
      </c>
      <c r="AW53" s="77">
        <v>-9500</v>
      </c>
      <c r="AX53" s="77">
        <f t="shared" si="0"/>
        <v>9.1042351748733923E-3</v>
      </c>
      <c r="AY53" s="77">
        <f t="shared" si="1"/>
        <v>3.1136593195249383E-2</v>
      </c>
      <c r="AZ53" s="77">
        <f t="shared" si="2"/>
        <v>-2.2032358020375991E-2</v>
      </c>
      <c r="BA53" s="77">
        <f t="shared" si="3"/>
        <v>0.97926044628267883</v>
      </c>
      <c r="BB53" s="77">
        <f t="shared" si="4"/>
        <v>-0.32896315973125356</v>
      </c>
      <c r="BC53" s="77">
        <f t="shared" si="5"/>
        <v>-2.1995030602861942</v>
      </c>
      <c r="BD53" s="77">
        <f t="shared" si="6"/>
        <v>-1.9635526132798089</v>
      </c>
      <c r="BE53" s="77">
        <f t="shared" si="33"/>
        <v>4.1125104349883879</v>
      </c>
      <c r="BF53" s="77">
        <f t="shared" si="33"/>
        <v>4.112510434990198</v>
      </c>
      <c r="BG53" s="77">
        <f t="shared" si="33"/>
        <v>4.1125104348992956</v>
      </c>
      <c r="BH53" s="77">
        <f t="shared" si="33"/>
        <v>4.1125104394652423</v>
      </c>
      <c r="BI53" s="77">
        <f t="shared" si="33"/>
        <v>4.1125102101221911</v>
      </c>
      <c r="BJ53" s="77">
        <f t="shared" si="33"/>
        <v>4.1125217298946533</v>
      </c>
      <c r="BK53" s="77">
        <f t="shared" si="33"/>
        <v>4.1119433378631944</v>
      </c>
      <c r="BL53" s="77">
        <f t="shared" si="8"/>
        <v>4.1416186405835038</v>
      </c>
    </row>
    <row r="54" spans="1:64" s="77" customFormat="1" ht="12.95" customHeight="1">
      <c r="A54" s="137" t="s">
        <v>359</v>
      </c>
      <c r="B54" s="138" t="s">
        <v>154</v>
      </c>
      <c r="C54" s="139">
        <v>20066.588</v>
      </c>
      <c r="D54" s="139" t="s">
        <v>244</v>
      </c>
      <c r="E54" s="140">
        <f t="shared" si="11"/>
        <v>-21323.980437355651</v>
      </c>
      <c r="F54" s="77">
        <f t="shared" si="12"/>
        <v>-21324</v>
      </c>
      <c r="G54" s="77">
        <f t="shared" si="37"/>
        <v>2.2222000003239373E-2</v>
      </c>
      <c r="H54" s="77">
        <f t="shared" si="38"/>
        <v>2.2222000003239373E-2</v>
      </c>
      <c r="Q54" s="143">
        <f t="shared" si="34"/>
        <v>5048.0879999999997</v>
      </c>
      <c r="R54" s="77">
        <f t="shared" si="39"/>
        <v>4.9381728414397063E-4</v>
      </c>
      <c r="S54" s="79">
        <f t="shared" si="40"/>
        <v>0.2</v>
      </c>
      <c r="Z54" s="77">
        <f t="shared" si="17"/>
        <v>-21324</v>
      </c>
      <c r="AA54" s="84">
        <f t="shared" si="18"/>
        <v>2.5230202784069462E-2</v>
      </c>
      <c r="AB54" s="84">
        <f t="shared" si="19"/>
        <v>-3.5582351557035867E-2</v>
      </c>
      <c r="AC54" s="84">
        <f t="shared" si="20"/>
        <v>2.2222000003239373E-2</v>
      </c>
      <c r="AD54" s="84">
        <f t="shared" si="21"/>
        <v>-3.0082027808300896E-3</v>
      </c>
      <c r="AE54" s="84">
        <f t="shared" si="22"/>
        <v>1.8098567941187769E-6</v>
      </c>
      <c r="AF54" s="77">
        <f t="shared" si="23"/>
        <v>2.2222000003239373E-2</v>
      </c>
      <c r="AG54" s="142"/>
      <c r="AH54" s="77">
        <f t="shared" si="24"/>
        <v>5.780435156027524E-2</v>
      </c>
      <c r="AI54" s="77">
        <f t="shared" si="25"/>
        <v>0.97044587299428853</v>
      </c>
      <c r="AJ54" s="77">
        <f t="shared" si="26"/>
        <v>0.92611598430773134</v>
      </c>
      <c r="AK54" s="77">
        <f t="shared" si="27"/>
        <v>1.9240627279005856E-2</v>
      </c>
      <c r="AL54" s="77">
        <f t="shared" si="28"/>
        <v>2.5644936019734752</v>
      </c>
      <c r="AM54" s="77">
        <f t="shared" si="29"/>
        <v>3.3688882463434497</v>
      </c>
      <c r="AN54" s="84">
        <f t="shared" si="36"/>
        <v>2.544958844732089</v>
      </c>
      <c r="AO54" s="84">
        <f t="shared" si="36"/>
        <v>2.5449588447196025</v>
      </c>
      <c r="AP54" s="84">
        <f t="shared" si="36"/>
        <v>2.544958845147625</v>
      </c>
      <c r="AQ54" s="84">
        <f t="shared" si="36"/>
        <v>2.5449588304755681</v>
      </c>
      <c r="AR54" s="84">
        <f t="shared" si="36"/>
        <v>2.5449593334142486</v>
      </c>
      <c r="AS54" s="84">
        <f t="shared" si="36"/>
        <v>2.5449420932444515</v>
      </c>
      <c r="AT54" s="84">
        <f t="shared" si="36"/>
        <v>2.5455329517191596</v>
      </c>
      <c r="AU54" s="84">
        <f t="shared" si="31"/>
        <v>2.525144592534275</v>
      </c>
      <c r="AW54" s="77">
        <v>-9000</v>
      </c>
      <c r="AX54" s="77">
        <f t="shared" si="0"/>
        <v>7.5831643174201283E-3</v>
      </c>
      <c r="AY54" s="77">
        <f t="shared" si="1"/>
        <v>3.3445757889680211E-2</v>
      </c>
      <c r="AZ54" s="77">
        <f t="shared" si="2"/>
        <v>-2.5862593572260083E-2</v>
      </c>
      <c r="BA54" s="77">
        <f t="shared" si="3"/>
        <v>0.9811807378992734</v>
      </c>
      <c r="BB54" s="77">
        <f t="shared" si="4"/>
        <v>-0.39034419389951508</v>
      </c>
      <c r="BC54" s="77">
        <f t="shared" si="5"/>
        <v>-2.1337030610478456</v>
      </c>
      <c r="BD54" s="77">
        <f t="shared" si="6"/>
        <v>-1.8134481075498017</v>
      </c>
      <c r="BE54" s="77">
        <f t="shared" si="33"/>
        <v>4.1795969367607766</v>
      </c>
      <c r="BF54" s="77">
        <f t="shared" si="33"/>
        <v>4.1795969367617722</v>
      </c>
      <c r="BG54" s="77">
        <f t="shared" si="33"/>
        <v>4.1795969367061998</v>
      </c>
      <c r="BH54" s="77">
        <f t="shared" si="33"/>
        <v>4.1795969398085955</v>
      </c>
      <c r="BI54" s="77">
        <f t="shared" si="33"/>
        <v>4.1795967666134803</v>
      </c>
      <c r="BJ54" s="77">
        <f t="shared" si="33"/>
        <v>4.1796064355249758</v>
      </c>
      <c r="BK54" s="77">
        <f t="shared" si="33"/>
        <v>4.1790668945076819</v>
      </c>
      <c r="BL54" s="77">
        <f t="shared" si="8"/>
        <v>4.2099742752269931</v>
      </c>
    </row>
    <row r="55" spans="1:64" s="77" customFormat="1" ht="12.95" customHeight="1">
      <c r="A55" s="137" t="s">
        <v>327</v>
      </c>
      <c r="B55" s="138" t="s">
        <v>154</v>
      </c>
      <c r="C55" s="139">
        <v>20108.638999999999</v>
      </c>
      <c r="D55" s="139" t="s">
        <v>244</v>
      </c>
      <c r="E55" s="140">
        <f t="shared" si="11"/>
        <v>-21286.961773085823</v>
      </c>
      <c r="F55" s="77">
        <f t="shared" si="12"/>
        <v>-21287</v>
      </c>
      <c r="G55" s="77">
        <f t="shared" si="37"/>
        <v>4.3423500002973014E-2</v>
      </c>
      <c r="H55" s="77">
        <f t="shared" si="38"/>
        <v>4.3423500002973014E-2</v>
      </c>
      <c r="Q55" s="143">
        <f t="shared" si="34"/>
        <v>5090.1389999999992</v>
      </c>
      <c r="R55" s="77">
        <f t="shared" si="39"/>
        <v>1.8856003525081974E-3</v>
      </c>
      <c r="S55" s="79">
        <f t="shared" si="40"/>
        <v>0.2</v>
      </c>
      <c r="Z55" s="77">
        <f t="shared" si="17"/>
        <v>-21287</v>
      </c>
      <c r="AA55" s="84">
        <f t="shared" si="18"/>
        <v>2.5346911719539192E-2</v>
      </c>
      <c r="AB55" s="84">
        <f t="shared" si="19"/>
        <v>-1.4270949008751428E-2</v>
      </c>
      <c r="AC55" s="84">
        <f t="shared" si="20"/>
        <v>4.3423500002973014E-2</v>
      </c>
      <c r="AD55" s="84">
        <f t="shared" si="21"/>
        <v>1.8076588283433823E-2</v>
      </c>
      <c r="AE55" s="84">
        <f t="shared" si="22"/>
        <v>6.5352608793755392E-5</v>
      </c>
      <c r="AF55" s="77">
        <f t="shared" si="23"/>
        <v>4.3423500002973014E-2</v>
      </c>
      <c r="AG55" s="142"/>
      <c r="AH55" s="77">
        <f t="shared" si="24"/>
        <v>5.7694449011724443E-2</v>
      </c>
      <c r="AI55" s="77">
        <f t="shared" si="25"/>
        <v>0.97035438981200073</v>
      </c>
      <c r="AJ55" s="77">
        <f t="shared" si="26"/>
        <v>0.92430518727536193</v>
      </c>
      <c r="AK55" s="77">
        <f t="shared" si="27"/>
        <v>1.9099370611110202E-2</v>
      </c>
      <c r="AL55" s="77">
        <f t="shared" si="28"/>
        <v>2.5692657988281113</v>
      </c>
      <c r="AM55" s="77">
        <f t="shared" si="29"/>
        <v>3.3985939953982958</v>
      </c>
      <c r="AN55" s="84">
        <f t="shared" si="36"/>
        <v>2.5498735480485868</v>
      </c>
      <c r="AO55" s="84">
        <f t="shared" si="36"/>
        <v>2.5498735480359387</v>
      </c>
      <c r="AP55" s="84">
        <f t="shared" si="36"/>
        <v>2.5498735484680646</v>
      </c>
      <c r="AQ55" s="84">
        <f t="shared" si="36"/>
        <v>2.5498735337044622</v>
      </c>
      <c r="AR55" s="84">
        <f t="shared" si="36"/>
        <v>2.5498740381035523</v>
      </c>
      <c r="AS55" s="84">
        <f t="shared" si="36"/>
        <v>2.5498568051904238</v>
      </c>
      <c r="AT55" s="84">
        <f t="shared" si="36"/>
        <v>2.5504454587089143</v>
      </c>
      <c r="AU55" s="84">
        <f t="shared" si="31"/>
        <v>2.5302029094978931</v>
      </c>
      <c r="AW55" s="77">
        <v>-8500</v>
      </c>
      <c r="AX55" s="77">
        <f t="shared" si="0"/>
        <v>6.1398904870247316E-3</v>
      </c>
      <c r="AY55" s="77">
        <f t="shared" si="1"/>
        <v>3.5723685694011152E-2</v>
      </c>
      <c r="AZ55" s="77">
        <f t="shared" si="2"/>
        <v>-2.9583795206986421E-2</v>
      </c>
      <c r="BA55" s="77">
        <f t="shared" si="3"/>
        <v>0.98319067002592486</v>
      </c>
      <c r="BB55" s="77">
        <f t="shared" si="4"/>
        <v>-0.45027168431051601</v>
      </c>
      <c r="BC55" s="77">
        <f t="shared" si="5"/>
        <v>-2.0676388856852159</v>
      </c>
      <c r="BD55" s="77">
        <f t="shared" si="6"/>
        <v>-1.6797472099192887</v>
      </c>
      <c r="BE55" s="77">
        <f t="shared" si="33"/>
        <v>4.2468179732634406</v>
      </c>
      <c r="BF55" s="77">
        <f t="shared" si="33"/>
        <v>4.2468179732639291</v>
      </c>
      <c r="BG55" s="77">
        <f t="shared" si="33"/>
        <v>4.24681797323308</v>
      </c>
      <c r="BH55" s="77">
        <f t="shared" si="33"/>
        <v>4.246817975181636</v>
      </c>
      <c r="BI55" s="77">
        <f t="shared" si="33"/>
        <v>4.2468178521030584</v>
      </c>
      <c r="BJ55" s="77">
        <f t="shared" si="33"/>
        <v>4.2468256262961592</v>
      </c>
      <c r="BK55" s="77">
        <f t="shared" si="33"/>
        <v>4.2463348094431046</v>
      </c>
      <c r="BL55" s="77">
        <f t="shared" si="8"/>
        <v>4.2783299098704823</v>
      </c>
    </row>
    <row r="56" spans="1:64" s="77" customFormat="1" ht="12.95" customHeight="1">
      <c r="A56" s="137" t="s">
        <v>327</v>
      </c>
      <c r="B56" s="138" t="s">
        <v>154</v>
      </c>
      <c r="C56" s="139">
        <v>20206.313999999998</v>
      </c>
      <c r="D56" s="139" t="s">
        <v>244</v>
      </c>
      <c r="E56" s="140">
        <f t="shared" si="11"/>
        <v>-21200.975755332252</v>
      </c>
      <c r="F56" s="77">
        <f t="shared" si="12"/>
        <v>-21201</v>
      </c>
      <c r="G56" s="77">
        <f t="shared" si="37"/>
        <v>2.7540500002942281E-2</v>
      </c>
      <c r="H56" s="77">
        <f t="shared" si="38"/>
        <v>2.7540500002942281E-2</v>
      </c>
      <c r="Q56" s="143">
        <f t="shared" si="34"/>
        <v>5187.8139999999985</v>
      </c>
      <c r="R56" s="77">
        <f t="shared" si="39"/>
        <v>7.5847914041206376E-4</v>
      </c>
      <c r="S56" s="79">
        <f t="shared" si="40"/>
        <v>0.2</v>
      </c>
      <c r="Z56" s="77">
        <f t="shared" si="17"/>
        <v>-21201</v>
      </c>
      <c r="AA56" s="84">
        <f t="shared" si="18"/>
        <v>2.5612182131616083E-2</v>
      </c>
      <c r="AB56" s="84">
        <f t="shared" si="19"/>
        <v>-2.9893161684025851E-2</v>
      </c>
      <c r="AC56" s="84">
        <f t="shared" si="20"/>
        <v>2.7540500002942281E-2</v>
      </c>
      <c r="AD56" s="84">
        <f t="shared" si="21"/>
        <v>1.9283178713261975E-3</v>
      </c>
      <c r="AE56" s="84">
        <f t="shared" si="22"/>
        <v>7.436819625751995E-7</v>
      </c>
      <c r="AF56" s="77">
        <f t="shared" si="23"/>
        <v>2.7540500002942281E-2</v>
      </c>
      <c r="AG56" s="142"/>
      <c r="AH56" s="77">
        <f t="shared" si="24"/>
        <v>5.7433661686968132E-2</v>
      </c>
      <c r="AI56" s="77">
        <f t="shared" si="25"/>
        <v>0.97014442988039229</v>
      </c>
      <c r="AJ56" s="77">
        <f t="shared" si="26"/>
        <v>0.92001640685005348</v>
      </c>
      <c r="AK56" s="77">
        <f t="shared" si="27"/>
        <v>1.8769472395156302E-2</v>
      </c>
      <c r="AL56" s="77">
        <f t="shared" si="28"/>
        <v>2.5803544808984671</v>
      </c>
      <c r="AM56" s="77">
        <f t="shared" si="29"/>
        <v>3.4695150100873104</v>
      </c>
      <c r="AN56" s="84">
        <f t="shared" si="36"/>
        <v>2.5612951352490407</v>
      </c>
      <c r="AO56" s="84">
        <f t="shared" si="36"/>
        <v>2.5612951352360236</v>
      </c>
      <c r="AP56" s="84">
        <f t="shared" si="36"/>
        <v>2.5612951356774025</v>
      </c>
      <c r="AQ56" s="84">
        <f t="shared" si="36"/>
        <v>2.5612951207115651</v>
      </c>
      <c r="AR56" s="84">
        <f t="shared" si="36"/>
        <v>2.5612956281581321</v>
      </c>
      <c r="AS56" s="84">
        <f t="shared" si="36"/>
        <v>2.5612784220760383</v>
      </c>
      <c r="AT56" s="84">
        <f t="shared" si="36"/>
        <v>2.5618617235885632</v>
      </c>
      <c r="AU56" s="84">
        <f t="shared" si="31"/>
        <v>2.5419600786565733</v>
      </c>
      <c r="AW56" s="77">
        <v>-8000</v>
      </c>
      <c r="AX56" s="77">
        <f t="shared" si="0"/>
        <v>4.7916659983242779E-3</v>
      </c>
      <c r="AY56" s="77">
        <f t="shared" si="1"/>
        <v>3.7970376608242228E-2</v>
      </c>
      <c r="AZ56" s="77">
        <f t="shared" si="2"/>
        <v>-3.317871060991795E-2</v>
      </c>
      <c r="BA56" s="77">
        <f t="shared" si="3"/>
        <v>0.98528279334808211</v>
      </c>
      <c r="BB56" s="77">
        <f t="shared" si="4"/>
        <v>-0.50847261873673877</v>
      </c>
      <c r="BC56" s="77">
        <f t="shared" si="5"/>
        <v>-2.0012984176471758</v>
      </c>
      <c r="BD56" s="77">
        <f t="shared" si="6"/>
        <v>-1.5596338528114633</v>
      </c>
      <c r="BE56" s="77">
        <f t="shared" si="33"/>
        <v>4.3141794276188996</v>
      </c>
      <c r="BF56" s="77">
        <f t="shared" si="33"/>
        <v>4.3141794276191066</v>
      </c>
      <c r="BG56" s="77">
        <f t="shared" si="33"/>
        <v>4.3141794276039533</v>
      </c>
      <c r="BH56" s="77">
        <f t="shared" si="33"/>
        <v>4.3141794287120492</v>
      </c>
      <c r="BI56" s="77">
        <f t="shared" si="33"/>
        <v>4.3141793476801871</v>
      </c>
      <c r="BJ56" s="77">
        <f t="shared" si="33"/>
        <v>4.3141852733490715</v>
      </c>
      <c r="BK56" s="77">
        <f t="shared" si="33"/>
        <v>4.3137521630533193</v>
      </c>
      <c r="BL56" s="77">
        <f t="shared" si="8"/>
        <v>4.3466855445139716</v>
      </c>
    </row>
    <row r="57" spans="1:64" s="77" customFormat="1" ht="12.95" customHeight="1">
      <c r="A57" s="137" t="s">
        <v>327</v>
      </c>
      <c r="B57" s="138" t="s">
        <v>154</v>
      </c>
      <c r="C57" s="139">
        <v>20214.268</v>
      </c>
      <c r="D57" s="139" t="s">
        <v>244</v>
      </c>
      <c r="E57" s="140">
        <f t="shared" si="11"/>
        <v>-21193.973628020125</v>
      </c>
      <c r="F57" s="77">
        <f t="shared" si="12"/>
        <v>-21194</v>
      </c>
      <c r="G57" s="77">
        <f t="shared" si="37"/>
        <v>2.9957000002468703E-2</v>
      </c>
      <c r="H57" s="77">
        <f t="shared" si="38"/>
        <v>2.9957000002468703E-2</v>
      </c>
      <c r="Q57" s="143">
        <f t="shared" si="34"/>
        <v>5195.768</v>
      </c>
      <c r="R57" s="77">
        <f t="shared" si="39"/>
        <v>8.9742184914790989E-4</v>
      </c>
      <c r="S57" s="79">
        <f t="shared" si="40"/>
        <v>0.2</v>
      </c>
      <c r="Z57" s="77">
        <f t="shared" si="17"/>
        <v>-21194</v>
      </c>
      <c r="AA57" s="84">
        <f t="shared" si="18"/>
        <v>2.5633405552215653E-2</v>
      </c>
      <c r="AB57" s="84">
        <f t="shared" si="19"/>
        <v>-2.7455107122531859E-2</v>
      </c>
      <c r="AC57" s="84">
        <f t="shared" si="20"/>
        <v>2.9957000002468703E-2</v>
      </c>
      <c r="AD57" s="84">
        <f t="shared" si="21"/>
        <v>4.3235944502530502E-3</v>
      </c>
      <c r="AE57" s="84">
        <f t="shared" si="22"/>
        <v>3.7386937940517948E-6</v>
      </c>
      <c r="AF57" s="77">
        <f t="shared" si="23"/>
        <v>2.9957000002468703E-2</v>
      </c>
      <c r="AG57" s="142"/>
      <c r="AH57" s="77">
        <f t="shared" si="24"/>
        <v>5.7412107125000562E-2</v>
      </c>
      <c r="AI57" s="77">
        <f t="shared" si="25"/>
        <v>0.97012750527892422</v>
      </c>
      <c r="AJ57" s="77">
        <f t="shared" si="26"/>
        <v>0.91966241694612882</v>
      </c>
      <c r="AK57" s="77">
        <f t="shared" si="27"/>
        <v>1.8742524384368495E-2</v>
      </c>
      <c r="AL57" s="77">
        <f t="shared" si="28"/>
        <v>2.5812568375722069</v>
      </c>
      <c r="AM57" s="77">
        <f t="shared" si="29"/>
        <v>3.475406485916491</v>
      </c>
      <c r="AN57" s="84">
        <f t="shared" si="36"/>
        <v>2.5622246909238227</v>
      </c>
      <c r="AO57" s="84">
        <f t="shared" si="36"/>
        <v>2.5622246909107758</v>
      </c>
      <c r="AP57" s="84">
        <f t="shared" si="36"/>
        <v>2.5622246913528897</v>
      </c>
      <c r="AQ57" s="84">
        <f t="shared" si="36"/>
        <v>2.5622246763712564</v>
      </c>
      <c r="AR57" s="84">
        <f t="shared" si="36"/>
        <v>2.5622251840442574</v>
      </c>
      <c r="AS57" s="84">
        <f t="shared" si="36"/>
        <v>2.56220798076107</v>
      </c>
      <c r="AT57" s="84">
        <f t="shared" si="36"/>
        <v>2.5627908327411797</v>
      </c>
      <c r="AU57" s="84">
        <f t="shared" si="31"/>
        <v>2.5429170575415823</v>
      </c>
      <c r="AW57" s="77">
        <v>-7500</v>
      </c>
      <c r="AX57" s="77">
        <f t="shared" si="0"/>
        <v>3.5554190149937812E-3</v>
      </c>
      <c r="AY57" s="77">
        <f t="shared" si="1"/>
        <v>4.0185830632373437E-2</v>
      </c>
      <c r="AZ57" s="77">
        <f t="shared" si="2"/>
        <v>-3.6630411617379656E-2</v>
      </c>
      <c r="BA57" s="77">
        <f t="shared" si="3"/>
        <v>0.98744913666195822</v>
      </c>
      <c r="BB57" s="77">
        <f t="shared" si="4"/>
        <v>-0.56467380807293355</v>
      </c>
      <c r="BC57" s="77">
        <f t="shared" si="5"/>
        <v>-1.9346705096056391</v>
      </c>
      <c r="BD57" s="77">
        <f t="shared" si="6"/>
        <v>-1.4508947050028451</v>
      </c>
      <c r="BE57" s="77">
        <f t="shared" si="33"/>
        <v>4.3816866552501086</v>
      </c>
      <c r="BF57" s="77">
        <f t="shared" si="33"/>
        <v>4.3816866552501814</v>
      </c>
      <c r="BG57" s="77">
        <f t="shared" si="33"/>
        <v>4.3816866552438594</v>
      </c>
      <c r="BH57" s="77">
        <f t="shared" si="33"/>
        <v>4.3816866557959129</v>
      </c>
      <c r="BI57" s="77">
        <f t="shared" si="33"/>
        <v>4.3816866075855847</v>
      </c>
      <c r="BJ57" s="77">
        <f t="shared" si="33"/>
        <v>4.3816908177763114</v>
      </c>
      <c r="BK57" s="77">
        <f t="shared" si="33"/>
        <v>4.3813233377428915</v>
      </c>
      <c r="BL57" s="77">
        <f t="shared" si="8"/>
        <v>4.4150411791574609</v>
      </c>
    </row>
    <row r="58" spans="1:64" s="77" customFormat="1" ht="12.95" customHeight="1">
      <c r="A58" s="137" t="s">
        <v>327</v>
      </c>
      <c r="B58" s="138" t="s">
        <v>154</v>
      </c>
      <c r="C58" s="139">
        <v>20223.363000000001</v>
      </c>
      <c r="D58" s="139" t="s">
        <v>244</v>
      </c>
      <c r="E58" s="140">
        <f t="shared" si="11"/>
        <v>-21185.9670466895</v>
      </c>
      <c r="F58" s="77">
        <f t="shared" si="12"/>
        <v>-21186</v>
      </c>
      <c r="G58" s="77">
        <f t="shared" si="37"/>
        <v>3.7433000004966743E-2</v>
      </c>
      <c r="H58" s="77">
        <f t="shared" si="38"/>
        <v>3.7433000004966743E-2</v>
      </c>
      <c r="Q58" s="143">
        <f t="shared" si="34"/>
        <v>5204.8630000000012</v>
      </c>
      <c r="R58" s="77">
        <f t="shared" si="39"/>
        <v>1.4012294893718403E-3</v>
      </c>
      <c r="S58" s="79">
        <f t="shared" si="40"/>
        <v>0.2</v>
      </c>
      <c r="Z58" s="77">
        <f t="shared" si="17"/>
        <v>-21186</v>
      </c>
      <c r="AA58" s="84">
        <f t="shared" si="18"/>
        <v>2.5657593111247427E-2</v>
      </c>
      <c r="AB58" s="84">
        <f t="shared" si="19"/>
        <v>-1.9954413052985343E-2</v>
      </c>
      <c r="AC58" s="84">
        <f t="shared" si="20"/>
        <v>3.7433000004966743E-2</v>
      </c>
      <c r="AD58" s="84">
        <f t="shared" si="21"/>
        <v>1.1775406893719316E-2</v>
      </c>
      <c r="AE58" s="84">
        <f t="shared" si="22"/>
        <v>2.7732041502530479E-5</v>
      </c>
      <c r="AF58" s="77">
        <f t="shared" si="23"/>
        <v>3.7433000004966743E-2</v>
      </c>
      <c r="AG58" s="142"/>
      <c r="AH58" s="77">
        <f t="shared" si="24"/>
        <v>5.7387413057952086E-2</v>
      </c>
      <c r="AI58" s="77">
        <f t="shared" si="25"/>
        <v>0.97010819338284393</v>
      </c>
      <c r="AJ58" s="77">
        <f t="shared" si="26"/>
        <v>0.91925695529860862</v>
      </c>
      <c r="AK58" s="77">
        <f t="shared" si="27"/>
        <v>1.8711709123484455E-2</v>
      </c>
      <c r="AL58" s="77">
        <f t="shared" si="28"/>
        <v>2.5822880638214296</v>
      </c>
      <c r="AM58" s="77">
        <f t="shared" si="29"/>
        <v>3.4821620127787205</v>
      </c>
      <c r="AN58" s="84">
        <f t="shared" si="36"/>
        <v>2.5632870204253084</v>
      </c>
      <c r="AO58" s="84">
        <f t="shared" si="36"/>
        <v>2.5632870204122278</v>
      </c>
      <c r="AP58" s="84">
        <f t="shared" si="36"/>
        <v>2.5632870208551779</v>
      </c>
      <c r="AQ58" s="84">
        <f t="shared" si="36"/>
        <v>2.5632870058556168</v>
      </c>
      <c r="AR58" s="84">
        <f t="shared" si="36"/>
        <v>2.5632875137833779</v>
      </c>
      <c r="AS58" s="84">
        <f t="shared" si="36"/>
        <v>2.5632703138125343</v>
      </c>
      <c r="AT58" s="84">
        <f t="shared" si="36"/>
        <v>2.5638526494878149</v>
      </c>
      <c r="AU58" s="84">
        <f t="shared" si="31"/>
        <v>2.5440107476958778</v>
      </c>
      <c r="AW58" s="77">
        <v>-7000</v>
      </c>
      <c r="AX58" s="77">
        <f t="shared" si="0"/>
        <v>2.4476762749199923E-3</v>
      </c>
      <c r="AY58" s="77">
        <f t="shared" si="1"/>
        <v>4.2370047766404774E-2</v>
      </c>
      <c r="AZ58" s="77">
        <f t="shared" si="2"/>
        <v>-3.9922371491484782E-2</v>
      </c>
      <c r="BA58" s="77">
        <f t="shared" si="3"/>
        <v>0.98968120935840198</v>
      </c>
      <c r="BB58" s="77">
        <f t="shared" si="4"/>
        <v>-0.61860298718760554</v>
      </c>
      <c r="BC58" s="77">
        <f t="shared" si="5"/>
        <v>-1.8677450603012979</v>
      </c>
      <c r="BD58" s="77">
        <f t="shared" si="6"/>
        <v>-1.3517655566399396</v>
      </c>
      <c r="BE58" s="77">
        <f t="shared" si="33"/>
        <v>4.4493444482254301</v>
      </c>
      <c r="BF58" s="77">
        <f t="shared" si="33"/>
        <v>4.4493444482254487</v>
      </c>
      <c r="BG58" s="77">
        <f t="shared" si="33"/>
        <v>4.4493444482233615</v>
      </c>
      <c r="BH58" s="77">
        <f t="shared" si="33"/>
        <v>4.4493444484510416</v>
      </c>
      <c r="BI58" s="77">
        <f t="shared" si="33"/>
        <v>4.4493444236216071</v>
      </c>
      <c r="BJ58" s="77">
        <f t="shared" si="33"/>
        <v>4.4493471313858315</v>
      </c>
      <c r="BK58" s="77">
        <f t="shared" si="33"/>
        <v>4.4490519974683131</v>
      </c>
      <c r="BL58" s="77">
        <f t="shared" si="8"/>
        <v>4.4833968138009492</v>
      </c>
    </row>
    <row r="59" spans="1:64" s="77" customFormat="1" ht="12.95" customHeight="1">
      <c r="A59" s="137" t="s">
        <v>327</v>
      </c>
      <c r="B59" s="138" t="s">
        <v>154</v>
      </c>
      <c r="C59" s="139">
        <v>20458.513999999999</v>
      </c>
      <c r="D59" s="139" t="s">
        <v>244</v>
      </c>
      <c r="E59" s="140">
        <f t="shared" si="11"/>
        <v>-20978.957084459966</v>
      </c>
      <c r="F59" s="77">
        <f t="shared" si="12"/>
        <v>-20979</v>
      </c>
      <c r="G59" s="77">
        <f t="shared" si="37"/>
        <v>4.8749500001576962E-2</v>
      </c>
      <c r="H59" s="77">
        <f t="shared" si="38"/>
        <v>4.8749500001576962E-2</v>
      </c>
      <c r="Q59" s="143">
        <f t="shared" si="34"/>
        <v>5440.0139999999992</v>
      </c>
      <c r="R59" s="77">
        <f t="shared" si="39"/>
        <v>2.3765137504037524E-3</v>
      </c>
      <c r="S59" s="79">
        <f t="shared" si="40"/>
        <v>0.2</v>
      </c>
      <c r="Z59" s="77">
        <f t="shared" si="17"/>
        <v>-20979</v>
      </c>
      <c r="AA59" s="84">
        <f t="shared" si="18"/>
        <v>2.6258409361419731E-2</v>
      </c>
      <c r="AB59" s="84">
        <f t="shared" si="19"/>
        <v>-7.9766976273087167E-3</v>
      </c>
      <c r="AC59" s="84">
        <f t="shared" si="20"/>
        <v>4.8749500001576962E-2</v>
      </c>
      <c r="AD59" s="84">
        <f t="shared" si="21"/>
        <v>2.2491090640157231E-2</v>
      </c>
      <c r="AE59" s="84">
        <f t="shared" si="22"/>
        <v>1.0116983163675365E-4</v>
      </c>
      <c r="AF59" s="77">
        <f t="shared" si="23"/>
        <v>4.8749500001576962E-2</v>
      </c>
      <c r="AG59" s="142"/>
      <c r="AH59" s="77">
        <f t="shared" si="24"/>
        <v>5.6726197628885679E-2</v>
      </c>
      <c r="AI59" s="77">
        <f t="shared" si="25"/>
        <v>0.96961986085047336</v>
      </c>
      <c r="AJ59" s="77">
        <f t="shared" si="26"/>
        <v>0.90843288285193202</v>
      </c>
      <c r="AK59" s="77">
        <f t="shared" si="27"/>
        <v>1.7907967679631986E-2</v>
      </c>
      <c r="AL59" s="77">
        <f t="shared" si="28"/>
        <v>2.6089569823671117</v>
      </c>
      <c r="AM59" s="77">
        <f t="shared" si="29"/>
        <v>3.6657166469535554</v>
      </c>
      <c r="AN59" s="84">
        <f t="shared" si="36"/>
        <v>2.5907675526609202</v>
      </c>
      <c r="AO59" s="84">
        <f t="shared" si="36"/>
        <v>2.5907675526470006</v>
      </c>
      <c r="AP59" s="84">
        <f t="shared" si="36"/>
        <v>2.5907675531102226</v>
      </c>
      <c r="AQ59" s="84">
        <f t="shared" si="36"/>
        <v>2.5907675376948736</v>
      </c>
      <c r="AR59" s="84">
        <f t="shared" si="36"/>
        <v>2.590768050695103</v>
      </c>
      <c r="AS59" s="84">
        <f t="shared" si="36"/>
        <v>2.5907509787124967</v>
      </c>
      <c r="AT59" s="84">
        <f t="shared" si="36"/>
        <v>2.5913190160701589</v>
      </c>
      <c r="AU59" s="84">
        <f t="shared" si="31"/>
        <v>2.5723099804382823</v>
      </c>
      <c r="AW59" s="77">
        <v>-6500</v>
      </c>
      <c r="AX59" s="77">
        <f t="shared" si="0"/>
        <v>1.4844830358543143E-3</v>
      </c>
      <c r="AY59" s="77">
        <f t="shared" si="1"/>
        <v>4.4523028010336245E-2</v>
      </c>
      <c r="AZ59" s="77">
        <f t="shared" si="2"/>
        <v>-4.3038544974481931E-2</v>
      </c>
      <c r="BA59" s="77">
        <f t="shared" si="3"/>
        <v>0.99197000800013968</v>
      </c>
      <c r="BB59" s="77">
        <f t="shared" si="4"/>
        <v>-0.6699900495205795</v>
      </c>
      <c r="BC59" s="77">
        <f t="shared" si="5"/>
        <v>-1.8005130923738411</v>
      </c>
      <c r="BD59" s="77">
        <f t="shared" si="6"/>
        <v>-1.2608223734858486</v>
      </c>
      <c r="BE59" s="77">
        <f t="shared" si="33"/>
        <v>4.5171569999100534</v>
      </c>
      <c r="BF59" s="77">
        <f t="shared" si="33"/>
        <v>4.517156999910056</v>
      </c>
      <c r="BG59" s="77">
        <f t="shared" si="33"/>
        <v>4.51715699990958</v>
      </c>
      <c r="BH59" s="77">
        <f t="shared" si="33"/>
        <v>4.5171569999792291</v>
      </c>
      <c r="BI59" s="77">
        <f t="shared" si="33"/>
        <v>4.517156989798413</v>
      </c>
      <c r="BJ59" s="77">
        <f t="shared" si="33"/>
        <v>4.5171584779490956</v>
      </c>
      <c r="BK59" s="77">
        <f t="shared" si="33"/>
        <v>4.5169410706248598</v>
      </c>
      <c r="BL59" s="77">
        <f t="shared" si="8"/>
        <v>4.5517524484444385</v>
      </c>
    </row>
    <row r="60" spans="1:64" s="77" customFormat="1" ht="12.95" customHeight="1">
      <c r="A60" s="137" t="s">
        <v>327</v>
      </c>
      <c r="B60" s="138" t="s">
        <v>154</v>
      </c>
      <c r="C60" s="139">
        <v>20491.454000000002</v>
      </c>
      <c r="D60" s="139" t="s">
        <v>244</v>
      </c>
      <c r="E60" s="140">
        <f t="shared" si="11"/>
        <v>-20949.959086765542</v>
      </c>
      <c r="F60" s="77">
        <f t="shared" si="12"/>
        <v>-20950</v>
      </c>
      <c r="G60" s="77">
        <f t="shared" si="37"/>
        <v>4.6475000006466871E-2</v>
      </c>
      <c r="H60" s="77">
        <f t="shared" si="38"/>
        <v>4.6475000006466871E-2</v>
      </c>
      <c r="Q60" s="143">
        <f t="shared" si="34"/>
        <v>5472.9540000000015</v>
      </c>
      <c r="R60" s="77">
        <f t="shared" si="39"/>
        <v>2.1599256256010957E-3</v>
      </c>
      <c r="S60" s="79">
        <f t="shared" si="40"/>
        <v>0.2</v>
      </c>
      <c r="Z60" s="77">
        <f t="shared" si="17"/>
        <v>-20950</v>
      </c>
      <c r="AA60" s="84">
        <f t="shared" si="18"/>
        <v>2.6338748772791465E-2</v>
      </c>
      <c r="AB60" s="84">
        <f t="shared" si="19"/>
        <v>-1.0155158233820856E-2</v>
      </c>
      <c r="AC60" s="84">
        <f t="shared" si="20"/>
        <v>4.6475000006466871E-2</v>
      </c>
      <c r="AD60" s="84">
        <f t="shared" si="21"/>
        <v>2.0136251233675406E-2</v>
      </c>
      <c r="AE60" s="84">
        <f t="shared" si="22"/>
        <v>8.1093722749138876E-5</v>
      </c>
      <c r="AF60" s="77">
        <f t="shared" si="23"/>
        <v>4.6475000006466871E-2</v>
      </c>
      <c r="AG60" s="142"/>
      <c r="AH60" s="77">
        <f t="shared" si="24"/>
        <v>5.6630158240287727E-2</v>
      </c>
      <c r="AI60" s="77">
        <f t="shared" si="25"/>
        <v>0.96955320264275258</v>
      </c>
      <c r="AJ60" s="77">
        <f t="shared" si="26"/>
        <v>0.90686558398485195</v>
      </c>
      <c r="AK60" s="77">
        <f t="shared" si="27"/>
        <v>1.7794400575632103E-2</v>
      </c>
      <c r="AL60" s="77">
        <f t="shared" si="28"/>
        <v>2.6126910836900294</v>
      </c>
      <c r="AM60" s="77">
        <f t="shared" si="29"/>
        <v>3.6928579394824452</v>
      </c>
      <c r="AN60" s="84">
        <f t="shared" si="36"/>
        <v>2.5946163878723434</v>
      </c>
      <c r="AO60" s="84">
        <f t="shared" si="36"/>
        <v>2.5946163878583119</v>
      </c>
      <c r="AP60" s="84">
        <f t="shared" si="36"/>
        <v>2.5946163883241486</v>
      </c>
      <c r="AQ60" s="84">
        <f t="shared" si="36"/>
        <v>2.5946163728582392</v>
      </c>
      <c r="AR60" s="84">
        <f t="shared" si="36"/>
        <v>2.5946168863309431</v>
      </c>
      <c r="AS60" s="84">
        <f t="shared" si="36"/>
        <v>2.5945998388017713</v>
      </c>
      <c r="AT60" s="84">
        <f t="shared" si="36"/>
        <v>2.5951657300465234</v>
      </c>
      <c r="AU60" s="84">
        <f t="shared" si="31"/>
        <v>2.5762746072476048</v>
      </c>
      <c r="AW60" s="77">
        <v>-6000</v>
      </c>
      <c r="AX60" s="77">
        <f t="shared" si="0"/>
        <v>6.813204884360477E-4</v>
      </c>
      <c r="AY60" s="77">
        <f t="shared" si="1"/>
        <v>4.6644771364167836E-2</v>
      </c>
      <c r="AZ60" s="77">
        <f t="shared" si="2"/>
        <v>-4.5963450875731789E-2</v>
      </c>
      <c r="BA60" s="77">
        <f t="shared" si="3"/>
        <v>0.99430602762991505</v>
      </c>
      <c r="BB60" s="77">
        <f t="shared" si="4"/>
        <v>-0.71856841842928321</v>
      </c>
      <c r="BC60" s="77">
        <f t="shared" si="5"/>
        <v>-1.7329668305438553</v>
      </c>
      <c r="BD60" s="77">
        <f t="shared" si="6"/>
        <v>-1.1769025634294517</v>
      </c>
      <c r="BE60" s="77">
        <f t="shared" si="33"/>
        <v>4.5851278702258176</v>
      </c>
      <c r="BF60" s="77">
        <f t="shared" si="33"/>
        <v>4.5851278702258176</v>
      </c>
      <c r="BG60" s="77">
        <f t="shared" si="33"/>
        <v>4.5851278702257634</v>
      </c>
      <c r="BH60" s="77">
        <f t="shared" si="33"/>
        <v>4.5851278702379403</v>
      </c>
      <c r="BI60" s="77">
        <f t="shared" si="33"/>
        <v>4.5851278675172757</v>
      </c>
      <c r="BJ60" s="77">
        <f t="shared" si="33"/>
        <v>4.5851284753785846</v>
      </c>
      <c r="BK60" s="77">
        <f t="shared" si="33"/>
        <v>4.5849927363690082</v>
      </c>
      <c r="BL60" s="77">
        <f t="shared" si="8"/>
        <v>4.6201080830879278</v>
      </c>
    </row>
    <row r="61" spans="1:64" s="77" customFormat="1" ht="12.95" customHeight="1">
      <c r="A61" s="137" t="s">
        <v>327</v>
      </c>
      <c r="B61" s="138" t="s">
        <v>154</v>
      </c>
      <c r="C61" s="139">
        <v>20516.449000000001</v>
      </c>
      <c r="D61" s="139" t="s">
        <v>244</v>
      </c>
      <c r="E61" s="140">
        <f t="shared" si="11"/>
        <v>-20927.95529343306</v>
      </c>
      <c r="F61" s="77">
        <f t="shared" si="12"/>
        <v>-20928</v>
      </c>
      <c r="G61" s="77">
        <f t="shared" si="37"/>
        <v>5.0784000002749963E-2</v>
      </c>
      <c r="H61" s="77">
        <f t="shared" si="38"/>
        <v>5.0784000002749963E-2</v>
      </c>
      <c r="Q61" s="143">
        <f t="shared" si="34"/>
        <v>5497.9490000000005</v>
      </c>
      <c r="R61" s="77">
        <f t="shared" si="39"/>
        <v>2.5790146562793084E-3</v>
      </c>
      <c r="S61" s="79">
        <f t="shared" si="40"/>
        <v>0.2</v>
      </c>
      <c r="Z61" s="77">
        <f t="shared" si="17"/>
        <v>-20928</v>
      </c>
      <c r="AA61" s="84">
        <f t="shared" si="18"/>
        <v>2.6399070587084468E-2</v>
      </c>
      <c r="AB61" s="84">
        <f t="shared" si="19"/>
        <v>-5.7727455405386027E-3</v>
      </c>
      <c r="AC61" s="84">
        <f t="shared" si="20"/>
        <v>5.0784000002749963E-2</v>
      </c>
      <c r="AD61" s="84">
        <f t="shared" si="21"/>
        <v>2.4384929415665495E-2</v>
      </c>
      <c r="AE61" s="84">
        <f t="shared" si="22"/>
        <v>1.1892495652139767E-4</v>
      </c>
      <c r="AF61" s="77">
        <f t="shared" si="23"/>
        <v>5.0784000002749963E-2</v>
      </c>
      <c r="AG61" s="142"/>
      <c r="AH61" s="77">
        <f t="shared" si="24"/>
        <v>5.6556745543288565E-2</v>
      </c>
      <c r="AI61" s="77">
        <f t="shared" si="25"/>
        <v>0.96950292353720191</v>
      </c>
      <c r="AJ61" s="77">
        <f t="shared" si="26"/>
        <v>0.90566830733982751</v>
      </c>
      <c r="AK61" s="77">
        <f t="shared" si="27"/>
        <v>1.7708091042842461E-2</v>
      </c>
      <c r="AL61" s="77">
        <f t="shared" si="28"/>
        <v>2.6155235086632769</v>
      </c>
      <c r="AM61" s="77">
        <f t="shared" si="29"/>
        <v>3.7136963205407421</v>
      </c>
      <c r="AN61" s="84">
        <f t="shared" ref="AN61:AT70" si="41">$AU61+$AB$7*SIN(AO61)</f>
        <v>2.5975360178687597</v>
      </c>
      <c r="AO61" s="84">
        <f t="shared" si="41"/>
        <v>2.5975360178546452</v>
      </c>
      <c r="AP61" s="84">
        <f t="shared" si="41"/>
        <v>2.5975360183224256</v>
      </c>
      <c r="AQ61" s="84">
        <f t="shared" si="41"/>
        <v>2.5975360028194703</v>
      </c>
      <c r="AR61" s="84">
        <f t="shared" si="41"/>
        <v>2.5975365166108255</v>
      </c>
      <c r="AS61" s="84">
        <f t="shared" si="41"/>
        <v>2.5975194887045099</v>
      </c>
      <c r="AT61" s="84">
        <f t="shared" si="41"/>
        <v>2.5980837286819738</v>
      </c>
      <c r="AU61" s="84">
        <f t="shared" si="31"/>
        <v>2.5792822551719183</v>
      </c>
      <c r="AW61" s="77">
        <v>-5500</v>
      </c>
      <c r="AX61" s="77">
        <f t="shared" si="0"/>
        <v>5.3020971491832269E-5</v>
      </c>
      <c r="AY61" s="77">
        <f t="shared" si="1"/>
        <v>4.8735277827899569E-2</v>
      </c>
      <c r="AZ61" s="77">
        <f t="shared" si="2"/>
        <v>-4.8682256856407737E-2</v>
      </c>
      <c r="BA61" s="77">
        <f t="shared" si="3"/>
        <v>0.99667927844412774</v>
      </c>
      <c r="BB61" s="77">
        <f t="shared" si="4"/>
        <v>-0.76407655575154221</v>
      </c>
      <c r="BC61" s="77">
        <f t="shared" si="5"/>
        <v>-1.6650997793943665</v>
      </c>
      <c r="BD61" s="77">
        <f t="shared" si="6"/>
        <v>-1.099047108981946</v>
      </c>
      <c r="BE61" s="77">
        <f t="shared" si="33"/>
        <v>4.6532599518650049</v>
      </c>
      <c r="BF61" s="77">
        <f t="shared" si="33"/>
        <v>4.6532599518650049</v>
      </c>
      <c r="BG61" s="77">
        <f t="shared" si="33"/>
        <v>4.653259951865004</v>
      </c>
      <c r="BH61" s="77">
        <f t="shared" si="33"/>
        <v>4.6532599518654711</v>
      </c>
      <c r="BI61" s="77">
        <f t="shared" si="33"/>
        <v>4.6532599516410791</v>
      </c>
      <c r="BJ61" s="77">
        <f t="shared" si="33"/>
        <v>4.6532600593154285</v>
      </c>
      <c r="BK61" s="77">
        <f t="shared" si="33"/>
        <v>4.6532084144403072</v>
      </c>
      <c r="BL61" s="77">
        <f t="shared" si="8"/>
        <v>4.688463717731417</v>
      </c>
    </row>
    <row r="62" spans="1:64" s="77" customFormat="1" ht="12.95" customHeight="1">
      <c r="A62" s="137" t="s">
        <v>327</v>
      </c>
      <c r="B62" s="138" t="s">
        <v>154</v>
      </c>
      <c r="C62" s="139">
        <v>20533.474999999999</v>
      </c>
      <c r="D62" s="139" t="s">
        <v>244</v>
      </c>
      <c r="E62" s="140">
        <f t="shared" si="11"/>
        <v>-20912.966832329686</v>
      </c>
      <c r="F62" s="77">
        <f t="shared" si="12"/>
        <v>-20913</v>
      </c>
      <c r="G62" s="77">
        <f t="shared" si="37"/>
        <v>3.7676500000088708E-2</v>
      </c>
      <c r="H62" s="77">
        <f t="shared" si="38"/>
        <v>3.7676500000088708E-2</v>
      </c>
      <c r="Q62" s="143">
        <f t="shared" si="34"/>
        <v>5514.9749999999985</v>
      </c>
      <c r="R62" s="77">
        <f t="shared" si="39"/>
        <v>1.4195186522566845E-3</v>
      </c>
      <c r="S62" s="79">
        <f t="shared" si="40"/>
        <v>0.2</v>
      </c>
      <c r="Z62" s="77">
        <f t="shared" si="17"/>
        <v>-20913</v>
      </c>
      <c r="AA62" s="84">
        <f t="shared" si="18"/>
        <v>2.6439890168807011E-2</v>
      </c>
      <c r="AB62" s="84">
        <f t="shared" si="19"/>
        <v>-1.8829917176534844E-2</v>
      </c>
      <c r="AC62" s="84">
        <f t="shared" si="20"/>
        <v>3.7676500000088708E-2</v>
      </c>
      <c r="AD62" s="84">
        <f t="shared" si="21"/>
        <v>1.1236609831281698E-2</v>
      </c>
      <c r="AE62" s="84">
        <f t="shared" si="22"/>
        <v>2.5252280100091306E-5</v>
      </c>
      <c r="AF62" s="77">
        <f t="shared" si="23"/>
        <v>3.7676500000088708E-2</v>
      </c>
      <c r="AG62" s="142"/>
      <c r="AH62" s="77">
        <f t="shared" si="24"/>
        <v>5.6506417176623552E-2</v>
      </c>
      <c r="AI62" s="77">
        <f t="shared" si="25"/>
        <v>0.96946878555019578</v>
      </c>
      <c r="AJ62" s="77">
        <f t="shared" si="26"/>
        <v>0.90484788748797074</v>
      </c>
      <c r="AK62" s="77">
        <f t="shared" si="27"/>
        <v>1.7649167271557395E-2</v>
      </c>
      <c r="AL62" s="77">
        <f t="shared" si="28"/>
        <v>2.6174545394063622</v>
      </c>
      <c r="AM62" s="77">
        <f t="shared" si="29"/>
        <v>3.7280291769145157</v>
      </c>
      <c r="AN62" s="84">
        <f t="shared" si="41"/>
        <v>2.5995265880438012</v>
      </c>
      <c r="AO62" s="84">
        <f t="shared" si="41"/>
        <v>2.5995265880296299</v>
      </c>
      <c r="AP62" s="84">
        <f t="shared" si="41"/>
        <v>2.599526588498716</v>
      </c>
      <c r="AQ62" s="84">
        <f t="shared" si="41"/>
        <v>2.5995265729711563</v>
      </c>
      <c r="AR62" s="84">
        <f t="shared" si="41"/>
        <v>2.5995270869600109</v>
      </c>
      <c r="AS62" s="84">
        <f t="shared" si="41"/>
        <v>2.5995100729633838</v>
      </c>
      <c r="AT62" s="84">
        <f t="shared" si="41"/>
        <v>2.6000731756436193</v>
      </c>
      <c r="AU62" s="84">
        <f t="shared" si="31"/>
        <v>2.5813329242112228</v>
      </c>
      <c r="AW62" s="77">
        <v>-5000</v>
      </c>
      <c r="AX62" s="77">
        <f t="shared" si="0"/>
        <v>-3.8631858094316518E-4</v>
      </c>
      <c r="AY62" s="77">
        <f t="shared" si="1"/>
        <v>5.0794547401531429E-2</v>
      </c>
      <c r="AZ62" s="77">
        <f t="shared" si="2"/>
        <v>-5.1180865982474594E-2</v>
      </c>
      <c r="BA62" s="77">
        <f t="shared" si="3"/>
        <v>0.9990793084476165</v>
      </c>
      <c r="BB62" s="77">
        <f t="shared" si="4"/>
        <v>-0.80625960508561167</v>
      </c>
      <c r="BC62" s="77">
        <f t="shared" si="5"/>
        <v>-1.5969067998790547</v>
      </c>
      <c r="BD62" s="77">
        <f t="shared" si="6"/>
        <v>-1.0264573836278947</v>
      </c>
      <c r="BE62" s="77">
        <f t="shared" si="33"/>
        <v>4.721555437846531</v>
      </c>
      <c r="BF62" s="77">
        <f t="shared" si="33"/>
        <v>4.721555437846531</v>
      </c>
      <c r="BG62" s="77">
        <f t="shared" si="33"/>
        <v>4.721555437846531</v>
      </c>
      <c r="BH62" s="77">
        <f t="shared" si="33"/>
        <v>4.7215554378465319</v>
      </c>
      <c r="BI62" s="77">
        <f t="shared" si="33"/>
        <v>4.7215554378500189</v>
      </c>
      <c r="BJ62" s="77">
        <f t="shared" si="33"/>
        <v>4.7215554486371589</v>
      </c>
      <c r="BK62" s="77">
        <f t="shared" si="33"/>
        <v>4.7215887585302418</v>
      </c>
      <c r="BL62" s="77">
        <f t="shared" si="8"/>
        <v>4.7568193523749063</v>
      </c>
    </row>
    <row r="63" spans="1:64" s="77" customFormat="1" ht="12.95" customHeight="1">
      <c r="A63" s="137" t="s">
        <v>327</v>
      </c>
      <c r="B63" s="138" t="s">
        <v>154</v>
      </c>
      <c r="C63" s="139">
        <v>21251.394</v>
      </c>
      <c r="D63" s="139" t="s">
        <v>244</v>
      </c>
      <c r="E63" s="140">
        <f t="shared" si="11"/>
        <v>-20280.962779300498</v>
      </c>
      <c r="F63" s="77">
        <f t="shared" si="12"/>
        <v>-20281</v>
      </c>
      <c r="G63" s="77">
        <f t="shared" si="37"/>
        <v>4.2280500005290378E-2</v>
      </c>
      <c r="H63" s="77">
        <f t="shared" si="38"/>
        <v>4.2280500005290378E-2</v>
      </c>
      <c r="Q63" s="143">
        <f t="shared" si="34"/>
        <v>6232.8940000000002</v>
      </c>
      <c r="R63" s="77">
        <f t="shared" si="39"/>
        <v>1.7876406806973597E-3</v>
      </c>
      <c r="S63" s="79">
        <f t="shared" si="40"/>
        <v>0.2</v>
      </c>
      <c r="Z63" s="77">
        <f t="shared" si="17"/>
        <v>-20281</v>
      </c>
      <c r="AA63" s="84">
        <f t="shared" si="18"/>
        <v>2.7935179778148828E-2</v>
      </c>
      <c r="AB63" s="84">
        <f t="shared" si="19"/>
        <v>-1.1906385667231408E-2</v>
      </c>
      <c r="AC63" s="84">
        <f t="shared" si="20"/>
        <v>4.2280500005290378E-2</v>
      </c>
      <c r="AD63" s="84">
        <f t="shared" si="21"/>
        <v>1.434532022714155E-2</v>
      </c>
      <c r="AE63" s="84">
        <f t="shared" si="22"/>
        <v>4.1157642483847305E-5</v>
      </c>
      <c r="AF63" s="77">
        <f t="shared" si="23"/>
        <v>4.2280500005290378E-2</v>
      </c>
      <c r="AG63" s="142"/>
      <c r="AH63" s="77">
        <f t="shared" si="24"/>
        <v>5.4186885672521785E-2</v>
      </c>
      <c r="AI63" s="77">
        <f t="shared" si="25"/>
        <v>0.96813719108154217</v>
      </c>
      <c r="AJ63" s="77">
        <f t="shared" si="26"/>
        <v>0.86731325140897186</v>
      </c>
      <c r="AK63" s="77">
        <f t="shared" si="27"/>
        <v>1.5113224969714213E-2</v>
      </c>
      <c r="AL63" s="77">
        <f t="shared" si="28"/>
        <v>2.6986978106091115</v>
      </c>
      <c r="AM63" s="77">
        <f t="shared" si="29"/>
        <v>4.4416863468772751</v>
      </c>
      <c r="AN63" s="84">
        <f t="shared" si="41"/>
        <v>2.6833353595959779</v>
      </c>
      <c r="AO63" s="84">
        <f t="shared" si="41"/>
        <v>2.6833353595799321</v>
      </c>
      <c r="AP63" s="84">
        <f t="shared" si="41"/>
        <v>2.6833353600872889</v>
      </c>
      <c r="AQ63" s="84">
        <f t="shared" si="41"/>
        <v>2.6833353440453358</v>
      </c>
      <c r="AR63" s="84">
        <f t="shared" si="41"/>
        <v>2.6833358512705239</v>
      </c>
      <c r="AS63" s="84">
        <f t="shared" si="41"/>
        <v>2.6833198134242839</v>
      </c>
      <c r="AT63" s="84">
        <f t="shared" si="41"/>
        <v>2.6838268493194786</v>
      </c>
      <c r="AU63" s="84">
        <f t="shared" si="31"/>
        <v>2.6677344464005932</v>
      </c>
      <c r="AW63" s="77">
        <v>-4500</v>
      </c>
      <c r="AX63" s="77">
        <f t="shared" si="0"/>
        <v>-6.2342443164608435E-4</v>
      </c>
      <c r="AY63" s="77">
        <f t="shared" si="1"/>
        <v>5.2822580085063416E-2</v>
      </c>
      <c r="AZ63" s="77">
        <f t="shared" si="2"/>
        <v>-5.34460045167095E-2</v>
      </c>
      <c r="BA63" s="77">
        <f t="shared" si="3"/>
        <v>1.0014952326675861</v>
      </c>
      <c r="BB63" s="77">
        <f t="shared" si="4"/>
        <v>-0.8448711638946711</v>
      </c>
      <c r="BC63" s="77">
        <f t="shared" si="5"/>
        <v>-1.5283841835644469</v>
      </c>
      <c r="BD63" s="77">
        <f t="shared" si="6"/>
        <v>-0.9584624778134887</v>
      </c>
      <c r="BE63" s="77">
        <f t="shared" si="33"/>
        <v>4.7900157908439596</v>
      </c>
      <c r="BF63" s="77">
        <f t="shared" si="33"/>
        <v>4.7900157908439596</v>
      </c>
      <c r="BG63" s="77">
        <f t="shared" si="33"/>
        <v>4.7900157908439658</v>
      </c>
      <c r="BH63" s="77">
        <f t="shared" si="33"/>
        <v>4.7900157908463719</v>
      </c>
      <c r="BI63" s="77">
        <f t="shared" si="33"/>
        <v>4.7900157917261321</v>
      </c>
      <c r="BJ63" s="77">
        <f t="shared" si="33"/>
        <v>4.7900161134172361</v>
      </c>
      <c r="BK63" s="77">
        <f t="shared" si="33"/>
        <v>4.7901336532290486</v>
      </c>
      <c r="BL63" s="77">
        <f t="shared" si="8"/>
        <v>4.8251749870183946</v>
      </c>
    </row>
    <row r="64" spans="1:64" s="77" customFormat="1" ht="12.95" customHeight="1">
      <c r="A64" s="137" t="s">
        <v>385</v>
      </c>
      <c r="B64" s="138" t="s">
        <v>154</v>
      </c>
      <c r="C64" s="139">
        <v>21278.646000000001</v>
      </c>
      <c r="D64" s="139" t="s">
        <v>244</v>
      </c>
      <c r="E64" s="140">
        <f t="shared" si="11"/>
        <v>-20256.972086125985</v>
      </c>
      <c r="F64" s="77">
        <f t="shared" si="12"/>
        <v>-20257</v>
      </c>
      <c r="G64" s="77">
        <f t="shared" si="37"/>
        <v>3.1708500002423534E-2</v>
      </c>
      <c r="H64" s="77">
        <f t="shared" si="38"/>
        <v>3.1708500002423534E-2</v>
      </c>
      <c r="Q64" s="143">
        <f t="shared" si="34"/>
        <v>6260.1460000000006</v>
      </c>
      <c r="R64" s="77">
        <f t="shared" si="39"/>
        <v>1.0054289724036932E-3</v>
      </c>
      <c r="S64" s="79">
        <f t="shared" si="40"/>
        <v>0.2</v>
      </c>
      <c r="Z64" s="77">
        <f t="shared" si="17"/>
        <v>-20257</v>
      </c>
      <c r="AA64" s="84">
        <f t="shared" si="18"/>
        <v>2.7983437507212335E-2</v>
      </c>
      <c r="AB64" s="84">
        <f t="shared" si="19"/>
        <v>-2.2382760361796074E-2</v>
      </c>
      <c r="AC64" s="84">
        <f t="shared" si="20"/>
        <v>3.1708500002423534E-2</v>
      </c>
      <c r="AD64" s="84">
        <f t="shared" si="21"/>
        <v>3.7250624952111996E-3</v>
      </c>
      <c r="AE64" s="84">
        <f t="shared" si="22"/>
        <v>2.7752181186458181E-6</v>
      </c>
      <c r="AF64" s="77">
        <f t="shared" si="23"/>
        <v>3.1708500002423534E-2</v>
      </c>
      <c r="AG64" s="142"/>
      <c r="AH64" s="77">
        <f t="shared" si="24"/>
        <v>5.4091260364219608E-2</v>
      </c>
      <c r="AI64" s="77">
        <f t="shared" si="25"/>
        <v>0.96809077987106251</v>
      </c>
      <c r="AJ64" s="77">
        <f t="shared" si="26"/>
        <v>0.86577557479407041</v>
      </c>
      <c r="AK64" s="77">
        <f t="shared" si="27"/>
        <v>1.5014986910495796E-2</v>
      </c>
      <c r="AL64" s="77">
        <f t="shared" si="28"/>
        <v>2.701778721879442</v>
      </c>
      <c r="AM64" s="77">
        <f t="shared" si="29"/>
        <v>4.4738378139235984</v>
      </c>
      <c r="AN64" s="84">
        <f t="shared" si="41"/>
        <v>2.6865157650198204</v>
      </c>
      <c r="AO64" s="84">
        <f t="shared" si="41"/>
        <v>2.6865157650037261</v>
      </c>
      <c r="AP64" s="84">
        <f t="shared" si="41"/>
        <v>2.6865157655118148</v>
      </c>
      <c r="AQ64" s="84">
        <f t="shared" si="41"/>
        <v>2.6865157494717971</v>
      </c>
      <c r="AR64" s="84">
        <f t="shared" si="41"/>
        <v>2.6865162558439541</v>
      </c>
      <c r="AS64" s="84">
        <f t="shared" si="41"/>
        <v>2.6865002699684299</v>
      </c>
      <c r="AT64" s="84">
        <f t="shared" si="41"/>
        <v>2.68700487448822</v>
      </c>
      <c r="AU64" s="84">
        <f t="shared" si="31"/>
        <v>2.6710155168634806</v>
      </c>
      <c r="AW64" s="77">
        <v>-4000</v>
      </c>
      <c r="AX64" s="77">
        <f t="shared" si="0"/>
        <v>-6.4593443868653927E-4</v>
      </c>
      <c r="AY64" s="77">
        <f t="shared" si="1"/>
        <v>5.4819375878495537E-2</v>
      </c>
      <c r="AZ64" s="77">
        <f t="shared" si="2"/>
        <v>-5.5465310317182076E-2</v>
      </c>
      <c r="BA64" s="77">
        <f t="shared" si="3"/>
        <v>1.0039157694458436</v>
      </c>
      <c r="BB64" s="77">
        <f t="shared" si="4"/>
        <v>-0.87967517474818557</v>
      </c>
      <c r="BC64" s="77">
        <f t="shared" si="5"/>
        <v>-1.4595297234984825</v>
      </c>
      <c r="BD64" s="77">
        <f t="shared" si="6"/>
        <v>-0.89449416316871666</v>
      </c>
      <c r="BE64" s="77">
        <f t="shared" si="33"/>
        <v>4.8586417147524079</v>
      </c>
      <c r="BF64" s="77">
        <f t="shared" si="33"/>
        <v>4.8586417147524088</v>
      </c>
      <c r="BG64" s="77">
        <f t="shared" si="33"/>
        <v>4.8586417147525482</v>
      </c>
      <c r="BH64" s="77">
        <f t="shared" si="33"/>
        <v>4.858641714779643</v>
      </c>
      <c r="BI64" s="77">
        <f t="shared" si="33"/>
        <v>4.8586417200516996</v>
      </c>
      <c r="BJ64" s="77">
        <f t="shared" si="33"/>
        <v>4.858642745881018</v>
      </c>
      <c r="BK64" s="77">
        <f t="shared" si="33"/>
        <v>4.8588422145647625</v>
      </c>
      <c r="BL64" s="77">
        <f t="shared" si="8"/>
        <v>4.8935306216618839</v>
      </c>
    </row>
    <row r="65" spans="1:64" s="77" customFormat="1" ht="12.95" customHeight="1">
      <c r="A65" s="137" t="s">
        <v>327</v>
      </c>
      <c r="B65" s="138" t="s">
        <v>154</v>
      </c>
      <c r="C65" s="139">
        <v>21643.309000000001</v>
      </c>
      <c r="D65" s="139" t="s">
        <v>244</v>
      </c>
      <c r="E65" s="140">
        <f t="shared" si="11"/>
        <v>-19935.949110010599</v>
      </c>
      <c r="F65" s="77">
        <f t="shared" si="12"/>
        <v>-19936</v>
      </c>
      <c r="G65" s="77">
        <f t="shared" si="37"/>
        <v>5.7808000005024951E-2</v>
      </c>
      <c r="H65" s="77">
        <f t="shared" si="38"/>
        <v>5.7808000005024951E-2</v>
      </c>
      <c r="Q65" s="143">
        <f t="shared" si="34"/>
        <v>6624.8090000000011</v>
      </c>
      <c r="R65" s="77">
        <f t="shared" si="39"/>
        <v>3.3417648645809647E-3</v>
      </c>
      <c r="S65" s="79">
        <f t="shared" si="40"/>
        <v>0.2</v>
      </c>
      <c r="Z65" s="77">
        <f t="shared" si="17"/>
        <v>-19936</v>
      </c>
      <c r="AA65" s="84">
        <f t="shared" si="18"/>
        <v>2.8570221318668956E-2</v>
      </c>
      <c r="AB65" s="84">
        <f t="shared" si="19"/>
        <v>5.0474727953265242E-3</v>
      </c>
      <c r="AC65" s="84">
        <f t="shared" si="20"/>
        <v>5.7808000005024951E-2</v>
      </c>
      <c r="AD65" s="84">
        <f t="shared" si="21"/>
        <v>2.9237778686355995E-2</v>
      </c>
      <c r="AE65" s="84">
        <f t="shared" si="22"/>
        <v>1.7096954050246658E-4</v>
      </c>
      <c r="AF65" s="77">
        <f t="shared" si="23"/>
        <v>5.7808000005024951E-2</v>
      </c>
      <c r="AG65" s="142"/>
      <c r="AH65" s="77">
        <f t="shared" si="24"/>
        <v>5.2760527209698427E-2</v>
      </c>
      <c r="AI65" s="77">
        <f t="shared" si="25"/>
        <v>0.96749969386583179</v>
      </c>
      <c r="AJ65" s="77">
        <f t="shared" si="26"/>
        <v>0.84443978294992617</v>
      </c>
      <c r="AK65" s="77">
        <f t="shared" si="27"/>
        <v>1.3688617985198298E-2</v>
      </c>
      <c r="AL65" s="77">
        <f t="shared" si="28"/>
        <v>2.7429583908743838</v>
      </c>
      <c r="AM65" s="77">
        <f t="shared" si="29"/>
        <v>4.9505145292425254</v>
      </c>
      <c r="AN65" s="84">
        <f t="shared" si="41"/>
        <v>2.7290394805619114</v>
      </c>
      <c r="AO65" s="84">
        <f t="shared" si="41"/>
        <v>2.7290394805453659</v>
      </c>
      <c r="AP65" s="84">
        <f t="shared" si="41"/>
        <v>2.7290394810575043</v>
      </c>
      <c r="AQ65" s="84">
        <f t="shared" si="41"/>
        <v>2.7290394652050836</v>
      </c>
      <c r="AR65" s="84">
        <f t="shared" si="41"/>
        <v>2.7290399558912863</v>
      </c>
      <c r="AS65" s="84">
        <f t="shared" si="41"/>
        <v>2.7290247674398991</v>
      </c>
      <c r="AT65" s="84">
        <f t="shared" si="41"/>
        <v>2.7294948562654944</v>
      </c>
      <c r="AU65" s="84">
        <f t="shared" si="31"/>
        <v>2.7148998343046005</v>
      </c>
      <c r="AW65" s="77">
        <v>-3500</v>
      </c>
      <c r="AX65" s="77">
        <f t="shared" si="0"/>
        <v>-4.4248632302572311E-4</v>
      </c>
      <c r="AY65" s="77">
        <f t="shared" si="1"/>
        <v>5.6784934781827778E-2</v>
      </c>
      <c r="AZ65" s="77">
        <f t="shared" si="2"/>
        <v>-5.7227421104853501E-2</v>
      </c>
      <c r="BA65" s="77">
        <f t="shared" si="3"/>
        <v>1.0063292842463425</v>
      </c>
      <c r="BB65" s="77">
        <f t="shared" si="4"/>
        <v>-0.91044792186454593</v>
      </c>
      <c r="BC65" s="77">
        <f t="shared" si="5"/>
        <v>-1.3903427804917321</v>
      </c>
      <c r="BD65" s="77">
        <f t="shared" si="6"/>
        <v>-0.83406748605020076</v>
      </c>
      <c r="BE65" s="77">
        <f t="shared" si="33"/>
        <v>4.9274331289942799</v>
      </c>
      <c r="BF65" s="77">
        <f t="shared" si="33"/>
        <v>4.9274331289942861</v>
      </c>
      <c r="BG65" s="77">
        <f t="shared" si="33"/>
        <v>4.9274331289951769</v>
      </c>
      <c r="BH65" s="77">
        <f t="shared" si="33"/>
        <v>4.9274331291135383</v>
      </c>
      <c r="BI65" s="77">
        <f t="shared" si="33"/>
        <v>4.9274331448419817</v>
      </c>
      <c r="BJ65" s="77">
        <f t="shared" si="33"/>
        <v>4.9274352349063815</v>
      </c>
      <c r="BK65" s="77">
        <f t="shared" si="33"/>
        <v>4.9277127941319545</v>
      </c>
      <c r="BL65" s="77">
        <f t="shared" si="8"/>
        <v>4.9618862563053732</v>
      </c>
    </row>
    <row r="66" spans="1:64" s="77" customFormat="1" ht="12.95" customHeight="1">
      <c r="A66" s="137" t="s">
        <v>327</v>
      </c>
      <c r="B66" s="138" t="s">
        <v>154</v>
      </c>
      <c r="C66" s="139">
        <v>21660.33</v>
      </c>
      <c r="D66" s="139" t="s">
        <v>244</v>
      </c>
      <c r="E66" s="140">
        <f t="shared" si="11"/>
        <v>-19920.965050546216</v>
      </c>
      <c r="F66" s="77">
        <f t="shared" si="12"/>
        <v>-19921</v>
      </c>
      <c r="G66" s="77">
        <f t="shared" si="37"/>
        <v>3.9700500004983041E-2</v>
      </c>
      <c r="H66" s="77">
        <f t="shared" si="38"/>
        <v>3.9700500004983041E-2</v>
      </c>
      <c r="Q66" s="143">
        <f t="shared" si="34"/>
        <v>6641.8300000000017</v>
      </c>
      <c r="R66" s="77">
        <f t="shared" si="39"/>
        <v>1.5761297006456586E-3</v>
      </c>
      <c r="S66" s="79">
        <f t="shared" si="40"/>
        <v>0.2</v>
      </c>
      <c r="Z66" s="77">
        <f t="shared" si="17"/>
        <v>-19921</v>
      </c>
      <c r="AA66" s="84">
        <f t="shared" si="18"/>
        <v>2.85949942723361E-2</v>
      </c>
      <c r="AB66" s="84">
        <f t="shared" si="19"/>
        <v>-1.2995511429693705E-2</v>
      </c>
      <c r="AC66" s="84">
        <f t="shared" si="20"/>
        <v>3.9700500004983041E-2</v>
      </c>
      <c r="AD66" s="84">
        <f t="shared" si="21"/>
        <v>1.1105505732646941E-2</v>
      </c>
      <c r="AE66" s="84">
        <f t="shared" si="22"/>
        <v>2.4666451515570816E-5</v>
      </c>
      <c r="AF66" s="77">
        <f t="shared" si="23"/>
        <v>3.9700500004983041E-2</v>
      </c>
      <c r="AG66" s="142"/>
      <c r="AH66" s="77">
        <f t="shared" si="24"/>
        <v>5.2696011434676747E-2</v>
      </c>
      <c r="AI66" s="77">
        <f t="shared" si="25"/>
        <v>0.96747342974595119</v>
      </c>
      <c r="AJ66" s="77">
        <f t="shared" si="26"/>
        <v>0.84340812629852835</v>
      </c>
      <c r="AK66" s="77">
        <f t="shared" si="27"/>
        <v>1.3626092200912593E-2</v>
      </c>
      <c r="AL66" s="77">
        <f t="shared" si="28"/>
        <v>2.7448814654087634</v>
      </c>
      <c r="AM66" s="77">
        <f t="shared" si="29"/>
        <v>4.9751583463023277</v>
      </c>
      <c r="AN66" s="84">
        <f t="shared" si="41"/>
        <v>2.7310259457431294</v>
      </c>
      <c r="AO66" s="84">
        <f t="shared" si="41"/>
        <v>2.731025945726572</v>
      </c>
      <c r="AP66" s="84">
        <f t="shared" si="41"/>
        <v>2.7310259462386295</v>
      </c>
      <c r="AQ66" s="84">
        <f t="shared" si="41"/>
        <v>2.7310259304024553</v>
      </c>
      <c r="AR66" s="84">
        <f t="shared" si="41"/>
        <v>2.731026420160926</v>
      </c>
      <c r="AS66" s="84">
        <f t="shared" si="41"/>
        <v>2.7310112735652794</v>
      </c>
      <c r="AT66" s="84">
        <f t="shared" si="41"/>
        <v>2.7314796610485104</v>
      </c>
      <c r="AU66" s="84">
        <f t="shared" si="31"/>
        <v>2.7169505033439054</v>
      </c>
      <c r="AW66" s="77">
        <v>-3000</v>
      </c>
      <c r="AX66" s="77">
        <f t="shared" ref="AX66:AX101" si="42">AB$3+AB$4*AW66+AB$5*AW66^2+AZ66</f>
        <v>-2.8049643335040231E-6</v>
      </c>
      <c r="AY66" s="77">
        <f t="shared" ref="AY66:AY101" si="43">AB$3+AB$4*AW66+AB$5*AW66^2</f>
        <v>5.8719256795060154E-2</v>
      </c>
      <c r="AZ66" s="77">
        <f t="shared" ref="AZ66:AZ101" si="44">$AB$6*($AB$11/BA66*BB66+$AB$12)</f>
        <v>-5.8722061759393658E-2</v>
      </c>
      <c r="BA66" s="77">
        <f t="shared" ref="BA66:BA101" si="45">1+$AB$7*COS(BC66)</f>
        <v>1.0087238413079169</v>
      </c>
      <c r="BB66" s="77">
        <f t="shared" ref="BB66:BB101" si="46">SIN(BC66+RADIANS($AB$9))</f>
        <v>-0.93698011469228781</v>
      </c>
      <c r="BC66" s="77">
        <f t="shared" ref="BC66:BC101" si="47">2*ATAN(BD66)</f>
        <v>-1.3208243435048814</v>
      </c>
      <c r="BD66" s="77">
        <f t="shared" ref="BD66:BD101" si="48">SQRT((1+$AB$7)/(1-$AB$7))*TAN(BE66/2)</f>
        <v>-0.77676556302141486</v>
      </c>
      <c r="BE66" s="77">
        <f t="shared" si="33"/>
        <v>4.9963891460901557</v>
      </c>
      <c r="BF66" s="77">
        <f t="shared" si="33"/>
        <v>4.9963891460901886</v>
      </c>
      <c r="BG66" s="77">
        <f t="shared" si="33"/>
        <v>4.9963891460935308</v>
      </c>
      <c r="BH66" s="77">
        <f t="shared" si="33"/>
        <v>4.9963891464317518</v>
      </c>
      <c r="BI66" s="77">
        <f t="shared" si="33"/>
        <v>4.9963891806602474</v>
      </c>
      <c r="BJ66" s="77">
        <f t="shared" si="33"/>
        <v>4.9963926446107259</v>
      </c>
      <c r="BK66" s="77">
        <f t="shared" si="33"/>
        <v>4.9967429867909035</v>
      </c>
      <c r="BL66" s="77">
        <f t="shared" ref="BL66:BL101" si="49">RADIANS($AB$9)+$AB$18*(AW66-AB$15)</f>
        <v>5.0302418909488624</v>
      </c>
    </row>
    <row r="67" spans="1:64" s="77" customFormat="1" ht="12.95" customHeight="1">
      <c r="A67" s="137" t="s">
        <v>327</v>
      </c>
      <c r="B67" s="138" t="s">
        <v>154</v>
      </c>
      <c r="C67" s="139">
        <v>21685.322</v>
      </c>
      <c r="D67" s="139" t="s">
        <v>244</v>
      </c>
      <c r="E67" s="140">
        <f t="shared" si="11"/>
        <v>-19898.963898197129</v>
      </c>
      <c r="F67" s="77">
        <f t="shared" si="12"/>
        <v>-19899</v>
      </c>
      <c r="G67" s="77">
        <f t="shared" si="37"/>
        <v>4.1009500004292931E-2</v>
      </c>
      <c r="H67" s="77">
        <f t="shared" si="38"/>
        <v>4.1009500004292931E-2</v>
      </c>
      <c r="Q67" s="143">
        <f t="shared" si="34"/>
        <v>6666.8220000000001</v>
      </c>
      <c r="R67" s="77">
        <f t="shared" si="39"/>
        <v>1.681779090602102E-3</v>
      </c>
      <c r="S67" s="79">
        <f t="shared" si="40"/>
        <v>0.2</v>
      </c>
      <c r="Z67" s="77">
        <f t="shared" si="17"/>
        <v>-19899</v>
      </c>
      <c r="AA67" s="84">
        <f t="shared" si="18"/>
        <v>2.8630904192720831E-2</v>
      </c>
      <c r="AB67" s="84">
        <f t="shared" si="19"/>
        <v>-1.1591515402348707E-2</v>
      </c>
      <c r="AC67" s="84">
        <f t="shared" si="20"/>
        <v>4.1009500004292931E-2</v>
      </c>
      <c r="AD67" s="84">
        <f t="shared" si="21"/>
        <v>1.23785958115721E-2</v>
      </c>
      <c r="AE67" s="84">
        <f t="shared" si="22"/>
        <v>3.0645926853254067E-5</v>
      </c>
      <c r="AF67" s="77">
        <f t="shared" si="23"/>
        <v>4.1009500004292931E-2</v>
      </c>
      <c r="AG67" s="142"/>
      <c r="AH67" s="77">
        <f t="shared" si="24"/>
        <v>5.2601015406641638E-2</v>
      </c>
      <c r="AI67" s="77">
        <f t="shared" si="25"/>
        <v>0.96743512920405561</v>
      </c>
      <c r="AJ67" s="77">
        <f t="shared" si="26"/>
        <v>0.84188949045059014</v>
      </c>
      <c r="AK67" s="77">
        <f t="shared" si="27"/>
        <v>1.3534302760127525E-2</v>
      </c>
      <c r="AL67" s="77">
        <f t="shared" si="28"/>
        <v>2.7477017864359734</v>
      </c>
      <c r="AM67" s="77">
        <f t="shared" si="29"/>
        <v>5.011729683082085</v>
      </c>
      <c r="AN67" s="84">
        <f t="shared" si="41"/>
        <v>2.7339393307589352</v>
      </c>
      <c r="AO67" s="84">
        <f t="shared" si="41"/>
        <v>2.7339393307423623</v>
      </c>
      <c r="AP67" s="84">
        <f t="shared" si="41"/>
        <v>2.7339393312542559</v>
      </c>
      <c r="AQ67" s="84">
        <f t="shared" si="41"/>
        <v>2.7339393154431342</v>
      </c>
      <c r="AR67" s="84">
        <f t="shared" si="41"/>
        <v>2.733939803809541</v>
      </c>
      <c r="AS67" s="84">
        <f t="shared" si="41"/>
        <v>2.7339247193326144</v>
      </c>
      <c r="AT67" s="84">
        <f t="shared" si="41"/>
        <v>2.7343905976209752</v>
      </c>
      <c r="AU67" s="84">
        <f t="shared" si="31"/>
        <v>2.7199581512682189</v>
      </c>
      <c r="AW67" s="77">
        <v>-2500</v>
      </c>
      <c r="AX67" s="77">
        <f t="shared" si="42"/>
        <v>6.8221221520286396E-4</v>
      </c>
      <c r="AY67" s="77">
        <f t="shared" si="43"/>
        <v>6.0622341918192664E-2</v>
      </c>
      <c r="AZ67" s="77">
        <f t="shared" si="44"/>
        <v>-5.99401297029898E-2</v>
      </c>
      <c r="BA67" s="77">
        <f t="shared" si="45"/>
        <v>1.0110872633391446</v>
      </c>
      <c r="BB67" s="77">
        <f t="shared" si="46"/>
        <v>-0.95907903566300756</v>
      </c>
      <c r="BC67" s="77">
        <f t="shared" si="47"/>
        <v>-1.2509770827618238</v>
      </c>
      <c r="BD67" s="77">
        <f t="shared" si="48"/>
        <v>-0.72222754959016733</v>
      </c>
      <c r="BE67" s="77">
        <f t="shared" si="33"/>
        <v>5.0655080530393493</v>
      </c>
      <c r="BF67" s="77">
        <f t="shared" si="33"/>
        <v>5.0655080530394621</v>
      </c>
      <c r="BG67" s="77">
        <f t="shared" si="33"/>
        <v>5.0655080530486796</v>
      </c>
      <c r="BH67" s="77">
        <f t="shared" si="33"/>
        <v>5.0655080538045221</v>
      </c>
      <c r="BI67" s="77">
        <f t="shared" si="33"/>
        <v>5.0655081157806521</v>
      </c>
      <c r="BJ67" s="77">
        <f t="shared" si="33"/>
        <v>5.0655131975488255</v>
      </c>
      <c r="BK67" s="77">
        <f t="shared" si="33"/>
        <v>5.065929641901211</v>
      </c>
      <c r="BL67" s="77">
        <f t="shared" si="49"/>
        <v>5.0985975255923517</v>
      </c>
    </row>
    <row r="68" spans="1:64" s="77" customFormat="1" ht="12.95" customHeight="1">
      <c r="A68" s="137" t="s">
        <v>385</v>
      </c>
      <c r="B68" s="138" t="s">
        <v>154</v>
      </c>
      <c r="C68" s="139">
        <v>22029.502</v>
      </c>
      <c r="D68" s="139" t="s">
        <v>244</v>
      </c>
      <c r="E68" s="140">
        <f t="shared" si="11"/>
        <v>-19595.972676385776</v>
      </c>
      <c r="F68" s="77">
        <f t="shared" si="12"/>
        <v>-19596</v>
      </c>
      <c r="G68" s="77">
        <f t="shared" si="37"/>
        <v>3.1038000004627975E-2</v>
      </c>
      <c r="H68" s="77">
        <f t="shared" si="38"/>
        <v>3.1038000004627975E-2</v>
      </c>
      <c r="Q68" s="143">
        <f t="shared" si="34"/>
        <v>7011.0020000000004</v>
      </c>
      <c r="R68" s="77">
        <f t="shared" si="39"/>
        <v>9.6335744428728619E-4</v>
      </c>
      <c r="S68" s="79">
        <f t="shared" si="40"/>
        <v>0.2</v>
      </c>
      <c r="Z68" s="77">
        <f t="shared" si="17"/>
        <v>-19596</v>
      </c>
      <c r="AA68" s="84">
        <f t="shared" si="18"/>
        <v>2.9074660648343121E-2</v>
      </c>
      <c r="AB68" s="84">
        <f t="shared" si="19"/>
        <v>-2.0209992037176938E-2</v>
      </c>
      <c r="AC68" s="84">
        <f t="shared" si="20"/>
        <v>3.1038000004627975E-2</v>
      </c>
      <c r="AD68" s="84">
        <f t="shared" si="21"/>
        <v>1.9633393562848538E-3</v>
      </c>
      <c r="AE68" s="84">
        <f t="shared" si="22"/>
        <v>7.7094028558740488E-7</v>
      </c>
      <c r="AF68" s="77">
        <f t="shared" si="23"/>
        <v>3.1038000004627975E-2</v>
      </c>
      <c r="AG68" s="142"/>
      <c r="AH68" s="77">
        <f t="shared" si="24"/>
        <v>5.1247992041804913E-2</v>
      </c>
      <c r="AI68" s="77">
        <f t="shared" si="25"/>
        <v>0.96693437506289959</v>
      </c>
      <c r="AJ68" s="77">
        <f t="shared" si="26"/>
        <v>0.82031037822657082</v>
      </c>
      <c r="AK68" s="77">
        <f t="shared" si="27"/>
        <v>1.2260204267399029E-2</v>
      </c>
      <c r="AL68" s="77">
        <f t="shared" si="28"/>
        <v>2.7865233268510705</v>
      </c>
      <c r="AM68" s="77">
        <f t="shared" si="29"/>
        <v>5.5733998825456101</v>
      </c>
      <c r="AN68" s="84">
        <f t="shared" si="41"/>
        <v>2.7740532375033315</v>
      </c>
      <c r="AO68" s="84">
        <f t="shared" si="41"/>
        <v>2.7740532374867422</v>
      </c>
      <c r="AP68" s="84">
        <f t="shared" si="41"/>
        <v>2.7740532379908287</v>
      </c>
      <c r="AQ68" s="84">
        <f t="shared" si="41"/>
        <v>2.774053222673786</v>
      </c>
      <c r="AR68" s="84">
        <f t="shared" si="41"/>
        <v>2.7740536880934545</v>
      </c>
      <c r="AS68" s="84">
        <f t="shared" si="41"/>
        <v>2.774039545935453</v>
      </c>
      <c r="AT68" s="84">
        <f t="shared" si="41"/>
        <v>2.774469232631839</v>
      </c>
      <c r="AU68" s="84">
        <f t="shared" si="31"/>
        <v>2.761381665862173</v>
      </c>
      <c r="AW68" s="77">
        <v>-2000</v>
      </c>
      <c r="AX68" s="77">
        <f t="shared" si="42"/>
        <v>1.6204128109434737E-3</v>
      </c>
      <c r="AY68" s="77">
        <f t="shared" si="43"/>
        <v>6.2494190151225294E-2</v>
      </c>
      <c r="AZ68" s="77">
        <f t="shared" si="44"/>
        <v>-6.0873777340281821E-2</v>
      </c>
      <c r="BA68" s="77">
        <f t="shared" si="45"/>
        <v>1.0134071992936491</v>
      </c>
      <c r="BB68" s="77">
        <f t="shared" si="46"/>
        <v>-0.97657072459901062</v>
      </c>
      <c r="BC68" s="77">
        <f t="shared" si="47"/>
        <v>-1.1808053941571615</v>
      </c>
      <c r="BD68" s="77">
        <f t="shared" si="48"/>
        <v>-0.67013903110075801</v>
      </c>
      <c r="BE68" s="77">
        <f t="shared" si="33"/>
        <v>5.1347872970628119</v>
      </c>
      <c r="BF68" s="77">
        <f t="shared" si="33"/>
        <v>5.1347872970631121</v>
      </c>
      <c r="BG68" s="77">
        <f t="shared" si="33"/>
        <v>5.1347872970838564</v>
      </c>
      <c r="BH68" s="77">
        <f t="shared" si="33"/>
        <v>5.1347872985187415</v>
      </c>
      <c r="BI68" s="77">
        <f t="shared" si="33"/>
        <v>5.1347873977705358</v>
      </c>
      <c r="BJ68" s="77">
        <f t="shared" si="33"/>
        <v>5.1347942630179482</v>
      </c>
      <c r="BK68" s="77">
        <f t="shared" si="33"/>
        <v>5.1352688780374196</v>
      </c>
      <c r="BL68" s="77">
        <f t="shared" si="49"/>
        <v>5.1669531602358401</v>
      </c>
    </row>
    <row r="69" spans="1:64" s="77" customFormat="1" ht="12.95" customHeight="1">
      <c r="A69" s="137" t="s">
        <v>385</v>
      </c>
      <c r="B69" s="138" t="s">
        <v>154</v>
      </c>
      <c r="C69" s="139">
        <v>22030.636999999999</v>
      </c>
      <c r="D69" s="139" t="s">
        <v>244</v>
      </c>
      <c r="E69" s="140">
        <f t="shared" si="11"/>
        <v>-19594.973504334073</v>
      </c>
      <c r="F69" s="77">
        <f t="shared" si="12"/>
        <v>-19595</v>
      </c>
      <c r="G69" s="77">
        <f t="shared" si="37"/>
        <v>3.0097500002739253E-2</v>
      </c>
      <c r="H69" s="77">
        <f t="shared" si="38"/>
        <v>3.0097500002739253E-2</v>
      </c>
      <c r="Q69" s="143">
        <f t="shared" si="34"/>
        <v>7012.1369999999988</v>
      </c>
      <c r="R69" s="77">
        <f t="shared" si="39"/>
        <v>9.0585950641488926E-4</v>
      </c>
      <c r="S69" s="79">
        <f t="shared" si="40"/>
        <v>0.2</v>
      </c>
      <c r="Z69" s="77">
        <f t="shared" si="17"/>
        <v>-19595</v>
      </c>
      <c r="AA69" s="84">
        <f t="shared" si="18"/>
        <v>2.9075969629640368E-2</v>
      </c>
      <c r="AB69" s="84">
        <f t="shared" si="19"/>
        <v>-2.1145890045987929E-2</v>
      </c>
      <c r="AC69" s="84">
        <f t="shared" si="20"/>
        <v>3.0097500002739253E-2</v>
      </c>
      <c r="AD69" s="84">
        <f t="shared" si="21"/>
        <v>1.0215303730988848E-3</v>
      </c>
      <c r="AE69" s="84">
        <f t="shared" si="22"/>
        <v>2.0870486063270938E-7</v>
      </c>
      <c r="AF69" s="77">
        <f t="shared" si="23"/>
        <v>3.0097500002739253E-2</v>
      </c>
      <c r="AG69" s="142"/>
      <c r="AH69" s="77">
        <f t="shared" si="24"/>
        <v>5.1243390048727182E-2</v>
      </c>
      <c r="AI69" s="77">
        <f t="shared" si="25"/>
        <v>0.9669328053111329</v>
      </c>
      <c r="AJ69" s="77">
        <f t="shared" si="26"/>
        <v>0.82023713248500596</v>
      </c>
      <c r="AK69" s="77">
        <f t="shared" si="27"/>
        <v>1.2255969833836344E-2</v>
      </c>
      <c r="AL69" s="77">
        <f t="shared" si="28"/>
        <v>2.7866513853122354</v>
      </c>
      <c r="AM69" s="77">
        <f t="shared" si="29"/>
        <v>5.5754535709626731</v>
      </c>
      <c r="AN69" s="84">
        <f t="shared" si="41"/>
        <v>2.7741855928252086</v>
      </c>
      <c r="AO69" s="84">
        <f t="shared" si="41"/>
        <v>2.7741855928086196</v>
      </c>
      <c r="AP69" s="84">
        <f t="shared" si="41"/>
        <v>2.7741855933126631</v>
      </c>
      <c r="AQ69" s="84">
        <f t="shared" si="41"/>
        <v>2.7741855779977129</v>
      </c>
      <c r="AR69" s="84">
        <f t="shared" si="41"/>
        <v>2.7741860433300913</v>
      </c>
      <c r="AS69" s="84">
        <f t="shared" si="41"/>
        <v>2.7741719045448927</v>
      </c>
      <c r="AT69" s="84">
        <f t="shared" si="41"/>
        <v>2.7746014668996017</v>
      </c>
      <c r="AU69" s="84">
        <f t="shared" si="31"/>
        <v>2.76151837713146</v>
      </c>
      <c r="AW69" s="77">
        <v>-1500</v>
      </c>
      <c r="AX69" s="77">
        <f t="shared" si="42"/>
        <v>2.8183110517772253E-3</v>
      </c>
      <c r="AY69" s="77">
        <f t="shared" si="43"/>
        <v>6.4334801494158073E-2</v>
      </c>
      <c r="AZ69" s="77">
        <f t="shared" si="44"/>
        <v>-6.1516490442380847E-2</v>
      </c>
      <c r="BA69" s="77">
        <f t="shared" si="45"/>
        <v>1.0156712000810821</v>
      </c>
      <c r="BB69" s="77">
        <f t="shared" si="46"/>
        <v>-0.98930216772202395</v>
      </c>
      <c r="BC69" s="77">
        <f t="shared" si="47"/>
        <v>-1.1103154335052483</v>
      </c>
      <c r="BD69" s="77">
        <f t="shared" si="48"/>
        <v>-0.62022428067203383</v>
      </c>
      <c r="BE69" s="77">
        <f t="shared" si="33"/>
        <v>5.2042234762575879</v>
      </c>
      <c r="BF69" s="77">
        <f t="shared" si="33"/>
        <v>5.2042234762582593</v>
      </c>
      <c r="BG69" s="77">
        <f t="shared" si="33"/>
        <v>5.2042234762985684</v>
      </c>
      <c r="BH69" s="77">
        <f t="shared" si="33"/>
        <v>5.2042234787189967</v>
      </c>
      <c r="BI69" s="77">
        <f t="shared" si="33"/>
        <v>5.2042236240563309</v>
      </c>
      <c r="BJ69" s="77">
        <f t="shared" si="33"/>
        <v>5.204232350927489</v>
      </c>
      <c r="BK69" s="77">
        <f t="shared" si="33"/>
        <v>5.204756101117888</v>
      </c>
      <c r="BL69" s="77">
        <f t="shared" si="49"/>
        <v>5.2353087948793293</v>
      </c>
    </row>
    <row r="70" spans="1:64" s="77" customFormat="1" ht="12.95" customHeight="1">
      <c r="A70" s="137" t="s">
        <v>269</v>
      </c>
      <c r="B70" s="138" t="s">
        <v>154</v>
      </c>
      <c r="C70" s="139">
        <v>22371.41</v>
      </c>
      <c r="D70" s="139" t="s">
        <v>244</v>
      </c>
      <c r="E70" s="140">
        <f t="shared" si="11"/>
        <v>-19294.981559333432</v>
      </c>
      <c r="F70" s="77">
        <f t="shared" si="12"/>
        <v>-19295</v>
      </c>
      <c r="G70" s="77">
        <f t="shared" si="37"/>
        <v>2.094750000469503E-2</v>
      </c>
      <c r="H70" s="77">
        <f t="shared" si="38"/>
        <v>2.094750000469503E-2</v>
      </c>
      <c r="Q70" s="143">
        <f t="shared" si="34"/>
        <v>7352.91</v>
      </c>
      <c r="R70" s="77">
        <f t="shared" si="39"/>
        <v>4.387977564466983E-4</v>
      </c>
      <c r="S70" s="79">
        <f t="shared" si="40"/>
        <v>0.2</v>
      </c>
      <c r="Z70" s="77">
        <f t="shared" si="17"/>
        <v>-19295</v>
      </c>
      <c r="AA70" s="84">
        <f t="shared" si="18"/>
        <v>2.9423204876764638E-2</v>
      </c>
      <c r="AB70" s="84">
        <f t="shared" si="19"/>
        <v>-2.8875474361016132E-2</v>
      </c>
      <c r="AC70" s="84">
        <f t="shared" si="20"/>
        <v>2.094750000469503E-2</v>
      </c>
      <c r="AD70" s="84">
        <f t="shared" si="21"/>
        <v>-8.4757048720696081E-3</v>
      </c>
      <c r="AE70" s="84">
        <f t="shared" si="22"/>
        <v>1.4367514615684898E-5</v>
      </c>
      <c r="AF70" s="77">
        <f t="shared" si="23"/>
        <v>2.094750000469503E-2</v>
      </c>
      <c r="AG70" s="142"/>
      <c r="AH70" s="77">
        <f t="shared" si="24"/>
        <v>4.9822974365711162E-2</v>
      </c>
      <c r="AI70" s="77">
        <f t="shared" si="25"/>
        <v>0.96648667481363215</v>
      </c>
      <c r="AJ70" s="77">
        <f t="shared" si="26"/>
        <v>0.79767249881613767</v>
      </c>
      <c r="AK70" s="77">
        <f t="shared" si="27"/>
        <v>1.097748587391997E-2</v>
      </c>
      <c r="AL70" s="77">
        <f t="shared" si="28"/>
        <v>2.8250508109412835</v>
      </c>
      <c r="AM70" s="77">
        <f t="shared" si="29"/>
        <v>6.2654347327904114</v>
      </c>
      <c r="AN70" s="84">
        <f t="shared" si="41"/>
        <v>2.8138828276960086</v>
      </c>
      <c r="AO70" s="84">
        <f t="shared" si="41"/>
        <v>2.8138828276797878</v>
      </c>
      <c r="AP70" s="84">
        <f t="shared" si="41"/>
        <v>2.813882828165605</v>
      </c>
      <c r="AQ70" s="84">
        <f t="shared" si="41"/>
        <v>2.8138828136152241</v>
      </c>
      <c r="AR70" s="84">
        <f t="shared" si="41"/>
        <v>2.8138832494035446</v>
      </c>
      <c r="AS70" s="84">
        <f t="shared" si="41"/>
        <v>2.8138701973832672</v>
      </c>
      <c r="AT70" s="84">
        <f t="shared" si="41"/>
        <v>2.8142610850887912</v>
      </c>
      <c r="AU70" s="84">
        <f t="shared" si="31"/>
        <v>2.8025317579175537</v>
      </c>
      <c r="AW70" s="77">
        <v>-1000</v>
      </c>
      <c r="AX70" s="77">
        <f t="shared" si="42"/>
        <v>4.2810146487884115E-3</v>
      </c>
      <c r="AY70" s="77">
        <f t="shared" si="43"/>
        <v>6.6144175946990957E-2</v>
      </c>
      <c r="AZ70" s="77">
        <f t="shared" si="44"/>
        <v>-6.1863161298202546E-2</v>
      </c>
      <c r="BA70" s="77">
        <f t="shared" si="45"/>
        <v>1.0178668018642105</v>
      </c>
      <c r="BB70" s="77">
        <f t="shared" si="46"/>
        <v>-0.99714345497064283</v>
      </c>
      <c r="BC70" s="77">
        <f t="shared" si="47"/>
        <v>-1.0395151391903872</v>
      </c>
      <c r="BD70" s="77">
        <f t="shared" si="48"/>
        <v>-0.57223996927261167</v>
      </c>
      <c r="BE70" s="77">
        <f t="shared" si="33"/>
        <v>5.2738123356951867</v>
      </c>
      <c r="BF70" s="77">
        <f t="shared" si="33"/>
        <v>5.2738123356965003</v>
      </c>
      <c r="BG70" s="77">
        <f t="shared" si="33"/>
        <v>5.2738123357664799</v>
      </c>
      <c r="BH70" s="77">
        <f t="shared" ref="BH70:BK101" si="50">$BL70+$AB$7*SIN(BI70)</f>
        <v>5.2738123394937224</v>
      </c>
      <c r="BI70" s="77">
        <f t="shared" si="50"/>
        <v>5.2738125380152754</v>
      </c>
      <c r="BJ70" s="77">
        <f t="shared" si="50"/>
        <v>5.2738231116403869</v>
      </c>
      <c r="BK70" s="77">
        <f t="shared" si="50"/>
        <v>5.2743860258622366</v>
      </c>
      <c r="BL70" s="77">
        <f t="shared" si="49"/>
        <v>5.3036644295228186</v>
      </c>
    </row>
    <row r="71" spans="1:64" s="77" customFormat="1" ht="12.95" customHeight="1">
      <c r="A71" s="137" t="s">
        <v>269</v>
      </c>
      <c r="B71" s="138" t="s">
        <v>154</v>
      </c>
      <c r="C71" s="139">
        <v>22379.366000000002</v>
      </c>
      <c r="D71" s="139" t="s">
        <v>244</v>
      </c>
      <c r="E71" s="140">
        <f t="shared" si="11"/>
        <v>-19287.977671365705</v>
      </c>
      <c r="F71" s="77">
        <f t="shared" si="12"/>
        <v>-19288</v>
      </c>
      <c r="G71" s="77">
        <f t="shared" si="37"/>
        <v>2.5364000004628906E-2</v>
      </c>
      <c r="H71" s="77">
        <f t="shared" si="38"/>
        <v>2.5364000004628906E-2</v>
      </c>
      <c r="Q71" s="143">
        <f t="shared" si="34"/>
        <v>7360.8660000000018</v>
      </c>
      <c r="R71" s="77">
        <f t="shared" si="39"/>
        <v>6.4333249623481511E-4</v>
      </c>
      <c r="S71" s="79">
        <f t="shared" si="40"/>
        <v>0.2</v>
      </c>
      <c r="Z71" s="77">
        <f t="shared" si="17"/>
        <v>-19288</v>
      </c>
      <c r="AA71" s="84">
        <f t="shared" si="18"/>
        <v>2.9430234476621141E-2</v>
      </c>
      <c r="AB71" s="84">
        <f t="shared" si="19"/>
        <v>-2.4424893028722465E-2</v>
      </c>
      <c r="AC71" s="84">
        <f t="shared" si="20"/>
        <v>2.5364000004628906E-2</v>
      </c>
      <c r="AD71" s="84">
        <f t="shared" si="21"/>
        <v>-4.0662344719922354E-3</v>
      </c>
      <c r="AE71" s="84">
        <f t="shared" si="22"/>
        <v>3.3068525562435947E-6</v>
      </c>
      <c r="AF71" s="77">
        <f t="shared" si="23"/>
        <v>2.5364000004628906E-2</v>
      </c>
      <c r="AG71" s="142"/>
      <c r="AH71" s="77">
        <f t="shared" si="24"/>
        <v>4.9788893033351371E-2</v>
      </c>
      <c r="AI71" s="77">
        <f t="shared" si="25"/>
        <v>0.96647685712913811</v>
      </c>
      <c r="AJ71" s="77">
        <f t="shared" si="26"/>
        <v>0.79713206790821722</v>
      </c>
      <c r="AK71" s="77">
        <f t="shared" si="27"/>
        <v>1.0947467890755656E-2</v>
      </c>
      <c r="AL71" s="77">
        <f t="shared" si="28"/>
        <v>2.8259463826212343</v>
      </c>
      <c r="AM71" s="77">
        <f t="shared" si="29"/>
        <v>6.2835113693966935</v>
      </c>
      <c r="AN71" s="84">
        <f t="shared" ref="AN71:AT80" si="51">$AU71+$AB$7*SIN(AO71)</f>
        <v>2.8148088820223891</v>
      </c>
      <c r="AO71" s="84">
        <f t="shared" si="51"/>
        <v>2.8148088820061816</v>
      </c>
      <c r="AP71" s="84">
        <f t="shared" si="51"/>
        <v>2.8148088824914477</v>
      </c>
      <c r="AQ71" s="84">
        <f t="shared" si="51"/>
        <v>2.8148088679621441</v>
      </c>
      <c r="AR71" s="84">
        <f t="shared" si="51"/>
        <v>2.8148093029824208</v>
      </c>
      <c r="AS71" s="84">
        <f t="shared" si="51"/>
        <v>2.8147962780605149</v>
      </c>
      <c r="AT71" s="84">
        <f t="shared" si="51"/>
        <v>2.8151862317423615</v>
      </c>
      <c r="AU71" s="84">
        <f t="shared" si="31"/>
        <v>2.8034887368025623</v>
      </c>
      <c r="AW71" s="77">
        <v>-500</v>
      </c>
      <c r="AX71" s="77">
        <f t="shared" si="42"/>
        <v>6.0121580985735626E-3</v>
      </c>
      <c r="AY71" s="77">
        <f t="shared" si="43"/>
        <v>6.7922313509723997E-2</v>
      </c>
      <c r="AZ71" s="77">
        <f t="shared" si="44"/>
        <v>-6.1910155411150435E-2</v>
      </c>
      <c r="BA71" s="77">
        <f t="shared" si="45"/>
        <v>1.0199816163700897</v>
      </c>
      <c r="BB71" s="77">
        <f t="shared" si="46"/>
        <v>-0.99998986559848912</v>
      </c>
      <c r="BC71" s="77">
        <f t="shared" si="47"/>
        <v>-0.96841424182885194</v>
      </c>
      <c r="BD71" s="77">
        <f t="shared" si="48"/>
        <v>-0.52597001452569947</v>
      </c>
      <c r="BE71" s="77">
        <f t="shared" ref="BE71:BG101" si="52">$BL71+$AB$7*SIN(BF71)</f>
        <v>5.3435487694648289</v>
      </c>
      <c r="BF71" s="77">
        <f t="shared" si="52"/>
        <v>5.3435487694671373</v>
      </c>
      <c r="BG71" s="77">
        <f t="shared" si="52"/>
        <v>5.3435487695780752</v>
      </c>
      <c r="BH71" s="77">
        <f t="shared" si="50"/>
        <v>5.3435487749092143</v>
      </c>
      <c r="BI71" s="77">
        <f t="shared" si="50"/>
        <v>5.3435490310974449</v>
      </c>
      <c r="BJ71" s="77">
        <f t="shared" si="50"/>
        <v>5.3435613421332135</v>
      </c>
      <c r="BK71" s="77">
        <f t="shared" si="50"/>
        <v>5.3441527004771787</v>
      </c>
      <c r="BL71" s="77">
        <f t="shared" si="49"/>
        <v>5.3720200641663078</v>
      </c>
    </row>
    <row r="72" spans="1:64" s="77" customFormat="1" ht="12.95" customHeight="1">
      <c r="A72" s="137" t="s">
        <v>269</v>
      </c>
      <c r="B72" s="138" t="s">
        <v>154</v>
      </c>
      <c r="C72" s="139">
        <v>22738.338</v>
      </c>
      <c r="D72" s="139" t="s">
        <v>244</v>
      </c>
      <c r="E72" s="140">
        <f t="shared" si="11"/>
        <v>-18971.964640753627</v>
      </c>
      <c r="F72" s="77">
        <f t="shared" si="12"/>
        <v>-18972</v>
      </c>
      <c r="G72" s="77">
        <f t="shared" si="37"/>
        <v>4.0166000002500368E-2</v>
      </c>
      <c r="H72" s="77">
        <f t="shared" si="38"/>
        <v>4.0166000002500368E-2</v>
      </c>
      <c r="Q72" s="143">
        <f t="shared" si="34"/>
        <v>7719.8379999999997</v>
      </c>
      <c r="R72" s="77">
        <f t="shared" si="39"/>
        <v>1.6133075562008595E-3</v>
      </c>
      <c r="S72" s="79">
        <f t="shared" si="40"/>
        <v>0.2</v>
      </c>
      <c r="Z72" s="77">
        <f t="shared" si="17"/>
        <v>-18972</v>
      </c>
      <c r="AA72" s="84">
        <f t="shared" si="18"/>
        <v>2.9697543277186593E-2</v>
      </c>
      <c r="AB72" s="84">
        <f t="shared" si="19"/>
        <v>-8.0407134651641621E-3</v>
      </c>
      <c r="AC72" s="84">
        <f t="shared" si="20"/>
        <v>4.0166000002500368E-2</v>
      </c>
      <c r="AD72" s="84">
        <f t="shared" si="21"/>
        <v>1.0468456725313775E-2</v>
      </c>
      <c r="AE72" s="84">
        <f t="shared" si="22"/>
        <v>2.1917717241953442E-5</v>
      </c>
      <c r="AF72" s="77">
        <f t="shared" si="23"/>
        <v>4.0166000002500368E-2</v>
      </c>
      <c r="AG72" s="142"/>
      <c r="AH72" s="77">
        <f t="shared" si="24"/>
        <v>4.820671346766453E-2</v>
      </c>
      <c r="AI72" s="77">
        <f t="shared" si="25"/>
        <v>0.96606195280090668</v>
      </c>
      <c r="AJ72" s="77">
        <f t="shared" si="26"/>
        <v>0.77208786451406086</v>
      </c>
      <c r="AK72" s="77">
        <f t="shared" si="27"/>
        <v>9.584211677099953E-3</v>
      </c>
      <c r="AL72" s="77">
        <f t="shared" si="28"/>
        <v>2.8663568968634388</v>
      </c>
      <c r="AM72" s="77">
        <f t="shared" si="29"/>
        <v>7.2205670760852625</v>
      </c>
      <c r="AN72" s="84">
        <f t="shared" si="51"/>
        <v>2.8566042348373832</v>
      </c>
      <c r="AO72" s="84">
        <f t="shared" si="51"/>
        <v>2.8566042348220044</v>
      </c>
      <c r="AP72" s="84">
        <f t="shared" si="51"/>
        <v>2.8566042352764272</v>
      </c>
      <c r="AQ72" s="84">
        <f t="shared" si="51"/>
        <v>2.8566042218490373</v>
      </c>
      <c r="AR72" s="84">
        <f t="shared" si="51"/>
        <v>2.8566046186047451</v>
      </c>
      <c r="AS72" s="84">
        <f t="shared" si="51"/>
        <v>2.8565928951530157</v>
      </c>
      <c r="AT72" s="84">
        <f t="shared" si="51"/>
        <v>2.8569392861007468</v>
      </c>
      <c r="AU72" s="84">
        <f t="shared" si="31"/>
        <v>2.8466894978972475</v>
      </c>
      <c r="AW72" s="77">
        <v>0</v>
      </c>
      <c r="AX72" s="77">
        <f t="shared" si="42"/>
        <v>8.0138436848648867E-3</v>
      </c>
      <c r="AY72" s="77">
        <f t="shared" si="43"/>
        <v>6.966921418235715E-2</v>
      </c>
      <c r="AZ72" s="77">
        <f t="shared" si="44"/>
        <v>-6.1655370497492264E-2</v>
      </c>
      <c r="BA72" s="77">
        <f t="shared" si="45"/>
        <v>1.0220034274089531</v>
      </c>
      <c r="BB72" s="77">
        <f t="shared" si="46"/>
        <v>-0.99776383900975374</v>
      </c>
      <c r="BC72" s="77">
        <f t="shared" si="47"/>
        <v>-0.89702425964700805</v>
      </c>
      <c r="BD72" s="77">
        <f t="shared" si="48"/>
        <v>-0.48122132914095955</v>
      </c>
      <c r="BE72" s="77">
        <f t="shared" si="52"/>
        <v>5.4134268291153562</v>
      </c>
      <c r="BF72" s="77">
        <f t="shared" si="52"/>
        <v>5.4134268291190635</v>
      </c>
      <c r="BG72" s="77">
        <f t="shared" si="52"/>
        <v>5.4134268292820371</v>
      </c>
      <c r="BH72" s="77">
        <f t="shared" si="50"/>
        <v>5.4134268364467966</v>
      </c>
      <c r="BI72" s="77">
        <f t="shared" si="50"/>
        <v>5.4134271514286452</v>
      </c>
      <c r="BJ72" s="77">
        <f t="shared" si="50"/>
        <v>5.4134409987517058</v>
      </c>
      <c r="BK72" s="77">
        <f t="shared" si="50"/>
        <v>5.4140495344553985</v>
      </c>
      <c r="BL72" s="77">
        <f t="shared" si="49"/>
        <v>5.4403756988097962</v>
      </c>
    </row>
    <row r="73" spans="1:64" s="77" customFormat="1" ht="12.95" customHeight="1">
      <c r="A73" s="137" t="s">
        <v>269</v>
      </c>
      <c r="B73" s="138" t="s">
        <v>154</v>
      </c>
      <c r="C73" s="139">
        <v>22747.418000000001</v>
      </c>
      <c r="D73" s="139" t="s">
        <v>244</v>
      </c>
      <c r="E73" s="140">
        <f t="shared" si="11"/>
        <v>-18963.971264339987</v>
      </c>
      <c r="F73" s="77">
        <f t="shared" si="12"/>
        <v>-18964</v>
      </c>
      <c r="G73" s="77">
        <f t="shared" si="37"/>
        <v>3.2642000005580485E-2</v>
      </c>
      <c r="H73" s="77">
        <f t="shared" si="38"/>
        <v>3.2642000005580485E-2</v>
      </c>
      <c r="Q73" s="143">
        <f t="shared" si="34"/>
        <v>7728.9180000000015</v>
      </c>
      <c r="R73" s="77">
        <f t="shared" si="39"/>
        <v>1.0655001643643165E-3</v>
      </c>
      <c r="S73" s="79">
        <f t="shared" si="40"/>
        <v>0.2</v>
      </c>
      <c r="Z73" s="77">
        <f t="shared" si="17"/>
        <v>-18964</v>
      </c>
      <c r="AA73" s="84">
        <f t="shared" si="18"/>
        <v>2.9703052764163622E-2</v>
      </c>
      <c r="AB73" s="84">
        <f t="shared" si="19"/>
        <v>-1.552356239081449E-2</v>
      </c>
      <c r="AC73" s="84">
        <f t="shared" si="20"/>
        <v>3.2642000005580485E-2</v>
      </c>
      <c r="AD73" s="84">
        <f t="shared" si="21"/>
        <v>2.938947241416863E-3</v>
      </c>
      <c r="AE73" s="84">
        <f t="shared" si="22"/>
        <v>1.7274821775663578E-6</v>
      </c>
      <c r="AF73" s="77">
        <f t="shared" si="23"/>
        <v>3.2642000005580485E-2</v>
      </c>
      <c r="AG73" s="142"/>
      <c r="AH73" s="77">
        <f t="shared" si="24"/>
        <v>4.8165562396394974E-2</v>
      </c>
      <c r="AI73" s="77">
        <f t="shared" si="25"/>
        <v>0.96605216962589635</v>
      </c>
      <c r="AJ73" s="77">
        <f t="shared" si="26"/>
        <v>0.77143757538262958</v>
      </c>
      <c r="AK73" s="77">
        <f t="shared" si="27"/>
        <v>9.549501246161168E-3</v>
      </c>
      <c r="AL73" s="77">
        <f t="shared" si="28"/>
        <v>2.8673795080207163</v>
      </c>
      <c r="AM73" s="77">
        <f t="shared" si="29"/>
        <v>7.2478367902966001</v>
      </c>
      <c r="AN73" s="84">
        <f t="shared" si="51"/>
        <v>2.8576621175643746</v>
      </c>
      <c r="AO73" s="84">
        <f t="shared" si="51"/>
        <v>2.8576621175490224</v>
      </c>
      <c r="AP73" s="84">
        <f t="shared" si="51"/>
        <v>2.8576621180025144</v>
      </c>
      <c r="AQ73" s="84">
        <f t="shared" si="51"/>
        <v>2.8576621046067761</v>
      </c>
      <c r="AR73" s="84">
        <f t="shared" si="51"/>
        <v>2.857662500304837</v>
      </c>
      <c r="AS73" s="84">
        <f t="shared" si="51"/>
        <v>2.8576508117208785</v>
      </c>
      <c r="AT73" s="84">
        <f t="shared" si="51"/>
        <v>2.8579960657460868</v>
      </c>
      <c r="AU73" s="84">
        <f t="shared" si="31"/>
        <v>2.8477831880515434</v>
      </c>
      <c r="AW73" s="77">
        <v>500</v>
      </c>
      <c r="AX73" s="77">
        <f t="shared" si="42"/>
        <v>1.0286591416629368E-2</v>
      </c>
      <c r="AY73" s="77">
        <f t="shared" si="43"/>
        <v>7.1384877964890431E-2</v>
      </c>
      <c r="AZ73" s="77">
        <f t="shared" si="44"/>
        <v>-6.1098286548261063E-2</v>
      </c>
      <c r="BA73" s="77">
        <f t="shared" si="45"/>
        <v>1.0239202925554038</v>
      </c>
      <c r="BB73" s="77">
        <f t="shared" si="46"/>
        <v>-0.99041678571372072</v>
      </c>
      <c r="BC73" s="77">
        <f t="shared" si="47"/>
        <v>-0.82535847841839904</v>
      </c>
      <c r="BD73" s="77">
        <f t="shared" si="48"/>
        <v>-0.43782028482757296</v>
      </c>
      <c r="BE73" s="77">
        <f t="shared" si="52"/>
        <v>5.4834397388862772</v>
      </c>
      <c r="BF73" s="77">
        <f t="shared" si="52"/>
        <v>5.4834397388917848</v>
      </c>
      <c r="BG73" s="77">
        <f t="shared" si="52"/>
        <v>5.4834397391158873</v>
      </c>
      <c r="BH73" s="77">
        <f t="shared" si="50"/>
        <v>5.483439748234594</v>
      </c>
      <c r="BI73" s="77">
        <f t="shared" si="50"/>
        <v>5.4834401192745297</v>
      </c>
      <c r="BJ73" s="77">
        <f t="shared" si="50"/>
        <v>5.4834552167596273</v>
      </c>
      <c r="BK73" s="77">
        <f t="shared" si="50"/>
        <v>5.4840693293576637</v>
      </c>
      <c r="BL73" s="77">
        <f t="shared" si="49"/>
        <v>5.5087313334532855</v>
      </c>
    </row>
    <row r="74" spans="1:64" s="77" customFormat="1" ht="12.95" customHeight="1">
      <c r="A74" s="137" t="s">
        <v>385</v>
      </c>
      <c r="B74" s="138" t="s">
        <v>154</v>
      </c>
      <c r="C74" s="139">
        <v>22765.59</v>
      </c>
      <c r="D74" s="139" t="s">
        <v>244</v>
      </c>
      <c r="E74" s="140">
        <f t="shared" si="11"/>
        <v>-18947.973947579118</v>
      </c>
      <c r="F74" s="77">
        <f t="shared" si="12"/>
        <v>-18948</v>
      </c>
      <c r="G74" s="77">
        <f t="shared" si="37"/>
        <v>2.9594000003271503E-2</v>
      </c>
      <c r="H74" s="77">
        <f t="shared" si="38"/>
        <v>2.9594000003271503E-2</v>
      </c>
      <c r="Q74" s="143">
        <f t="shared" si="34"/>
        <v>7747.09</v>
      </c>
      <c r="R74" s="77">
        <f t="shared" si="39"/>
        <v>8.7580483619363375E-4</v>
      </c>
      <c r="S74" s="79">
        <f t="shared" si="40"/>
        <v>0.2</v>
      </c>
      <c r="Z74" s="77">
        <f t="shared" si="17"/>
        <v>-18948</v>
      </c>
      <c r="AA74" s="84">
        <f t="shared" si="18"/>
        <v>2.9713887336256781E-2</v>
      </c>
      <c r="AB74" s="84">
        <f t="shared" si="19"/>
        <v>-1.8489099838655043E-2</v>
      </c>
      <c r="AC74" s="84">
        <f t="shared" si="20"/>
        <v>2.9594000003271503E-2</v>
      </c>
      <c r="AD74" s="84">
        <f t="shared" si="21"/>
        <v>-1.1988733298527732E-4</v>
      </c>
      <c r="AE74" s="84">
        <f t="shared" si="22"/>
        <v>2.8745945220645526E-9</v>
      </c>
      <c r="AF74" s="77">
        <f t="shared" si="23"/>
        <v>2.9594000003271503E-2</v>
      </c>
      <c r="AG74" s="142"/>
      <c r="AH74" s="77">
        <f t="shared" si="24"/>
        <v>4.8083099841926547E-2</v>
      </c>
      <c r="AI74" s="77">
        <f t="shared" si="25"/>
        <v>0.96603271037446881</v>
      </c>
      <c r="AJ74" s="77">
        <f t="shared" si="26"/>
        <v>0.77013461716046194</v>
      </c>
      <c r="AK74" s="77">
        <f t="shared" si="27"/>
        <v>9.4800525660265651E-3</v>
      </c>
      <c r="AL74" s="77">
        <f t="shared" si="28"/>
        <v>2.8694246683893696</v>
      </c>
      <c r="AM74" s="77">
        <f t="shared" si="29"/>
        <v>7.3029854244105428</v>
      </c>
      <c r="AN74" s="84">
        <f t="shared" si="51"/>
        <v>2.8597778509768284</v>
      </c>
      <c r="AO74" s="84">
        <f t="shared" si="51"/>
        <v>2.8597778509615304</v>
      </c>
      <c r="AP74" s="84">
        <f t="shared" si="51"/>
        <v>2.8597778514131384</v>
      </c>
      <c r="AQ74" s="84">
        <f t="shared" si="51"/>
        <v>2.8597778380812464</v>
      </c>
      <c r="AR74" s="84">
        <f t="shared" si="51"/>
        <v>2.859778231651223</v>
      </c>
      <c r="AS74" s="84">
        <f t="shared" si="51"/>
        <v>2.8597666130766499</v>
      </c>
      <c r="AT74" s="84">
        <f t="shared" si="51"/>
        <v>2.8601095884322842</v>
      </c>
      <c r="AU74" s="84">
        <f t="shared" si="31"/>
        <v>2.8499705683601348</v>
      </c>
      <c r="AW74" s="77">
        <v>1000</v>
      </c>
      <c r="AX74" s="77">
        <f t="shared" si="42"/>
        <v>1.2829299104991865E-2</v>
      </c>
      <c r="AY74" s="77">
        <f t="shared" si="43"/>
        <v>7.3069304857323852E-2</v>
      </c>
      <c r="AZ74" s="77">
        <f t="shared" si="44"/>
        <v>-6.0240005752331988E-2</v>
      </c>
      <c r="BA74" s="77">
        <f t="shared" si="45"/>
        <v>1.0257206487113693</v>
      </c>
      <c r="BB74" s="77">
        <f t="shared" si="46"/>
        <v>-0.97793069235490304</v>
      </c>
      <c r="BC74" s="77">
        <f t="shared" si="47"/>
        <v>-0.75343191498759321</v>
      </c>
      <c r="BD74" s="77">
        <f t="shared" si="48"/>
        <v>-0.39560974857516801</v>
      </c>
      <c r="BE74" s="77">
        <f t="shared" si="52"/>
        <v>5.5535799180387233</v>
      </c>
      <c r="BF74" s="77">
        <f t="shared" si="52"/>
        <v>5.5535799180463581</v>
      </c>
      <c r="BG74" s="77">
        <f t="shared" si="52"/>
        <v>5.553579918336796</v>
      </c>
      <c r="BH74" s="77">
        <f t="shared" si="50"/>
        <v>5.553579929385057</v>
      </c>
      <c r="BI74" s="77">
        <f t="shared" si="50"/>
        <v>5.5535803496603293</v>
      </c>
      <c r="BJ74" s="77">
        <f t="shared" si="50"/>
        <v>5.5535963367924639</v>
      </c>
      <c r="BK74" s="77">
        <f t="shared" si="50"/>
        <v>5.5542043124343854</v>
      </c>
      <c r="BL74" s="77">
        <f t="shared" si="49"/>
        <v>5.5770869680967747</v>
      </c>
    </row>
    <row r="75" spans="1:64" s="77" customFormat="1" ht="12.95" customHeight="1">
      <c r="A75" s="137" t="s">
        <v>419</v>
      </c>
      <c r="B75" s="138" t="s">
        <v>154</v>
      </c>
      <c r="C75" s="139">
        <v>23098.420999999998</v>
      </c>
      <c r="D75" s="139" t="s">
        <v>244</v>
      </c>
      <c r="E75" s="140">
        <f t="shared" si="11"/>
        <v>-18654.973565957018</v>
      </c>
      <c r="F75" s="77">
        <f t="shared" si="12"/>
        <v>-18655</v>
      </c>
      <c r="G75" s="77">
        <f t="shared" si="37"/>
        <v>3.0027500000869622E-2</v>
      </c>
      <c r="H75" s="77">
        <f t="shared" si="38"/>
        <v>3.0027500000869622E-2</v>
      </c>
      <c r="Q75" s="143">
        <f t="shared" si="34"/>
        <v>8079.9209999999985</v>
      </c>
      <c r="R75" s="77">
        <f t="shared" si="39"/>
        <v>9.0165075630222521E-4</v>
      </c>
      <c r="S75" s="79">
        <f t="shared" si="40"/>
        <v>0.2</v>
      </c>
      <c r="Z75" s="77">
        <f t="shared" si="17"/>
        <v>-18655</v>
      </c>
      <c r="AA75" s="84">
        <f t="shared" si="18"/>
        <v>2.986925448460984E-2</v>
      </c>
      <c r="AB75" s="84">
        <f t="shared" si="19"/>
        <v>-1.6508119547888923E-2</v>
      </c>
      <c r="AC75" s="84">
        <f t="shared" si="20"/>
        <v>3.0027500000869622E-2</v>
      </c>
      <c r="AD75" s="84">
        <f t="shared" si="21"/>
        <v>1.5824551625978275E-4</v>
      </c>
      <c r="AE75" s="84">
        <f t="shared" si="22"/>
        <v>5.0083286832650342E-9</v>
      </c>
      <c r="AF75" s="77">
        <f t="shared" si="23"/>
        <v>3.0027500000869622E-2</v>
      </c>
      <c r="AG75" s="142"/>
      <c r="AH75" s="77">
        <f t="shared" si="24"/>
        <v>4.6535619548758546E-2</v>
      </c>
      <c r="AI75" s="77">
        <f t="shared" si="25"/>
        <v>0.96570167978373911</v>
      </c>
      <c r="AJ75" s="77">
        <f t="shared" si="26"/>
        <v>0.74571947423035134</v>
      </c>
      <c r="AK75" s="77">
        <f t="shared" si="27"/>
        <v>8.2020358144899875E-3</v>
      </c>
      <c r="AL75" s="77">
        <f t="shared" si="28"/>
        <v>2.9068627716282234</v>
      </c>
      <c r="AM75" s="77">
        <f t="shared" si="29"/>
        <v>8.4812743904597294</v>
      </c>
      <c r="AN75" s="84">
        <f t="shared" si="51"/>
        <v>2.8985150304732561</v>
      </c>
      <c r="AO75" s="84">
        <f t="shared" si="51"/>
        <v>2.8985150304591532</v>
      </c>
      <c r="AP75" s="84">
        <f t="shared" si="51"/>
        <v>2.8985150308711813</v>
      </c>
      <c r="AQ75" s="84">
        <f t="shared" si="51"/>
        <v>2.8985150188336601</v>
      </c>
      <c r="AR75" s="84">
        <f t="shared" si="51"/>
        <v>2.8985153705132607</v>
      </c>
      <c r="AS75" s="84">
        <f t="shared" si="51"/>
        <v>2.8985050960811196</v>
      </c>
      <c r="AT75" s="84">
        <f t="shared" si="51"/>
        <v>2.8988052561215074</v>
      </c>
      <c r="AU75" s="84">
        <f t="shared" si="31"/>
        <v>2.8900269702612196</v>
      </c>
      <c r="AW75" s="77">
        <v>1500</v>
      </c>
      <c r="AX75" s="77">
        <f t="shared" si="42"/>
        <v>1.5639213712785927E-2</v>
      </c>
      <c r="AY75" s="77">
        <f t="shared" si="43"/>
        <v>7.4722494859657401E-2</v>
      </c>
      <c r="AZ75" s="77">
        <f t="shared" si="44"/>
        <v>-5.9083281146871475E-2</v>
      </c>
      <c r="BA75" s="77">
        <f t="shared" si="45"/>
        <v>1.0273934200487727</v>
      </c>
      <c r="BB75" s="77">
        <f t="shared" si="46"/>
        <v>-0.96031947518643712</v>
      </c>
      <c r="BC75" s="77">
        <f t="shared" si="47"/>
        <v>-0.68126126363899586</v>
      </c>
      <c r="BD75" s="77">
        <f t="shared" si="48"/>
        <v>-0.35444657909133431</v>
      </c>
      <c r="BE75" s="77">
        <f t="shared" si="52"/>
        <v>5.6238390105018183</v>
      </c>
      <c r="BF75" s="77">
        <f t="shared" si="52"/>
        <v>5.6238390105117517</v>
      </c>
      <c r="BG75" s="77">
        <f t="shared" si="52"/>
        <v>5.6238390108681209</v>
      </c>
      <c r="BH75" s="77">
        <f t="shared" si="50"/>
        <v>5.6238390236533364</v>
      </c>
      <c r="BI75" s="77">
        <f t="shared" si="50"/>
        <v>5.6238394823400979</v>
      </c>
      <c r="BJ75" s="77">
        <f t="shared" si="50"/>
        <v>5.6238559382349438</v>
      </c>
      <c r="BK75" s="77">
        <f t="shared" si="50"/>
        <v>5.624446172929594</v>
      </c>
      <c r="BL75" s="77">
        <f t="shared" si="49"/>
        <v>5.645442602740264</v>
      </c>
    </row>
    <row r="76" spans="1:64" s="77" customFormat="1" ht="12.95" customHeight="1">
      <c r="A76" s="137" t="s">
        <v>269</v>
      </c>
      <c r="B76" s="138" t="s">
        <v>154</v>
      </c>
      <c r="C76" s="139">
        <v>23114.302</v>
      </c>
      <c r="D76" s="139" t="s">
        <v>244</v>
      </c>
      <c r="E76" s="140">
        <f t="shared" si="11"/>
        <v>-18640.993080183336</v>
      </c>
      <c r="F76" s="77">
        <f t="shared" si="12"/>
        <v>-18641</v>
      </c>
      <c r="G76" s="77">
        <f t="shared" si="37"/>
        <v>7.8605000016978011E-3</v>
      </c>
      <c r="H76" s="77">
        <f t="shared" si="38"/>
        <v>7.8605000016978011E-3</v>
      </c>
      <c r="Q76" s="143">
        <f t="shared" si="34"/>
        <v>8095.8019999999997</v>
      </c>
      <c r="R76" s="77">
        <f t="shared" si="39"/>
        <v>6.1787460276691134E-5</v>
      </c>
      <c r="S76" s="79">
        <f t="shared" si="40"/>
        <v>0.2</v>
      </c>
      <c r="Z76" s="77">
        <f t="shared" si="17"/>
        <v>-18641</v>
      </c>
      <c r="AA76" s="84">
        <f t="shared" si="18"/>
        <v>2.9874656239589788E-2</v>
      </c>
      <c r="AB76" s="84">
        <f t="shared" si="19"/>
        <v>-3.8599425090179759E-2</v>
      </c>
      <c r="AC76" s="84">
        <f t="shared" si="20"/>
        <v>7.8605000016978011E-3</v>
      </c>
      <c r="AD76" s="84">
        <f t="shared" si="21"/>
        <v>-2.2014156237891987E-2</v>
      </c>
      <c r="AE76" s="84">
        <f t="shared" si="22"/>
        <v>9.6924614973263742E-5</v>
      </c>
      <c r="AF76" s="77">
        <f t="shared" si="23"/>
        <v>7.8605000016978011E-3</v>
      </c>
      <c r="AG76" s="142"/>
      <c r="AH76" s="77">
        <f t="shared" si="24"/>
        <v>4.645992509187756E-2</v>
      </c>
      <c r="AI76" s="77">
        <f t="shared" si="25"/>
        <v>0.9656870675363205</v>
      </c>
      <c r="AJ76" s="77">
        <f t="shared" si="26"/>
        <v>0.74452685896921689</v>
      </c>
      <c r="AK76" s="77">
        <f t="shared" si="27"/>
        <v>8.1406895839553697E-3</v>
      </c>
      <c r="AL76" s="77">
        <f t="shared" si="28"/>
        <v>2.9086509976637771</v>
      </c>
      <c r="AM76" s="77">
        <f t="shared" si="29"/>
        <v>8.5469821484925781</v>
      </c>
      <c r="AN76" s="84">
        <f t="shared" si="51"/>
        <v>2.9003656302005636</v>
      </c>
      <c r="AO76" s="84">
        <f t="shared" si="51"/>
        <v>2.9003656301865268</v>
      </c>
      <c r="AP76" s="84">
        <f t="shared" si="51"/>
        <v>2.9003656305964278</v>
      </c>
      <c r="AQ76" s="84">
        <f t="shared" si="51"/>
        <v>2.9003656186265241</v>
      </c>
      <c r="AR76" s="84">
        <f t="shared" si="51"/>
        <v>2.900365968170854</v>
      </c>
      <c r="AS76" s="84">
        <f t="shared" si="51"/>
        <v>2.9003557607883264</v>
      </c>
      <c r="AT76" s="84">
        <f t="shared" si="51"/>
        <v>2.90065382590153</v>
      </c>
      <c r="AU76" s="84">
        <f t="shared" si="31"/>
        <v>2.8919409280312371</v>
      </c>
      <c r="AW76" s="77">
        <v>2000</v>
      </c>
      <c r="AX76" s="77">
        <f t="shared" si="42"/>
        <v>1.8711915007857509E-2</v>
      </c>
      <c r="AY76" s="77">
        <f t="shared" si="43"/>
        <v>7.6344447971891091E-2</v>
      </c>
      <c r="AZ76" s="77">
        <f t="shared" si="44"/>
        <v>-5.7632532964033582E-2</v>
      </c>
      <c r="BA76" s="77">
        <f t="shared" si="45"/>
        <v>1.0289281266324153</v>
      </c>
      <c r="BB76" s="77">
        <f t="shared" si="46"/>
        <v>-0.9376300382484074</v>
      </c>
      <c r="BC76" s="77">
        <f t="shared" si="47"/>
        <v>-0.60886482484223214</v>
      </c>
      <c r="BD76" s="77">
        <f t="shared" si="48"/>
        <v>-0.31419949463948194</v>
      </c>
      <c r="BE76" s="77">
        <f t="shared" si="52"/>
        <v>5.6942079219402064</v>
      </c>
      <c r="BF76" s="77">
        <f t="shared" si="52"/>
        <v>5.6942079219523762</v>
      </c>
      <c r="BG76" s="77">
        <f t="shared" si="52"/>
        <v>5.6942079223674131</v>
      </c>
      <c r="BH76" s="77">
        <f t="shared" si="50"/>
        <v>5.694207936521134</v>
      </c>
      <c r="BI76" s="77">
        <f t="shared" si="50"/>
        <v>5.6942084191960571</v>
      </c>
      <c r="BJ76" s="77">
        <f t="shared" si="50"/>
        <v>5.694224879444489</v>
      </c>
      <c r="BK76" s="77">
        <f t="shared" si="50"/>
        <v>5.6947861008977698</v>
      </c>
      <c r="BL76" s="77">
        <f t="shared" si="49"/>
        <v>5.7137982373837524</v>
      </c>
    </row>
    <row r="77" spans="1:64" s="77" customFormat="1" ht="12.95" customHeight="1">
      <c r="A77" s="137" t="s">
        <v>269</v>
      </c>
      <c r="B77" s="138" t="s">
        <v>154</v>
      </c>
      <c r="C77" s="139">
        <v>23131.34</v>
      </c>
      <c r="D77" s="139" t="s">
        <v>244</v>
      </c>
      <c r="E77" s="140">
        <f t="shared" si="11"/>
        <v>-18625.99405514637</v>
      </c>
      <c r="F77" s="77">
        <f t="shared" si="12"/>
        <v>-18626</v>
      </c>
      <c r="G77" s="77">
        <f t="shared" si="37"/>
        <v>6.7530000051192474E-3</v>
      </c>
      <c r="H77" s="77">
        <f t="shared" si="38"/>
        <v>6.7530000051192474E-3</v>
      </c>
      <c r="Q77" s="143">
        <f t="shared" si="34"/>
        <v>8112.84</v>
      </c>
      <c r="R77" s="77">
        <f t="shared" si="39"/>
        <v>4.5603009069140557E-5</v>
      </c>
      <c r="S77" s="79">
        <f t="shared" si="40"/>
        <v>0.2</v>
      </c>
      <c r="Z77" s="77">
        <f t="shared" si="17"/>
        <v>-18626</v>
      </c>
      <c r="AA77" s="84">
        <f t="shared" si="18"/>
        <v>2.9880241369346614E-2</v>
      </c>
      <c r="AB77" s="84">
        <f t="shared" si="19"/>
        <v>-3.9625648594187074E-2</v>
      </c>
      <c r="AC77" s="84">
        <f t="shared" si="20"/>
        <v>6.7530000051192474E-3</v>
      </c>
      <c r="AD77" s="84">
        <f t="shared" si="21"/>
        <v>-2.3127241364227367E-2</v>
      </c>
      <c r="AE77" s="84">
        <f t="shared" si="22"/>
        <v>1.0697385862384586E-4</v>
      </c>
      <c r="AF77" s="77">
        <f t="shared" si="23"/>
        <v>6.7530000051192474E-3</v>
      </c>
      <c r="AG77" s="142"/>
      <c r="AH77" s="77">
        <f t="shared" si="24"/>
        <v>4.6378648599306321E-2</v>
      </c>
      <c r="AI77" s="77">
        <f t="shared" si="25"/>
        <v>0.96567153380148207</v>
      </c>
      <c r="AJ77" s="77">
        <f t="shared" si="26"/>
        <v>0.74324645504965869</v>
      </c>
      <c r="AK77" s="77">
        <f t="shared" si="27"/>
        <v>8.0749346509154992E-3</v>
      </c>
      <c r="AL77" s="77">
        <f t="shared" si="28"/>
        <v>2.9105668943152949</v>
      </c>
      <c r="AM77" s="77">
        <f t="shared" si="29"/>
        <v>8.6185047054757522</v>
      </c>
      <c r="AN77" s="84">
        <f t="shared" si="51"/>
        <v>2.9023483846716789</v>
      </c>
      <c r="AO77" s="84">
        <f t="shared" si="51"/>
        <v>2.9023483846577141</v>
      </c>
      <c r="AP77" s="84">
        <f t="shared" si="51"/>
        <v>2.9023483850653129</v>
      </c>
      <c r="AQ77" s="84">
        <f t="shared" si="51"/>
        <v>2.902348373168421</v>
      </c>
      <c r="AR77" s="84">
        <f t="shared" si="51"/>
        <v>2.9023487204119576</v>
      </c>
      <c r="AS77" s="84">
        <f t="shared" si="51"/>
        <v>2.9023385851413002</v>
      </c>
      <c r="AT77" s="84">
        <f t="shared" si="51"/>
        <v>2.9026344009679397</v>
      </c>
      <c r="AU77" s="84">
        <f t="shared" si="31"/>
        <v>2.8939915970705421</v>
      </c>
      <c r="AW77" s="77">
        <v>2500</v>
      </c>
      <c r="AX77" s="77">
        <f t="shared" si="42"/>
        <v>2.2041312414211471E-2</v>
      </c>
      <c r="AY77" s="77">
        <f t="shared" si="43"/>
        <v>7.7935164194024881E-2</v>
      </c>
      <c r="AZ77" s="77">
        <f t="shared" si="44"/>
        <v>-5.589385177981341E-2</v>
      </c>
      <c r="BA77" s="77">
        <f t="shared" si="45"/>
        <v>1.0303149918607539</v>
      </c>
      <c r="BB77" s="77">
        <f t="shared" si="46"/>
        <v>-0.90994299598335149</v>
      </c>
      <c r="BC77" s="77">
        <f t="shared" si="47"/>
        <v>-0.53626241621717718</v>
      </c>
      <c r="BD77" s="77">
        <f t="shared" si="48"/>
        <v>-0.27474724144619755</v>
      </c>
      <c r="BE77" s="77">
        <f t="shared" si="52"/>
        <v>5.7646768642263586</v>
      </c>
      <c r="BF77" s="77">
        <f t="shared" si="52"/>
        <v>5.7646768642404211</v>
      </c>
      <c r="BG77" s="77">
        <f t="shared" si="52"/>
        <v>5.7646768646995179</v>
      </c>
      <c r="BH77" s="77">
        <f t="shared" si="50"/>
        <v>5.7646768796879559</v>
      </c>
      <c r="BI77" s="77">
        <f t="shared" si="50"/>
        <v>5.7646773690249384</v>
      </c>
      <c r="BJ77" s="77">
        <f t="shared" si="50"/>
        <v>5.7646933446432218</v>
      </c>
      <c r="BK77" s="77">
        <f t="shared" si="50"/>
        <v>5.7652148283522271</v>
      </c>
      <c r="BL77" s="77">
        <f t="shared" si="49"/>
        <v>5.7821538720272416</v>
      </c>
    </row>
    <row r="78" spans="1:64" s="77" customFormat="1" ht="12.95" customHeight="1">
      <c r="A78" s="137" t="s">
        <v>385</v>
      </c>
      <c r="B78" s="138" t="s">
        <v>154</v>
      </c>
      <c r="C78" s="139">
        <v>23442.61</v>
      </c>
      <c r="D78" s="139" t="s">
        <v>244</v>
      </c>
      <c r="E78" s="140">
        <f t="shared" si="11"/>
        <v>-18351.974421195471</v>
      </c>
      <c r="F78" s="77">
        <f t="shared" si="12"/>
        <v>-18352</v>
      </c>
      <c r="G78" s="77">
        <f t="shared" si="37"/>
        <v>2.9056000003038207E-2</v>
      </c>
      <c r="H78" s="77">
        <f t="shared" si="38"/>
        <v>2.9056000003038207E-2</v>
      </c>
      <c r="Q78" s="143">
        <f t="shared" si="34"/>
        <v>8424.11</v>
      </c>
      <c r="R78" s="77">
        <f t="shared" si="39"/>
        <v>8.4425113617655632E-4</v>
      </c>
      <c r="S78" s="79">
        <f t="shared" si="40"/>
        <v>0.2</v>
      </c>
      <c r="Z78" s="77">
        <f t="shared" si="17"/>
        <v>-18352</v>
      </c>
      <c r="AA78" s="84">
        <f t="shared" si="18"/>
        <v>2.9945786429118392E-2</v>
      </c>
      <c r="AB78" s="84">
        <f t="shared" si="19"/>
        <v>-1.5806468403606375E-2</v>
      </c>
      <c r="AC78" s="84">
        <f t="shared" si="20"/>
        <v>2.9056000003038207E-2</v>
      </c>
      <c r="AD78" s="84">
        <f t="shared" si="21"/>
        <v>-8.8978642608018507E-4</v>
      </c>
      <c r="AE78" s="84">
        <f t="shared" si="22"/>
        <v>1.5834397680730975E-7</v>
      </c>
      <c r="AF78" s="77">
        <f t="shared" si="23"/>
        <v>2.9056000003038207E-2</v>
      </c>
      <c r="AG78" s="142"/>
      <c r="AH78" s="77">
        <f t="shared" si="24"/>
        <v>4.4862468406644582E-2</v>
      </c>
      <c r="AI78" s="77">
        <f t="shared" si="25"/>
        <v>0.96541008381667459</v>
      </c>
      <c r="AJ78" s="77">
        <f t="shared" si="26"/>
        <v>0.71938962454171262</v>
      </c>
      <c r="AK78" s="77">
        <f t="shared" si="27"/>
        <v>6.8691964297051041E-3</v>
      </c>
      <c r="AL78" s="77">
        <f t="shared" si="28"/>
        <v>2.9455536477592834</v>
      </c>
      <c r="AM78" s="77">
        <f t="shared" si="29"/>
        <v>10.169357214484362</v>
      </c>
      <c r="AN78" s="84">
        <f t="shared" si="51"/>
        <v>2.9385613735692848</v>
      </c>
      <c r="AO78" s="84">
        <f t="shared" si="51"/>
        <v>2.9385613735568006</v>
      </c>
      <c r="AP78" s="84">
        <f t="shared" si="51"/>
        <v>2.9385613739182417</v>
      </c>
      <c r="AQ78" s="84">
        <f t="shared" si="51"/>
        <v>2.9385613634541348</v>
      </c>
      <c r="AR78" s="84">
        <f t="shared" si="51"/>
        <v>2.9385616664012009</v>
      </c>
      <c r="AS78" s="84">
        <f t="shared" si="51"/>
        <v>2.9385528957525953</v>
      </c>
      <c r="AT78" s="84">
        <f t="shared" si="51"/>
        <v>2.9388068092088773</v>
      </c>
      <c r="AU78" s="84">
        <f t="shared" si="31"/>
        <v>2.9314504848551737</v>
      </c>
      <c r="AW78" s="77">
        <v>3000</v>
      </c>
      <c r="AX78" s="77">
        <f t="shared" si="42"/>
        <v>2.5619655784831642E-2</v>
      </c>
      <c r="AY78" s="77">
        <f t="shared" si="43"/>
        <v>7.9494643526058839E-2</v>
      </c>
      <c r="AZ78" s="77">
        <f t="shared" si="44"/>
        <v>-5.3874987741227197E-2</v>
      </c>
      <c r="BA78" s="77">
        <f t="shared" si="45"/>
        <v>1.0315450467443132</v>
      </c>
      <c r="BB78" s="77">
        <f t="shared" si="46"/>
        <v>-0.87737302509517545</v>
      </c>
      <c r="BC78" s="77">
        <f t="shared" si="47"/>
        <v>-0.46347526590411892</v>
      </c>
      <c r="BD78" s="77">
        <f t="shared" si="48"/>
        <v>-0.23597700562600038</v>
      </c>
      <c r="BE78" s="77">
        <f t="shared" si="52"/>
        <v>5.8352354071695363</v>
      </c>
      <c r="BF78" s="77">
        <f t="shared" si="52"/>
        <v>5.8352354071848467</v>
      </c>
      <c r="BG78" s="77">
        <f t="shared" si="52"/>
        <v>5.8352354076664978</v>
      </c>
      <c r="BH78" s="77">
        <f t="shared" si="50"/>
        <v>5.8352354228194487</v>
      </c>
      <c r="BI78" s="77">
        <f t="shared" si="50"/>
        <v>5.8352358995370857</v>
      </c>
      <c r="BJ78" s="77">
        <f t="shared" si="50"/>
        <v>5.8352508972010702</v>
      </c>
      <c r="BK78" s="77">
        <f t="shared" si="50"/>
        <v>5.8357226725528486</v>
      </c>
      <c r="BL78" s="77">
        <f t="shared" si="49"/>
        <v>5.8505095066707309</v>
      </c>
    </row>
    <row r="79" spans="1:64" s="77" customFormat="1" ht="12.95" customHeight="1">
      <c r="A79" s="137" t="s">
        <v>269</v>
      </c>
      <c r="B79" s="138" t="s">
        <v>154</v>
      </c>
      <c r="C79" s="139">
        <v>23474.428</v>
      </c>
      <c r="D79" s="139" t="s">
        <v>244</v>
      </c>
      <c r="E79" s="140">
        <f t="shared" si="11"/>
        <v>-18323.964151291373</v>
      </c>
      <c r="F79" s="77">
        <f t="shared" si="12"/>
        <v>-18324</v>
      </c>
      <c r="G79" s="77">
        <f t="shared" si="37"/>
        <v>4.0722000001551351E-2</v>
      </c>
      <c r="H79" s="77">
        <f t="shared" si="38"/>
        <v>4.0722000001551351E-2</v>
      </c>
      <c r="Q79" s="143">
        <f t="shared" si="34"/>
        <v>8455.9279999999999</v>
      </c>
      <c r="R79" s="77">
        <f t="shared" si="39"/>
        <v>1.6582812841263483E-3</v>
      </c>
      <c r="S79" s="79">
        <f t="shared" si="40"/>
        <v>0.2</v>
      </c>
      <c r="Z79" s="77">
        <f t="shared" si="17"/>
        <v>-18324</v>
      </c>
      <c r="AA79" s="84">
        <f t="shared" si="18"/>
        <v>2.9948632060748142E-2</v>
      </c>
      <c r="AB79" s="84">
        <f t="shared" si="19"/>
        <v>-3.9822061578253659E-3</v>
      </c>
      <c r="AC79" s="84">
        <f t="shared" si="20"/>
        <v>4.0722000001551351E-2</v>
      </c>
      <c r="AD79" s="84">
        <f t="shared" si="21"/>
        <v>1.0773367940803209E-2</v>
      </c>
      <c r="AE79" s="84">
        <f t="shared" si="22"/>
        <v>2.3213091357585274E-5</v>
      </c>
      <c r="AF79" s="77">
        <f t="shared" si="23"/>
        <v>4.0722000001551351E-2</v>
      </c>
      <c r="AG79" s="142"/>
      <c r="AH79" s="77">
        <f t="shared" si="24"/>
        <v>4.4704206159376716E-2</v>
      </c>
      <c r="AI79" s="77">
        <f t="shared" si="25"/>
        <v>0.96538575254814785</v>
      </c>
      <c r="AJ79" s="77">
        <f t="shared" si="26"/>
        <v>0.71690233195046282</v>
      </c>
      <c r="AK79" s="77">
        <f t="shared" si="27"/>
        <v>6.7455195871996415E-3</v>
      </c>
      <c r="AL79" s="77">
        <f t="shared" si="28"/>
        <v>2.9491279041144338</v>
      </c>
      <c r="AM79" s="77">
        <f t="shared" si="29"/>
        <v>10.359415999808666</v>
      </c>
      <c r="AN79" s="84">
        <f t="shared" si="51"/>
        <v>2.9422614366979114</v>
      </c>
      <c r="AO79" s="84">
        <f t="shared" si="51"/>
        <v>2.942261436685595</v>
      </c>
      <c r="AP79" s="84">
        <f t="shared" si="51"/>
        <v>2.9422614370418971</v>
      </c>
      <c r="AQ79" s="84">
        <f t="shared" si="51"/>
        <v>2.942261426734341</v>
      </c>
      <c r="AR79" s="84">
        <f t="shared" si="51"/>
        <v>2.942261724924002</v>
      </c>
      <c r="AS79" s="84">
        <f t="shared" si="51"/>
        <v>2.9422530985196054</v>
      </c>
      <c r="AT79" s="84">
        <f t="shared" si="51"/>
        <v>2.9425026478916632</v>
      </c>
      <c r="AU79" s="84">
        <f t="shared" si="31"/>
        <v>2.9352784003952093</v>
      </c>
      <c r="AW79" s="77">
        <v>3500</v>
      </c>
      <c r="AX79" s="77">
        <f t="shared" si="42"/>
        <v>2.9437560619100203E-2</v>
      </c>
      <c r="AY79" s="77">
        <f t="shared" si="43"/>
        <v>8.1022885967992897E-2</v>
      </c>
      <c r="AZ79" s="77">
        <f t="shared" si="44"/>
        <v>-5.1585325348892694E-2</v>
      </c>
      <c r="BA79" s="77">
        <f t="shared" si="45"/>
        <v>1.0326102289774923</v>
      </c>
      <c r="BB79" s="77">
        <f t="shared" si="46"/>
        <v>-0.84006881708507986</v>
      </c>
      <c r="BC79" s="77">
        <f t="shared" si="47"/>
        <v>-0.39052588888888312</v>
      </c>
      <c r="BD79" s="77">
        <f t="shared" si="48"/>
        <v>-0.19778302220956595</v>
      </c>
      <c r="BE79" s="77">
        <f t="shared" si="52"/>
        <v>5.9058725372152061</v>
      </c>
      <c r="BF79" s="77">
        <f t="shared" si="52"/>
        <v>5.9058725372308523</v>
      </c>
      <c r="BG79" s="77">
        <f t="shared" si="52"/>
        <v>5.9058725377080759</v>
      </c>
      <c r="BH79" s="77">
        <f t="shared" si="50"/>
        <v>5.9058725522643325</v>
      </c>
      <c r="BI79" s="77">
        <f t="shared" si="50"/>
        <v>5.9058729962589371</v>
      </c>
      <c r="BJ79" s="77">
        <f t="shared" si="50"/>
        <v>5.9058865389339683</v>
      </c>
      <c r="BK79" s="77">
        <f t="shared" si="50"/>
        <v>5.9062995812310133</v>
      </c>
      <c r="BL79" s="77">
        <f t="shared" si="49"/>
        <v>5.9188651413142201</v>
      </c>
    </row>
    <row r="80" spans="1:64" s="77" customFormat="1" ht="12.95" customHeight="1">
      <c r="A80" s="137" t="s">
        <v>269</v>
      </c>
      <c r="B80" s="138" t="s">
        <v>154</v>
      </c>
      <c r="C80" s="139">
        <v>23491.446</v>
      </c>
      <c r="D80" s="139" t="s">
        <v>244</v>
      </c>
      <c r="E80" s="140">
        <f t="shared" si="11"/>
        <v>-18308.982732810386</v>
      </c>
      <c r="F80" s="77">
        <f t="shared" si="12"/>
        <v>-18309</v>
      </c>
      <c r="G80" s="77">
        <f t="shared" si="37"/>
        <v>1.9614500004536239E-2</v>
      </c>
      <c r="H80" s="77">
        <f t="shared" si="38"/>
        <v>1.9614500004536239E-2</v>
      </c>
      <c r="Q80" s="143">
        <f t="shared" si="34"/>
        <v>8472.9459999999999</v>
      </c>
      <c r="R80" s="77">
        <f t="shared" si="39"/>
        <v>3.8472861042795214E-4</v>
      </c>
      <c r="S80" s="79">
        <f t="shared" si="40"/>
        <v>0.2</v>
      </c>
      <c r="Z80" s="77">
        <f t="shared" si="17"/>
        <v>-18309</v>
      </c>
      <c r="AA80" s="84">
        <f t="shared" si="18"/>
        <v>2.9949865953397218E-2</v>
      </c>
      <c r="AB80" s="84">
        <f t="shared" si="19"/>
        <v>-2.5004672550811187E-2</v>
      </c>
      <c r="AC80" s="84">
        <f t="shared" si="20"/>
        <v>1.9614500004536239E-2</v>
      </c>
      <c r="AD80" s="84">
        <f t="shared" si="21"/>
        <v>-1.0335365948860979E-2</v>
      </c>
      <c r="AE80" s="84">
        <f t="shared" si="22"/>
        <v>2.1363957859375E-5</v>
      </c>
      <c r="AF80" s="77">
        <f t="shared" si="23"/>
        <v>1.9614500004536239E-2</v>
      </c>
      <c r="AG80" s="142"/>
      <c r="AH80" s="77">
        <f t="shared" si="24"/>
        <v>4.4619172555347426E-2</v>
      </c>
      <c r="AI80" s="77">
        <f t="shared" si="25"/>
        <v>0.96537290031518197</v>
      </c>
      <c r="AJ80" s="77">
        <f t="shared" si="26"/>
        <v>0.71556613576860617</v>
      </c>
      <c r="AK80" s="77">
        <f t="shared" si="27"/>
        <v>6.6792311366669164E-3</v>
      </c>
      <c r="AL80" s="77">
        <f t="shared" si="28"/>
        <v>2.9510426106596488</v>
      </c>
      <c r="AM80" s="77">
        <f t="shared" si="29"/>
        <v>10.464152885492513</v>
      </c>
      <c r="AN80" s="84">
        <f t="shared" si="51"/>
        <v>2.94424357525503</v>
      </c>
      <c r="AO80" s="84">
        <f t="shared" si="51"/>
        <v>2.9442435752428047</v>
      </c>
      <c r="AP80" s="84">
        <f t="shared" si="51"/>
        <v>2.9442435755963237</v>
      </c>
      <c r="AQ80" s="84">
        <f t="shared" si="51"/>
        <v>2.9442435653733705</v>
      </c>
      <c r="AR80" s="84">
        <f t="shared" si="51"/>
        <v>2.9442438609977342</v>
      </c>
      <c r="AS80" s="84">
        <f t="shared" si="51"/>
        <v>2.9442353122119194</v>
      </c>
      <c r="AT80" s="84">
        <f t="shared" si="51"/>
        <v>2.9444825178042473</v>
      </c>
      <c r="AU80" s="84">
        <f t="shared" si="31"/>
        <v>2.9373290694345138</v>
      </c>
      <c r="AW80" s="77">
        <v>4000</v>
      </c>
      <c r="AX80" s="77">
        <f t="shared" si="42"/>
        <v>3.3484048020259775E-2</v>
      </c>
      <c r="AY80" s="77">
        <f t="shared" si="43"/>
        <v>8.2519891519827082E-2</v>
      </c>
      <c r="AZ80" s="77">
        <f t="shared" si="44"/>
        <v>-4.9035843499567307E-2</v>
      </c>
      <c r="BA80" s="77">
        <f t="shared" si="45"/>
        <v>1.0335034747568863</v>
      </c>
      <c r="BB80" s="77">
        <f t="shared" si="46"/>
        <v>-0.7982126109457568</v>
      </c>
      <c r="BC80" s="77">
        <f t="shared" si="47"/>
        <v>-0.31743794720788693</v>
      </c>
      <c r="BD80" s="77">
        <f t="shared" si="48"/>
        <v>-0.16006534309601575</v>
      </c>
      <c r="BE80" s="77">
        <f t="shared" si="52"/>
        <v>5.9765767226883533</v>
      </c>
      <c r="BF80" s="77">
        <f t="shared" si="52"/>
        <v>5.9765767227032347</v>
      </c>
      <c r="BG80" s="77">
        <f t="shared" si="52"/>
        <v>5.976576723145862</v>
      </c>
      <c r="BH80" s="77">
        <f t="shared" si="50"/>
        <v>5.9765767363111602</v>
      </c>
      <c r="BI80" s="77">
        <f t="shared" si="50"/>
        <v>5.9765771278941155</v>
      </c>
      <c r="BJ80" s="77">
        <f t="shared" si="50"/>
        <v>5.9765887749461024</v>
      </c>
      <c r="BK80" s="77">
        <f t="shared" si="50"/>
        <v>5.9769351795404573</v>
      </c>
      <c r="BL80" s="77">
        <f t="shared" si="49"/>
        <v>5.9872207759577094</v>
      </c>
    </row>
    <row r="81" spans="1:64" s="77" customFormat="1" ht="12.95" customHeight="1">
      <c r="A81" s="137" t="s">
        <v>269</v>
      </c>
      <c r="B81" s="138" t="s">
        <v>154</v>
      </c>
      <c r="C81" s="139">
        <v>23817.477999999999</v>
      </c>
      <c r="D81" s="139" t="s">
        <v>244</v>
      </c>
      <c r="E81" s="140">
        <f t="shared" si="11"/>
        <v>-18021.967699892732</v>
      </c>
      <c r="F81" s="77">
        <f t="shared" si="12"/>
        <v>-18022</v>
      </c>
      <c r="G81" s="77">
        <f t="shared" si="37"/>
        <v>3.6691000001155771E-2</v>
      </c>
      <c r="H81" s="77">
        <f t="shared" si="38"/>
        <v>3.6691000001155771E-2</v>
      </c>
      <c r="Q81" s="143">
        <f t="shared" si="34"/>
        <v>8798.9779999999992</v>
      </c>
      <c r="R81" s="77">
        <f t="shared" si="39"/>
        <v>1.3462294810848128E-3</v>
      </c>
      <c r="S81" s="79">
        <f t="shared" si="40"/>
        <v>0.2</v>
      </c>
      <c r="Z81" s="77">
        <f t="shared" si="17"/>
        <v>-18022</v>
      </c>
      <c r="AA81" s="84">
        <f t="shared" si="18"/>
        <v>2.9934899818969941E-2</v>
      </c>
      <c r="AB81" s="84">
        <f t="shared" si="19"/>
        <v>-6.2680365024102638E-3</v>
      </c>
      <c r="AC81" s="84">
        <f t="shared" si="20"/>
        <v>3.6691000001155771E-2</v>
      </c>
      <c r="AD81" s="84">
        <f t="shared" si="21"/>
        <v>6.7561001821858299E-3</v>
      </c>
      <c r="AE81" s="84">
        <f t="shared" si="22"/>
        <v>9.1289779343462814E-6</v>
      </c>
      <c r="AF81" s="77">
        <f t="shared" si="23"/>
        <v>3.6691000001155771E-2</v>
      </c>
      <c r="AG81" s="142"/>
      <c r="AH81" s="77">
        <f t="shared" si="24"/>
        <v>4.2959036503566035E-2</v>
      </c>
      <c r="AI81" s="77">
        <f t="shared" si="25"/>
        <v>0.96515154689551119</v>
      </c>
      <c r="AJ81" s="77">
        <f t="shared" si="26"/>
        <v>0.68950738269928369</v>
      </c>
      <c r="AK81" s="77">
        <f t="shared" si="27"/>
        <v>5.4067991809933396E-3</v>
      </c>
      <c r="AL81" s="77">
        <f t="shared" si="28"/>
        <v>2.987668147601827</v>
      </c>
      <c r="AM81" s="77">
        <f t="shared" si="29"/>
        <v>12.967718393863857</v>
      </c>
      <c r="AN81" s="84">
        <f t="shared" ref="AN81:AT90" si="53">$AU81+$AB$7*SIN(AO81)</f>
        <v>2.9821637401101775</v>
      </c>
      <c r="AO81" s="84">
        <f t="shared" si="53"/>
        <v>2.98216374009986</v>
      </c>
      <c r="AP81" s="84">
        <f t="shared" si="53"/>
        <v>2.9821637403961905</v>
      </c>
      <c r="AQ81" s="84">
        <f t="shared" si="53"/>
        <v>2.9821637318853824</v>
      </c>
      <c r="AR81" s="84">
        <f t="shared" si="53"/>
        <v>2.9821639763212455</v>
      </c>
      <c r="AS81" s="84">
        <f t="shared" si="53"/>
        <v>2.9821569559628207</v>
      </c>
      <c r="AT81" s="84">
        <f t="shared" si="53"/>
        <v>2.9823585821113436</v>
      </c>
      <c r="AU81" s="84">
        <f t="shared" si="31"/>
        <v>2.9765652037198769</v>
      </c>
      <c r="AW81" s="77">
        <v>4500</v>
      </c>
      <c r="AX81" s="77">
        <f t="shared" si="42"/>
        <v>3.7746599439783167E-2</v>
      </c>
      <c r="AY81" s="77">
        <f t="shared" si="43"/>
        <v>8.3985660181561422E-2</v>
      </c>
      <c r="AZ81" s="77">
        <f t="shared" si="44"/>
        <v>-4.6239060741778255E-2</v>
      </c>
      <c r="BA81" s="77">
        <f t="shared" si="45"/>
        <v>1.0342188013628533</v>
      </c>
      <c r="BB81" s="77">
        <f t="shared" si="46"/>
        <v>-0.7520192947460328</v>
      </c>
      <c r="BC81" s="77">
        <f t="shared" si="47"/>
        <v>-0.24423609533163176</v>
      </c>
      <c r="BD81" s="77">
        <f t="shared" si="48"/>
        <v>-0.12272873212381449</v>
      </c>
      <c r="BE81" s="77">
        <f t="shared" si="52"/>
        <v>6.0473359850158284</v>
      </c>
      <c r="BF81" s="77">
        <f t="shared" si="52"/>
        <v>6.0473359850287753</v>
      </c>
      <c r="BG81" s="77">
        <f t="shared" si="52"/>
        <v>6.047335985406364</v>
      </c>
      <c r="BH81" s="77">
        <f t="shared" si="50"/>
        <v>6.0473359964182611</v>
      </c>
      <c r="BI81" s="77">
        <f t="shared" si="50"/>
        <v>6.0473363175667156</v>
      </c>
      <c r="BJ81" s="77">
        <f t="shared" si="50"/>
        <v>6.0473456834557995</v>
      </c>
      <c r="BK81" s="77">
        <f t="shared" si="50"/>
        <v>6.0476188185147999</v>
      </c>
      <c r="BL81" s="77">
        <f t="shared" si="49"/>
        <v>6.0555764106011978</v>
      </c>
    </row>
    <row r="82" spans="1:64" s="77" customFormat="1" ht="12.95" customHeight="1">
      <c r="A82" s="137" t="s">
        <v>441</v>
      </c>
      <c r="B82" s="138" t="s">
        <v>154</v>
      </c>
      <c r="C82" s="139">
        <v>23866.321</v>
      </c>
      <c r="D82" s="139" t="s">
        <v>244</v>
      </c>
      <c r="E82" s="140">
        <f t="shared" si="11"/>
        <v>-17978.969849213052</v>
      </c>
      <c r="F82" s="77">
        <f t="shared" si="12"/>
        <v>-17979</v>
      </c>
      <c r="G82" s="77">
        <f t="shared" si="37"/>
        <v>3.4249500004079891E-2</v>
      </c>
      <c r="H82" s="77">
        <f t="shared" si="38"/>
        <v>3.4249500004079891E-2</v>
      </c>
      <c r="Q82" s="143">
        <f t="shared" si="34"/>
        <v>8847.8209999999999</v>
      </c>
      <c r="R82" s="77">
        <f t="shared" si="39"/>
        <v>1.1730282505294685E-3</v>
      </c>
      <c r="S82" s="79">
        <f t="shared" si="40"/>
        <v>0.2</v>
      </c>
      <c r="Z82" s="77">
        <f t="shared" si="17"/>
        <v>-17979</v>
      </c>
      <c r="AA82" s="84">
        <f t="shared" si="18"/>
        <v>2.9926423369463218E-2</v>
      </c>
      <c r="AB82" s="84">
        <f t="shared" si="19"/>
        <v>-8.4554576802855219E-3</v>
      </c>
      <c r="AC82" s="84">
        <f t="shared" si="20"/>
        <v>3.4249500004079891E-2</v>
      </c>
      <c r="AD82" s="84">
        <f t="shared" si="21"/>
        <v>4.3230766346166738E-3</v>
      </c>
      <c r="AE82" s="84">
        <f t="shared" si="22"/>
        <v>3.7377983177537252E-6</v>
      </c>
      <c r="AF82" s="77">
        <f t="shared" si="23"/>
        <v>3.4249500004079891E-2</v>
      </c>
      <c r="AG82" s="142"/>
      <c r="AH82" s="77">
        <f t="shared" si="24"/>
        <v>4.2704957684365413E-2</v>
      </c>
      <c r="AI82" s="77">
        <f t="shared" si="25"/>
        <v>0.965122409385335</v>
      </c>
      <c r="AJ82" s="77">
        <f t="shared" si="26"/>
        <v>0.6855235838915541</v>
      </c>
      <c r="AK82" s="77">
        <f t="shared" si="27"/>
        <v>5.2155377551296213E-3</v>
      </c>
      <c r="AL82" s="77">
        <f t="shared" si="28"/>
        <v>2.9931542166791143</v>
      </c>
      <c r="AM82" s="77">
        <f t="shared" si="29"/>
        <v>13.448850338104423</v>
      </c>
      <c r="AN82" s="84">
        <f t="shared" si="53"/>
        <v>2.9878444437485658</v>
      </c>
      <c r="AO82" s="84">
        <f t="shared" si="53"/>
        <v>2.9878444437385583</v>
      </c>
      <c r="AP82" s="84">
        <f t="shared" si="53"/>
        <v>2.9878444440257175</v>
      </c>
      <c r="AQ82" s="84">
        <f t="shared" si="53"/>
        <v>2.987844435785715</v>
      </c>
      <c r="AR82" s="84">
        <f t="shared" si="53"/>
        <v>2.9878446722317165</v>
      </c>
      <c r="AS82" s="84">
        <f t="shared" si="53"/>
        <v>2.9878378874354627</v>
      </c>
      <c r="AT82" s="84">
        <f t="shared" si="53"/>
        <v>2.9880325737059446</v>
      </c>
      <c r="AU82" s="84">
        <f t="shared" si="31"/>
        <v>2.9824437882992165</v>
      </c>
      <c r="AW82" s="77">
        <v>5000</v>
      </c>
      <c r="AX82" s="77">
        <f t="shared" si="42"/>
        <v>4.2211225992600562E-2</v>
      </c>
      <c r="AY82" s="77">
        <f t="shared" si="43"/>
        <v>8.5420191953195876E-2</v>
      </c>
      <c r="AZ82" s="77">
        <f t="shared" si="44"/>
        <v>-4.3208965960595314E-2</v>
      </c>
      <c r="BA82" s="77">
        <f t="shared" si="45"/>
        <v>1.0347513786529634</v>
      </c>
      <c r="BB82" s="77">
        <f t="shared" si="46"/>
        <v>-0.70173507499663368</v>
      </c>
      <c r="BC82" s="77">
        <f t="shared" si="47"/>
        <v>-0.17094581238374296</v>
      </c>
      <c r="BD82" s="77">
        <f t="shared" si="48"/>
        <v>-8.5681660369632207E-2</v>
      </c>
      <c r="BE82" s="77">
        <f t="shared" si="52"/>
        <v>6.1181379752312637</v>
      </c>
      <c r="BF82" s="77">
        <f t="shared" si="52"/>
        <v>6.1181379752411775</v>
      </c>
      <c r="BG82" s="77">
        <f t="shared" si="52"/>
        <v>6.1181379755261842</v>
      </c>
      <c r="BH82" s="77">
        <f t="shared" si="50"/>
        <v>6.1181379837192766</v>
      </c>
      <c r="BI82" s="77">
        <f t="shared" si="50"/>
        <v>6.1181382192466396</v>
      </c>
      <c r="BJ82" s="77">
        <f t="shared" si="50"/>
        <v>6.1181449899629818</v>
      </c>
      <c r="BK82" s="77">
        <f t="shared" si="50"/>
        <v>6.1183396248053903</v>
      </c>
      <c r="BL82" s="77">
        <f t="shared" si="49"/>
        <v>6.123932045244687</v>
      </c>
    </row>
    <row r="83" spans="1:64" s="77" customFormat="1" ht="12.95" customHeight="1">
      <c r="A83" s="137" t="s">
        <v>269</v>
      </c>
      <c r="B83" s="138" t="s">
        <v>154</v>
      </c>
      <c r="C83" s="139">
        <v>24176.414000000001</v>
      </c>
      <c r="D83" s="139" t="s">
        <v>244</v>
      </c>
      <c r="E83" s="140">
        <f t="shared" si="11"/>
        <v>-17705.98636108141</v>
      </c>
      <c r="F83" s="77">
        <f t="shared" si="12"/>
        <v>-17706</v>
      </c>
      <c r="G83" s="77">
        <f t="shared" si="37"/>
        <v>1.5493000002607005E-2</v>
      </c>
      <c r="H83" s="77">
        <f t="shared" si="38"/>
        <v>1.5493000002607005E-2</v>
      </c>
      <c r="Q83" s="143">
        <f t="shared" si="34"/>
        <v>9157.9140000000007</v>
      </c>
      <c r="R83" s="77">
        <f t="shared" si="39"/>
        <v>2.4003304908078066E-4</v>
      </c>
      <c r="S83" s="79">
        <f t="shared" si="40"/>
        <v>0.2</v>
      </c>
      <c r="Z83" s="77">
        <f t="shared" si="17"/>
        <v>-17706</v>
      </c>
      <c r="AA83" s="84">
        <f t="shared" si="18"/>
        <v>2.9835584579428781E-2</v>
      </c>
      <c r="AB83" s="84">
        <f t="shared" si="19"/>
        <v>-2.5567218916388759E-2</v>
      </c>
      <c r="AC83" s="84">
        <f t="shared" si="20"/>
        <v>1.5493000002607005E-2</v>
      </c>
      <c r="AD83" s="84">
        <f t="shared" si="21"/>
        <v>-1.4342584576821776E-2</v>
      </c>
      <c r="AE83" s="84">
        <f t="shared" si="22"/>
        <v>4.1141946468657183E-5</v>
      </c>
      <c r="AF83" s="77">
        <f t="shared" si="23"/>
        <v>1.5493000002607005E-2</v>
      </c>
      <c r="AG83" s="142"/>
      <c r="AH83" s="77">
        <f t="shared" si="24"/>
        <v>4.1060218918995764E-2</v>
      </c>
      <c r="AI83" s="77">
        <f t="shared" si="25"/>
        <v>0.9649619700081451</v>
      </c>
      <c r="AJ83" s="77">
        <f t="shared" si="26"/>
        <v>0.65976015047737668</v>
      </c>
      <c r="AK83" s="77">
        <f t="shared" si="27"/>
        <v>3.998076468656582E-3</v>
      </c>
      <c r="AL83" s="77">
        <f t="shared" si="28"/>
        <v>3.0279772860956333</v>
      </c>
      <c r="AM83" s="77">
        <f t="shared" si="29"/>
        <v>17.584312513733515</v>
      </c>
      <c r="AN83" s="84">
        <f t="shared" si="53"/>
        <v>3.0239066353481645</v>
      </c>
      <c r="AO83" s="84">
        <f t="shared" si="53"/>
        <v>3.0239066353402588</v>
      </c>
      <c r="AP83" s="84">
        <f t="shared" si="53"/>
        <v>3.023906635565988</v>
      </c>
      <c r="AQ83" s="84">
        <f t="shared" si="53"/>
        <v>3.0239066291205372</v>
      </c>
      <c r="AR83" s="84">
        <f t="shared" si="53"/>
        <v>3.0239068131634035</v>
      </c>
      <c r="AS83" s="84">
        <f t="shared" si="53"/>
        <v>3.0239015580171724</v>
      </c>
      <c r="AT83" s="84">
        <f t="shared" si="53"/>
        <v>3.0240516117853962</v>
      </c>
      <c r="AU83" s="84">
        <f t="shared" si="31"/>
        <v>3.0197659648145616</v>
      </c>
      <c r="AW83" s="77">
        <v>5500</v>
      </c>
      <c r="AX83" s="77">
        <f t="shared" si="42"/>
        <v>4.6862551857664983E-2</v>
      </c>
      <c r="AY83" s="77">
        <f t="shared" si="43"/>
        <v>8.6823486834730457E-2</v>
      </c>
      <c r="AZ83" s="77">
        <f t="shared" si="44"/>
        <v>-3.9960934977065474E-2</v>
      </c>
      <c r="BA83" s="77">
        <f t="shared" si="45"/>
        <v>1.0350975878148259</v>
      </c>
      <c r="BB83" s="77">
        <f t="shared" si="46"/>
        <v>-0.647635723390655</v>
      </c>
      <c r="BC83" s="77">
        <f t="shared" si="47"/>
        <v>-9.7593223182737804E-2</v>
      </c>
      <c r="BD83" s="77">
        <f t="shared" si="48"/>
        <v>-4.8835378537056703E-2</v>
      </c>
      <c r="BE83" s="77">
        <f t="shared" si="52"/>
        <v>6.1889700549457984</v>
      </c>
      <c r="BF83" s="77">
        <f t="shared" si="52"/>
        <v>6.1889700549517954</v>
      </c>
      <c r="BG83" s="77">
        <f t="shared" si="52"/>
        <v>6.1889700551225868</v>
      </c>
      <c r="BH83" s="77">
        <f t="shared" si="50"/>
        <v>6.1889700599872066</v>
      </c>
      <c r="BI83" s="77">
        <f t="shared" si="50"/>
        <v>6.1889701985448484</v>
      </c>
      <c r="BJ83" s="77">
        <f t="shared" si="50"/>
        <v>6.1889741450438711</v>
      </c>
      <c r="BK83" s="77">
        <f t="shared" si="50"/>
        <v>6.1890865514671676</v>
      </c>
      <c r="BL83" s="77">
        <f t="shared" si="49"/>
        <v>6.1922876798881763</v>
      </c>
    </row>
    <row r="84" spans="1:64" s="77" customFormat="1" ht="12.95" customHeight="1">
      <c r="A84" s="137" t="s">
        <v>269</v>
      </c>
      <c r="B84" s="138" t="s">
        <v>154</v>
      </c>
      <c r="C84" s="139">
        <v>24527.416000000001</v>
      </c>
      <c r="D84" s="139" t="s">
        <v>244</v>
      </c>
      <c r="E84" s="140">
        <f t="shared" si="11"/>
        <v>-17396.989543026237</v>
      </c>
      <c r="F84" s="77">
        <f t="shared" si="12"/>
        <v>-17397</v>
      </c>
      <c r="G84" s="77">
        <f t="shared" si="37"/>
        <v>1.1878500004968373E-2</v>
      </c>
      <c r="H84" s="77">
        <f t="shared" si="38"/>
        <v>1.1878500004968373E-2</v>
      </c>
      <c r="Q84" s="143">
        <f t="shared" si="34"/>
        <v>9508.9160000000011</v>
      </c>
      <c r="R84" s="77">
        <f t="shared" si="39"/>
        <v>1.4109876236803365E-4</v>
      </c>
      <c r="S84" s="79">
        <f t="shared" si="40"/>
        <v>0.2</v>
      </c>
      <c r="Z84" s="77">
        <f t="shared" si="17"/>
        <v>-17397</v>
      </c>
      <c r="AA84" s="84">
        <f t="shared" si="18"/>
        <v>2.965752775624135E-2</v>
      </c>
      <c r="AB84" s="84">
        <f t="shared" si="19"/>
        <v>-2.7256087388330928E-2</v>
      </c>
      <c r="AC84" s="84">
        <f t="shared" si="20"/>
        <v>1.1878500004968373E-2</v>
      </c>
      <c r="AD84" s="84">
        <f t="shared" si="21"/>
        <v>-1.7779027751272977E-2</v>
      </c>
      <c r="AE84" s="84">
        <f t="shared" si="22"/>
        <v>6.3218765556106928E-5</v>
      </c>
      <c r="AF84" s="77">
        <f t="shared" si="23"/>
        <v>1.1878500004968373E-2</v>
      </c>
      <c r="AG84" s="142"/>
      <c r="AH84" s="77">
        <f t="shared" si="24"/>
        <v>3.9134587393299301E-2</v>
      </c>
      <c r="AI84" s="77">
        <f t="shared" si="25"/>
        <v>0.96483167056854224</v>
      </c>
      <c r="AJ84" s="77">
        <f t="shared" si="26"/>
        <v>0.62964516001337112</v>
      </c>
      <c r="AK84" s="77">
        <f t="shared" si="27"/>
        <v>2.6147210481819979E-3</v>
      </c>
      <c r="AL84" s="77">
        <f t="shared" si="28"/>
        <v>3.0673804525030994</v>
      </c>
      <c r="AM84" s="77">
        <f t="shared" si="29"/>
        <v>26.937376576838417</v>
      </c>
      <c r="AN84" s="84">
        <f t="shared" si="53"/>
        <v>3.0647180895525103</v>
      </c>
      <c r="AO84" s="84">
        <f t="shared" si="53"/>
        <v>3.0647180895472128</v>
      </c>
      <c r="AP84" s="84">
        <f t="shared" si="53"/>
        <v>3.0647180896978696</v>
      </c>
      <c r="AQ84" s="84">
        <f t="shared" si="53"/>
        <v>3.0647180854131326</v>
      </c>
      <c r="AR84" s="84">
        <f t="shared" si="53"/>
        <v>3.064718207272795</v>
      </c>
      <c r="AS84" s="84">
        <f t="shared" si="53"/>
        <v>3.0647147415342184</v>
      </c>
      <c r="AT84" s="84">
        <f t="shared" si="53"/>
        <v>3.0648133081939228</v>
      </c>
      <c r="AU84" s="84">
        <f t="shared" si="31"/>
        <v>3.0620097470242382</v>
      </c>
      <c r="AW84" s="77">
        <v>6000</v>
      </c>
      <c r="AX84" s="77">
        <f t="shared" si="42"/>
        <v>5.1683911010794829E-2</v>
      </c>
      <c r="AY84" s="77">
        <f t="shared" si="43"/>
        <v>8.8195544826165179E-2</v>
      </c>
      <c r="AZ84" s="77">
        <f t="shared" si="44"/>
        <v>-3.6511633815370349E-2</v>
      </c>
      <c r="BA84" s="77">
        <f t="shared" si="45"/>
        <v>1.0352550659868309</v>
      </c>
      <c r="BB84" s="77">
        <f t="shared" si="46"/>
        <v>-0.59002442134662614</v>
      </c>
      <c r="BC84" s="77">
        <f t="shared" si="47"/>
        <v>-2.4204910382094932E-2</v>
      </c>
      <c r="BD84" s="77">
        <f t="shared" si="48"/>
        <v>-1.210304610553865E-2</v>
      </c>
      <c r="BE84" s="77">
        <f t="shared" si="52"/>
        <v>6.2598193808633846</v>
      </c>
      <c r="BF84" s="77">
        <f t="shared" si="52"/>
        <v>6.2598193808649105</v>
      </c>
      <c r="BG84" s="77">
        <f t="shared" si="52"/>
        <v>6.2598193809082083</v>
      </c>
      <c r="BH84" s="77">
        <f t="shared" si="50"/>
        <v>6.2598193821362962</v>
      </c>
      <c r="BI84" s="77">
        <f t="shared" si="50"/>
        <v>6.2598194169699735</v>
      </c>
      <c r="BJ84" s="77">
        <f t="shared" si="50"/>
        <v>6.2598204049976705</v>
      </c>
      <c r="BK84" s="77">
        <f t="shared" si="50"/>
        <v>6.2598484295553405</v>
      </c>
      <c r="BL84" s="77">
        <f t="shared" si="49"/>
        <v>6.2606433145316656</v>
      </c>
    </row>
    <row r="85" spans="1:64" s="77" customFormat="1" ht="12.95" customHeight="1">
      <c r="A85" s="137" t="s">
        <v>419</v>
      </c>
      <c r="B85" s="138" t="s">
        <v>154</v>
      </c>
      <c r="C85" s="139">
        <v>25052.235000000001</v>
      </c>
      <c r="D85" s="139" t="s">
        <v>244</v>
      </c>
      <c r="E85" s="140">
        <f t="shared" ref="E85:E148" si="54">+(C85-C$7)/C$8</f>
        <v>-16934.976787956759</v>
      </c>
      <c r="F85" s="77">
        <f t="shared" ref="F85:F148" si="55">ROUND(2*E85,0)/2</f>
        <v>-16935</v>
      </c>
      <c r="G85" s="77">
        <f t="shared" ref="G85:G116" si="56">+C85-(C$7+F85*C$8)</f>
        <v>2.6367500002379529E-2</v>
      </c>
      <c r="H85" s="77">
        <f t="shared" ref="H85:H116" si="57">+G85</f>
        <v>2.6367500002379529E-2</v>
      </c>
      <c r="Q85" s="143">
        <f t="shared" si="34"/>
        <v>10033.735000000001</v>
      </c>
      <c r="R85" s="77">
        <f t="shared" si="39"/>
        <v>6.9524505637548451E-4</v>
      </c>
      <c r="S85" s="79">
        <f t="shared" ref="S85:S107" si="58">S$15</f>
        <v>0.2</v>
      </c>
      <c r="Z85" s="77">
        <f t="shared" ref="Z85:Z148" si="59">F85</f>
        <v>-16935</v>
      </c>
      <c r="AA85" s="84">
        <f t="shared" ref="AA85:AA148" si="60">AB$3+AB$4*Z85+AB$5*Z85^2+AH85</f>
        <v>2.9248876607048207E-2</v>
      </c>
      <c r="AB85" s="84">
        <f t="shared" ref="AB85:AB148" si="61">IF(S85&lt;&gt;0,G85-AH85, -9999)</f>
        <v>-9.767810845760054E-3</v>
      </c>
      <c r="AC85" s="84">
        <f t="shared" ref="AC85:AC148" si="62">+G85-P85</f>
        <v>2.6367500002379529E-2</v>
      </c>
      <c r="AD85" s="84">
        <f t="shared" ref="AD85:AD148" si="63">IF(S85&lt;&gt;0,G85-AA85, -9999)</f>
        <v>-2.8813766046686777E-3</v>
      </c>
      <c r="AE85" s="84">
        <f t="shared" ref="AE85:AE148" si="64">+(G85-AA85)^2*S85</f>
        <v>1.6604662275863994E-6</v>
      </c>
      <c r="AF85" s="77">
        <f t="shared" ref="AF85:AF148" si="65">IF(S85&lt;&gt;0,G85-P85, -9999)</f>
        <v>2.6367500002379529E-2</v>
      </c>
      <c r="AG85" s="142"/>
      <c r="AH85" s="77">
        <f t="shared" ref="AH85:AH148" si="66">$AB$6*($AB$11/AI85*AJ85+$AB$12)</f>
        <v>3.6135310848139583E-2</v>
      </c>
      <c r="AI85" s="77">
        <f t="shared" ref="AI85:AI148" si="67">1+$AB$7*COS(AL85)</f>
        <v>0.96473873851318637</v>
      </c>
      <c r="AJ85" s="77">
        <f t="shared" ref="AJ85:AJ148" si="68">SIN(AL85+RADIANS($AB$9))</f>
        <v>0.58282203001144062</v>
      </c>
      <c r="AK85" s="77">
        <f t="shared" ref="AK85:AK148" si="69">$AB$7*SIN(AL85)</f>
        <v>5.3999955361288231E-4</v>
      </c>
      <c r="AL85" s="77">
        <f t="shared" ref="AL85:AL148" si="70">2*ATAN(AM85)</f>
        <v>3.1262796068600887</v>
      </c>
      <c r="AM85" s="77">
        <f t="shared" ref="AM85:AM148" si="71">SQRT((1+$AB$7)/(1-$AB$7))*TAN(AN85/2)</f>
        <v>130.60502939633869</v>
      </c>
      <c r="AN85" s="84">
        <f t="shared" si="53"/>
        <v>3.125729741840114</v>
      </c>
      <c r="AO85" s="84">
        <f t="shared" si="53"/>
        <v>3.1257297418390011</v>
      </c>
      <c r="AP85" s="84">
        <f t="shared" si="53"/>
        <v>3.1257297418705678</v>
      </c>
      <c r="AQ85" s="84">
        <f t="shared" si="53"/>
        <v>3.1257297409753311</v>
      </c>
      <c r="AR85" s="84">
        <f t="shared" si="53"/>
        <v>3.1257297663642252</v>
      </c>
      <c r="AS85" s="84">
        <f t="shared" si="53"/>
        <v>3.1257290463357692</v>
      </c>
      <c r="AT85" s="84">
        <f t="shared" si="53"/>
        <v>3.1257494663232781</v>
      </c>
      <c r="AU85" s="84">
        <f t="shared" ref="AU85:AU148" si="72">RADIANS($AB$9)+$AB$18*(F85-AB$15)</f>
        <v>3.1251703534348221</v>
      </c>
      <c r="AW85" s="77">
        <v>6500</v>
      </c>
      <c r="AX85" s="77">
        <f t="shared" si="42"/>
        <v>5.6657456279919423E-2</v>
      </c>
      <c r="AY85" s="77">
        <f t="shared" si="43"/>
        <v>8.9536365927500028E-2</v>
      </c>
      <c r="AZ85" s="77">
        <f t="shared" si="44"/>
        <v>-3.2878909647580605E-2</v>
      </c>
      <c r="BA85" s="77">
        <f t="shared" si="45"/>
        <v>1.0352227356703876</v>
      </c>
      <c r="BB85" s="77">
        <f t="shared" si="46"/>
        <v>-0.52922923330677829</v>
      </c>
      <c r="BC85" s="77">
        <f t="shared" si="47"/>
        <v>4.9192279780866169E-2</v>
      </c>
      <c r="BD85" s="77">
        <f t="shared" si="48"/>
        <v>2.4601101067364645E-2</v>
      </c>
      <c r="BE85" s="77">
        <f t="shared" si="52"/>
        <v>6.3306729918346729</v>
      </c>
      <c r="BF85" s="77">
        <f t="shared" si="52"/>
        <v>6.3306729918315865</v>
      </c>
      <c r="BG85" s="77">
        <f t="shared" si="52"/>
        <v>6.3306729917439863</v>
      </c>
      <c r="BH85" s="77">
        <f t="shared" si="50"/>
        <v>6.3306729892571596</v>
      </c>
      <c r="BI85" s="77">
        <f t="shared" si="50"/>
        <v>6.330672918660091</v>
      </c>
      <c r="BJ85" s="77">
        <f t="shared" si="50"/>
        <v>6.3306709145215105</v>
      </c>
      <c r="BK85" s="77">
        <f t="shared" si="50"/>
        <v>6.3306140202918844</v>
      </c>
      <c r="BL85" s="77">
        <f t="shared" si="49"/>
        <v>6.3289989491751548</v>
      </c>
    </row>
    <row r="86" spans="1:64" s="77" customFormat="1" ht="12.95" customHeight="1">
      <c r="A86" s="137" t="s">
        <v>269</v>
      </c>
      <c r="B86" s="138" t="s">
        <v>154</v>
      </c>
      <c r="C86" s="139">
        <v>25296.451000000001</v>
      </c>
      <c r="D86" s="139" t="s">
        <v>244</v>
      </c>
      <c r="E86" s="140">
        <f t="shared" si="54"/>
        <v>-16719.986654230564</v>
      </c>
      <c r="F86" s="77">
        <f t="shared" si="55"/>
        <v>-16720</v>
      </c>
      <c r="G86" s="77">
        <f t="shared" si="56"/>
        <v>1.5160000002651941E-2</v>
      </c>
      <c r="H86" s="77">
        <f t="shared" si="57"/>
        <v>1.5160000002651941E-2</v>
      </c>
      <c r="Q86" s="143">
        <f t="shared" si="34"/>
        <v>10277.951000000001</v>
      </c>
      <c r="R86" s="77">
        <f t="shared" si="39"/>
        <v>2.2982560008040685E-4</v>
      </c>
      <c r="S86" s="79">
        <f t="shared" si="58"/>
        <v>0.2</v>
      </c>
      <c r="Z86" s="77">
        <f t="shared" si="59"/>
        <v>-16720</v>
      </c>
      <c r="AA86" s="84">
        <f t="shared" si="60"/>
        <v>2.9003122306254386E-2</v>
      </c>
      <c r="AB86" s="84">
        <f t="shared" si="61"/>
        <v>-1.9533055846219255E-2</v>
      </c>
      <c r="AC86" s="84">
        <f t="shared" si="62"/>
        <v>1.5160000002651941E-2</v>
      </c>
      <c r="AD86" s="84">
        <f t="shared" si="63"/>
        <v>-1.3843122303602445E-2</v>
      </c>
      <c r="AE86" s="84">
        <f t="shared" si="64"/>
        <v>3.8326407022499091E-5</v>
      </c>
      <c r="AF86" s="77">
        <f t="shared" si="65"/>
        <v>1.5160000002651941E-2</v>
      </c>
      <c r="AG86" s="142"/>
      <c r="AH86" s="77">
        <f t="shared" si="66"/>
        <v>3.4693055848871196E-2</v>
      </c>
      <c r="AI86" s="77">
        <f t="shared" si="67"/>
        <v>0.96473718313945989</v>
      </c>
      <c r="AJ86" s="77">
        <f t="shared" si="68"/>
        <v>0.56033456236151036</v>
      </c>
      <c r="AK86" s="77">
        <f t="shared" si="69"/>
        <v>-4.2650699801223568E-4</v>
      </c>
      <c r="AL86" s="77">
        <f t="shared" si="70"/>
        <v>-3.1294981517964406</v>
      </c>
      <c r="AM86" s="77">
        <f t="shared" si="71"/>
        <v>-165.36238156946683</v>
      </c>
      <c r="AN86" s="84">
        <f t="shared" si="53"/>
        <v>3.1541214547549719</v>
      </c>
      <c r="AO86" s="84">
        <f t="shared" si="53"/>
        <v>3.1541214547558512</v>
      </c>
      <c r="AP86" s="84">
        <f t="shared" si="53"/>
        <v>3.1541214547309129</v>
      </c>
      <c r="AQ86" s="84">
        <f t="shared" si="53"/>
        <v>3.1541214554381338</v>
      </c>
      <c r="AR86" s="84">
        <f t="shared" si="53"/>
        <v>3.1541214353823186</v>
      </c>
      <c r="AS86" s="84">
        <f t="shared" si="53"/>
        <v>3.1541220041378617</v>
      </c>
      <c r="AT86" s="84">
        <f t="shared" si="53"/>
        <v>3.1541058750086028</v>
      </c>
      <c r="AU86" s="84">
        <f t="shared" si="72"/>
        <v>3.1545632763315221</v>
      </c>
      <c r="AW86" s="77">
        <v>7000</v>
      </c>
      <c r="AX86" s="77">
        <f t="shared" si="42"/>
        <v>6.1764279475438652E-2</v>
      </c>
      <c r="AY86" s="77">
        <f t="shared" si="43"/>
        <v>9.0845950138735004E-2</v>
      </c>
      <c r="AZ86" s="77">
        <f t="shared" si="44"/>
        <v>-2.9081670663296356E-2</v>
      </c>
      <c r="BA86" s="77">
        <f t="shared" si="45"/>
        <v>1.0350008182150108</v>
      </c>
      <c r="BB86" s="77">
        <f t="shared" si="46"/>
        <v>-0.4656002495152477</v>
      </c>
      <c r="BC86" s="77">
        <f t="shared" si="47"/>
        <v>0.12257143544541355</v>
      </c>
      <c r="BD86" s="77">
        <f t="shared" si="48"/>
        <v>6.1362561649684899E-2</v>
      </c>
      <c r="BE86" s="77">
        <f t="shared" si="52"/>
        <v>6.4015178973818889</v>
      </c>
      <c r="BF86" s="77">
        <f t="shared" si="52"/>
        <v>6.401517897374478</v>
      </c>
      <c r="BG86" s="77">
        <f t="shared" si="52"/>
        <v>6.4015178971628499</v>
      </c>
      <c r="BH86" s="77">
        <f t="shared" si="50"/>
        <v>6.4015178911195774</v>
      </c>
      <c r="BI86" s="77">
        <f t="shared" si="50"/>
        <v>6.4015177185472565</v>
      </c>
      <c r="BJ86" s="77">
        <f t="shared" si="50"/>
        <v>6.4015127905553246</v>
      </c>
      <c r="BK86" s="77">
        <f t="shared" si="50"/>
        <v>6.4013720675582038</v>
      </c>
      <c r="BL86" s="77">
        <f t="shared" si="49"/>
        <v>6.3973545838186432</v>
      </c>
    </row>
    <row r="87" spans="1:64" s="77" customFormat="1" ht="12.95" customHeight="1">
      <c r="A87" s="137" t="s">
        <v>456</v>
      </c>
      <c r="B87" s="138" t="s">
        <v>154</v>
      </c>
      <c r="C87" s="139">
        <v>25991.52</v>
      </c>
      <c r="D87" s="139" t="s">
        <v>244</v>
      </c>
      <c r="E87" s="140">
        <f t="shared" si="54"/>
        <v>-16108.098091405313</v>
      </c>
      <c r="F87" s="77">
        <f t="shared" si="55"/>
        <v>-16108</v>
      </c>
      <c r="Q87" s="143">
        <f t="shared" si="34"/>
        <v>10973.02</v>
      </c>
      <c r="R87" s="77">
        <f>+(P87-U87)^2</f>
        <v>1.2415753475074029E-2</v>
      </c>
      <c r="S87" s="79">
        <f t="shared" si="58"/>
        <v>0.2</v>
      </c>
      <c r="U87" s="77">
        <f>+C87-(C$7+F87*C$8)</f>
        <v>-0.1114259999958449</v>
      </c>
      <c r="Z87" s="77">
        <f t="shared" si="59"/>
        <v>-16108</v>
      </c>
      <c r="AA87" s="84">
        <f t="shared" si="60"/>
        <v>2.8122635833188126E-2</v>
      </c>
      <c r="AB87" s="84">
        <f t="shared" si="61"/>
        <v>-3.0438335704328065E-2</v>
      </c>
      <c r="AC87" s="84">
        <f t="shared" si="62"/>
        <v>0</v>
      </c>
      <c r="AD87" s="84">
        <f t="shared" si="63"/>
        <v>-2.8122635833188126E-2</v>
      </c>
      <c r="AE87" s="84">
        <f t="shared" si="64"/>
        <v>1.5817652924122338E-4</v>
      </c>
      <c r="AF87" s="77">
        <f t="shared" si="65"/>
        <v>0</v>
      </c>
      <c r="AG87" s="142"/>
      <c r="AH87" s="77">
        <f t="shared" si="66"/>
        <v>3.0438335704328065E-2</v>
      </c>
      <c r="AI87" s="77">
        <f t="shared" si="67"/>
        <v>0.96487771017709989</v>
      </c>
      <c r="AJ87" s="77">
        <f t="shared" si="68"/>
        <v>0.49407020367155424</v>
      </c>
      <c r="AK87" s="77">
        <f t="shared" si="69"/>
        <v>-3.1737861861751118E-3</v>
      </c>
      <c r="AL87" s="77">
        <f t="shared" si="70"/>
        <v>-3.0514735404421036</v>
      </c>
      <c r="AM87" s="77">
        <f t="shared" si="71"/>
        <v>-22.17782855578378</v>
      </c>
      <c r="AN87" s="84">
        <f t="shared" si="53"/>
        <v>3.2349433047048834</v>
      </c>
      <c r="AO87" s="84">
        <f t="shared" si="53"/>
        <v>3.2349433047112583</v>
      </c>
      <c r="AP87" s="84">
        <f t="shared" si="53"/>
        <v>3.234943304529696</v>
      </c>
      <c r="AQ87" s="84">
        <f t="shared" si="53"/>
        <v>3.2349433097006655</v>
      </c>
      <c r="AR87" s="84">
        <f t="shared" si="53"/>
        <v>3.2349431624293246</v>
      </c>
      <c r="AS87" s="84">
        <f t="shared" si="53"/>
        <v>3.2349473567787252</v>
      </c>
      <c r="AT87" s="84">
        <f t="shared" si="53"/>
        <v>3.2348279005974705</v>
      </c>
      <c r="AU87" s="84">
        <f t="shared" si="72"/>
        <v>3.2382305731351528</v>
      </c>
      <c r="AW87" s="77">
        <v>7500</v>
      </c>
      <c r="AX87" s="77">
        <f t="shared" si="42"/>
        <v>6.6984541138506132E-2</v>
      </c>
      <c r="AY87" s="77">
        <f t="shared" si="43"/>
        <v>9.2124297459870108E-2</v>
      </c>
      <c r="AZ87" s="77">
        <f t="shared" si="44"/>
        <v>-2.513975632136398E-2</v>
      </c>
      <c r="BA87" s="77">
        <f t="shared" si="45"/>
        <v>1.0345908310443799</v>
      </c>
      <c r="BB87" s="77">
        <f t="shared" si="46"/>
        <v>-0.39950644760222215</v>
      </c>
      <c r="BC87" s="77">
        <f t="shared" si="47"/>
        <v>0.19590577801469405</v>
      </c>
      <c r="BD87" s="77">
        <f t="shared" si="48"/>
        <v>9.8267374458716708E-2</v>
      </c>
      <c r="BE87" s="77">
        <f t="shared" si="52"/>
        <v>6.4723411665910051</v>
      </c>
      <c r="BF87" s="77">
        <f t="shared" si="52"/>
        <v>6.4723411665799455</v>
      </c>
      <c r="BG87" s="77">
        <f t="shared" si="52"/>
        <v>6.4723411662606365</v>
      </c>
      <c r="BH87" s="77">
        <f t="shared" si="50"/>
        <v>6.4723411570417442</v>
      </c>
      <c r="BI87" s="77">
        <f t="shared" si="50"/>
        <v>6.4723408908796243</v>
      </c>
      <c r="BJ87" s="77">
        <f t="shared" si="50"/>
        <v>6.4723332064182468</v>
      </c>
      <c r="BK87" s="77">
        <f t="shared" si="50"/>
        <v>6.4721113504687935</v>
      </c>
      <c r="BL87" s="77">
        <f t="shared" si="49"/>
        <v>6.4657102184621325</v>
      </c>
    </row>
    <row r="88" spans="1:64" s="77" customFormat="1" ht="12.95" customHeight="1">
      <c r="A88" s="137" t="s">
        <v>460</v>
      </c>
      <c r="B88" s="138" t="s">
        <v>152</v>
      </c>
      <c r="C88" s="139">
        <v>26014.880000000001</v>
      </c>
      <c r="D88" s="139" t="s">
        <v>244</v>
      </c>
      <c r="E88" s="140">
        <f t="shared" si="54"/>
        <v>-16087.533634023961</v>
      </c>
      <c r="F88" s="77">
        <f t="shared" si="55"/>
        <v>-16087.5</v>
      </c>
      <c r="Q88" s="143">
        <f t="shared" si="34"/>
        <v>10996.380000000001</v>
      </c>
      <c r="R88" s="77">
        <f>+(P88-U88)^2</f>
        <v>1.4597175387346976E-3</v>
      </c>
      <c r="S88" s="79">
        <f t="shared" si="58"/>
        <v>0.2</v>
      </c>
      <c r="U88" s="77">
        <f>+C88-(C$7+F88*C$8)</f>
        <v>-3.8206249995710095E-2</v>
      </c>
      <c r="Z88" s="77">
        <f t="shared" si="59"/>
        <v>-16087.5</v>
      </c>
      <c r="AA88" s="84">
        <f t="shared" si="60"/>
        <v>2.808871985965411E-2</v>
      </c>
      <c r="AB88" s="84">
        <f t="shared" si="61"/>
        <v>-3.0292203980359513E-2</v>
      </c>
      <c r="AC88" s="84">
        <f t="shared" si="62"/>
        <v>0</v>
      </c>
      <c r="AD88" s="84">
        <f t="shared" si="63"/>
        <v>-2.808871985965411E-2</v>
      </c>
      <c r="AE88" s="84">
        <f t="shared" si="64"/>
        <v>1.5779523667082545E-4</v>
      </c>
      <c r="AF88" s="77">
        <f t="shared" si="65"/>
        <v>0</v>
      </c>
      <c r="AG88" s="142"/>
      <c r="AH88" s="77">
        <f t="shared" si="66"/>
        <v>3.0292203980359513E-2</v>
      </c>
      <c r="AI88" s="77">
        <f t="shared" si="67"/>
        <v>0.96488612666751361</v>
      </c>
      <c r="AJ88" s="77">
        <f t="shared" si="68"/>
        <v>0.49179578844590749</v>
      </c>
      <c r="AK88" s="77">
        <f t="shared" si="69"/>
        <v>-3.2655873513730686E-3</v>
      </c>
      <c r="AL88" s="77">
        <f t="shared" si="70"/>
        <v>-3.0488594707435928</v>
      </c>
      <c r="AM88" s="77">
        <f t="shared" si="71"/>
        <v>-21.551795082039664</v>
      </c>
      <c r="AN88" s="84">
        <f t="shared" si="53"/>
        <v>3.2376508316111368</v>
      </c>
      <c r="AO88" s="84">
        <f t="shared" si="53"/>
        <v>3.2376508316176862</v>
      </c>
      <c r="AP88" s="84">
        <f t="shared" si="53"/>
        <v>3.2376508314311172</v>
      </c>
      <c r="AQ88" s="84">
        <f t="shared" si="53"/>
        <v>3.2376508367460453</v>
      </c>
      <c r="AR88" s="84">
        <f t="shared" si="53"/>
        <v>3.2376506853357623</v>
      </c>
      <c r="AS88" s="84">
        <f t="shared" si="53"/>
        <v>3.2376549986731833</v>
      </c>
      <c r="AT88" s="84">
        <f t="shared" si="53"/>
        <v>3.2375321221213142</v>
      </c>
      <c r="AU88" s="84">
        <f t="shared" si="72"/>
        <v>3.2410331541555357</v>
      </c>
      <c r="AW88" s="77">
        <v>8000</v>
      </c>
      <c r="AX88" s="77">
        <f t="shared" si="42"/>
        <v>7.2297608274776673E-2</v>
      </c>
      <c r="AY88" s="77">
        <f t="shared" si="43"/>
        <v>9.3371407890905353E-2</v>
      </c>
      <c r="AZ88" s="77">
        <f t="shared" si="44"/>
        <v>-2.1073799616128683E-2</v>
      </c>
      <c r="BA88" s="77">
        <f t="shared" si="45"/>
        <v>1.0339955686917592</v>
      </c>
      <c r="BB88" s="77">
        <f t="shared" si="46"/>
        <v>-0.33133232936334395</v>
      </c>
      <c r="BC88" s="77">
        <f t="shared" si="47"/>
        <v>0.26916885916220323</v>
      </c>
      <c r="BD88" s="77">
        <f t="shared" si="48"/>
        <v>0.13540293483656038</v>
      </c>
      <c r="BE88" s="77">
        <f t="shared" si="52"/>
        <v>6.5431300162584654</v>
      </c>
      <c r="BF88" s="77">
        <f t="shared" si="52"/>
        <v>6.5431300162447297</v>
      </c>
      <c r="BG88" s="77">
        <f t="shared" si="52"/>
        <v>6.5431300158416956</v>
      </c>
      <c r="BH88" s="77">
        <f t="shared" si="50"/>
        <v>6.5431300040157856</v>
      </c>
      <c r="BI88" s="77">
        <f t="shared" si="50"/>
        <v>6.5431296570177713</v>
      </c>
      <c r="BJ88" s="77">
        <f t="shared" si="50"/>
        <v>6.543119475353107</v>
      </c>
      <c r="BK88" s="77">
        <f t="shared" si="50"/>
        <v>6.5428207357803307</v>
      </c>
      <c r="BL88" s="77">
        <f t="shared" si="49"/>
        <v>6.5340658531056217</v>
      </c>
    </row>
    <row r="89" spans="1:64" s="77" customFormat="1" ht="12.95" customHeight="1">
      <c r="A89" s="137" t="s">
        <v>269</v>
      </c>
      <c r="B89" s="138" t="s">
        <v>154</v>
      </c>
      <c r="C89" s="139">
        <v>26750.435000000001</v>
      </c>
      <c r="D89" s="139" t="s">
        <v>244</v>
      </c>
      <c r="E89" s="140">
        <f t="shared" si="54"/>
        <v>-15440.004119934094</v>
      </c>
      <c r="F89" s="77">
        <f t="shared" si="55"/>
        <v>-15440</v>
      </c>
      <c r="G89" s="77">
        <f t="shared" ref="G89:G120" si="73">+C89-(C$7+F89*C$8)</f>
        <v>-4.6799999945505988E-3</v>
      </c>
      <c r="H89" s="77">
        <f t="shared" ref="H89:H107" si="74">+G89</f>
        <v>-4.6799999945505988E-3</v>
      </c>
      <c r="Q89" s="143">
        <f t="shared" si="34"/>
        <v>11731.935000000001</v>
      </c>
      <c r="R89" s="77">
        <f t="shared" ref="R89:R120" si="75">+(P89-G89)^2</f>
        <v>2.1902399948993606E-5</v>
      </c>
      <c r="S89" s="79">
        <f t="shared" si="58"/>
        <v>0.2</v>
      </c>
      <c r="Z89" s="77">
        <f t="shared" si="59"/>
        <v>-15440</v>
      </c>
      <c r="AA89" s="84">
        <f t="shared" si="60"/>
        <v>2.6880969349213746E-2</v>
      </c>
      <c r="AB89" s="84">
        <f t="shared" si="61"/>
        <v>-3.0247099716601847E-2</v>
      </c>
      <c r="AC89" s="84">
        <f t="shared" si="62"/>
        <v>-4.6799999945505988E-3</v>
      </c>
      <c r="AD89" s="84">
        <f t="shared" si="63"/>
        <v>-3.1560969343764345E-2</v>
      </c>
      <c r="AE89" s="84">
        <f t="shared" si="64"/>
        <v>1.9921895718360658E-4</v>
      </c>
      <c r="AF89" s="77">
        <f t="shared" si="65"/>
        <v>-4.6799999945505988E-3</v>
      </c>
      <c r="AG89" s="142"/>
      <c r="AH89" s="77">
        <f t="shared" si="66"/>
        <v>2.5567099722051248E-2</v>
      </c>
      <c r="AI89" s="77">
        <f t="shared" si="67"/>
        <v>0.96527525759366894</v>
      </c>
      <c r="AJ89" s="77">
        <f t="shared" si="68"/>
        <v>0.41828285415869748</v>
      </c>
      <c r="AK89" s="77">
        <f t="shared" si="69"/>
        <v>-6.1514572235607974E-3</v>
      </c>
      <c r="AL89" s="77">
        <f t="shared" si="70"/>
        <v>-2.9662625012677277</v>
      </c>
      <c r="AM89" s="77">
        <f t="shared" si="71"/>
        <v>-11.377814386007154</v>
      </c>
      <c r="AN89" s="84">
        <f t="shared" si="53"/>
        <v>3.3231849156787838</v>
      </c>
      <c r="AO89" s="84">
        <f t="shared" si="53"/>
        <v>3.3231849156902524</v>
      </c>
      <c r="AP89" s="84">
        <f t="shared" si="53"/>
        <v>3.3231849153596098</v>
      </c>
      <c r="AQ89" s="84">
        <f t="shared" si="53"/>
        <v>3.323184924892189</v>
      </c>
      <c r="AR89" s="84">
        <f t="shared" si="53"/>
        <v>3.3231846500635744</v>
      </c>
      <c r="AS89" s="84">
        <f t="shared" si="53"/>
        <v>3.3231925735035848</v>
      </c>
      <c r="AT89" s="84">
        <f t="shared" si="53"/>
        <v>3.3229641415724243</v>
      </c>
      <c r="AU89" s="84">
        <f t="shared" si="72"/>
        <v>3.3295537010188543</v>
      </c>
      <c r="AW89" s="77">
        <v>8500</v>
      </c>
      <c r="AX89" s="77">
        <f t="shared" si="42"/>
        <v>7.7682198306296649E-2</v>
      </c>
      <c r="AY89" s="77">
        <f t="shared" si="43"/>
        <v>9.4587281431840711E-2</v>
      </c>
      <c r="AZ89" s="77">
        <f t="shared" si="44"/>
        <v>-1.6905083125544063E-2</v>
      </c>
      <c r="BA89" s="77">
        <f t="shared" si="45"/>
        <v>1.033219068110653</v>
      </c>
      <c r="BB89" s="77">
        <f t="shared" si="46"/>
        <v>-0.26147439435577724</v>
      </c>
      <c r="BC89" s="77">
        <f t="shared" si="47"/>
        <v>0.34233475320095713</v>
      </c>
      <c r="BD89" s="77">
        <f t="shared" si="48"/>
        <v>0.17285883818073738</v>
      </c>
      <c r="BE89" s="77">
        <f t="shared" si="52"/>
        <v>6.6138718971981056</v>
      </c>
      <c r="BF89" s="77">
        <f t="shared" si="52"/>
        <v>6.6138718971828334</v>
      </c>
      <c r="BG89" s="77">
        <f t="shared" si="52"/>
        <v>6.6138718967249597</v>
      </c>
      <c r="BH89" s="77">
        <f t="shared" si="50"/>
        <v>6.613871882997528</v>
      </c>
      <c r="BI89" s="77">
        <f t="shared" si="50"/>
        <v>6.6138714714384825</v>
      </c>
      <c r="BJ89" s="77">
        <f t="shared" si="50"/>
        <v>6.613859132605783</v>
      </c>
      <c r="BK89" s="77">
        <f t="shared" si="50"/>
        <v>6.613489229891421</v>
      </c>
      <c r="BL89" s="77">
        <f t="shared" si="49"/>
        <v>6.602421487749111</v>
      </c>
    </row>
    <row r="90" spans="1:64" s="77" customFormat="1" ht="12.95" customHeight="1">
      <c r="A90" s="137" t="s">
        <v>269</v>
      </c>
      <c r="B90" s="138" t="s">
        <v>154</v>
      </c>
      <c r="C90" s="139">
        <v>26758.414000000001</v>
      </c>
      <c r="D90" s="139" t="s">
        <v>244</v>
      </c>
      <c r="E90" s="140">
        <f t="shared" si="54"/>
        <v>-15432.979984426998</v>
      </c>
      <c r="F90" s="77">
        <f t="shared" si="55"/>
        <v>-15433</v>
      </c>
      <c r="G90" s="77">
        <f t="shared" si="73"/>
        <v>2.2736500002793036E-2</v>
      </c>
      <c r="H90" s="77">
        <f t="shared" si="74"/>
        <v>2.2736500002793036E-2</v>
      </c>
      <c r="Q90" s="143">
        <f t="shared" si="34"/>
        <v>11739.914000000001</v>
      </c>
      <c r="R90" s="77">
        <f t="shared" si="75"/>
        <v>5.1694843237700772E-4</v>
      </c>
      <c r="S90" s="79">
        <f t="shared" si="58"/>
        <v>0.2</v>
      </c>
      <c r="Z90" s="77">
        <f t="shared" si="59"/>
        <v>-15433</v>
      </c>
      <c r="AA90" s="84">
        <f t="shared" si="60"/>
        <v>2.6866529653018764E-2</v>
      </c>
      <c r="AB90" s="84">
        <f t="shared" si="61"/>
        <v>-2.7784208007643196E-3</v>
      </c>
      <c r="AC90" s="84">
        <f t="shared" si="62"/>
        <v>2.2736500002793036E-2</v>
      </c>
      <c r="AD90" s="84">
        <f t="shared" si="63"/>
        <v>-4.1300296502257278E-3</v>
      </c>
      <c r="AE90" s="84">
        <f t="shared" si="64"/>
        <v>3.4114289823487298E-6</v>
      </c>
      <c r="AF90" s="77">
        <f t="shared" si="65"/>
        <v>2.2736500002793036E-2</v>
      </c>
      <c r="AG90" s="142"/>
      <c r="AH90" s="77">
        <f t="shared" si="66"/>
        <v>2.5514920803557356E-2</v>
      </c>
      <c r="AI90" s="77">
        <f t="shared" si="67"/>
        <v>0.96528076680547725</v>
      </c>
      <c r="AJ90" s="77">
        <f t="shared" si="68"/>
        <v>0.41747124960993831</v>
      </c>
      <c r="AK90" s="77">
        <f t="shared" si="69"/>
        <v>-6.1824758425484232E-3</v>
      </c>
      <c r="AL90" s="77">
        <f t="shared" si="70"/>
        <v>-2.9653691590690316</v>
      </c>
      <c r="AM90" s="77">
        <f t="shared" si="71"/>
        <v>-11.319838696285398</v>
      </c>
      <c r="AN90" s="84">
        <f t="shared" si="53"/>
        <v>3.3241098166037402</v>
      </c>
      <c r="AO90" s="84">
        <f t="shared" si="53"/>
        <v>3.3241098166152545</v>
      </c>
      <c r="AP90" s="84">
        <f t="shared" si="53"/>
        <v>3.324109816283233</v>
      </c>
      <c r="AQ90" s="84">
        <f t="shared" si="53"/>
        <v>3.3241098258571919</v>
      </c>
      <c r="AR90" s="84">
        <f t="shared" si="53"/>
        <v>3.3241095497885884</v>
      </c>
      <c r="AS90" s="84">
        <f t="shared" si="53"/>
        <v>3.3241175103334313</v>
      </c>
      <c r="AT90" s="84">
        <f t="shared" si="53"/>
        <v>3.323887969639153</v>
      </c>
      <c r="AU90" s="84">
        <f t="shared" si="72"/>
        <v>3.3305106799038628</v>
      </c>
      <c r="AW90" s="77">
        <v>9000</v>
      </c>
      <c r="AX90" s="77">
        <f t="shared" si="42"/>
        <v>8.3116527383857622E-2</v>
      </c>
      <c r="AY90" s="77">
        <f t="shared" si="43"/>
        <v>9.5771918082676211E-2</v>
      </c>
      <c r="AZ90" s="77">
        <f t="shared" si="44"/>
        <v>-1.2655390698818584E-2</v>
      </c>
      <c r="BA90" s="77">
        <f t="shared" si="45"/>
        <v>1.0322665591051328</v>
      </c>
      <c r="BB90" s="77">
        <f t="shared" si="46"/>
        <v>-0.19033751513252897</v>
      </c>
      <c r="BC90" s="77">
        <f t="shared" si="47"/>
        <v>0.41537824218414376</v>
      </c>
      <c r="BD90" s="77">
        <f t="shared" si="48"/>
        <v>0.21072776797736711</v>
      </c>
      <c r="BE90" s="77">
        <f t="shared" si="52"/>
        <v>6.6845545776588464</v>
      </c>
      <c r="BF90" s="77">
        <f t="shared" si="52"/>
        <v>6.6845545776431994</v>
      </c>
      <c r="BG90" s="77">
        <f t="shared" si="52"/>
        <v>6.684554577161185</v>
      </c>
      <c r="BH90" s="77">
        <f t="shared" si="50"/>
        <v>6.6845545623129583</v>
      </c>
      <c r="BI90" s="77">
        <f t="shared" si="50"/>
        <v>6.6845541049202053</v>
      </c>
      <c r="BJ90" s="77">
        <f t="shared" si="50"/>
        <v>6.6845400151912537</v>
      </c>
      <c r="BK90" s="77">
        <f t="shared" si="50"/>
        <v>6.6841060301901285</v>
      </c>
      <c r="BL90" s="77">
        <f t="shared" si="49"/>
        <v>6.6707771223926002</v>
      </c>
    </row>
    <row r="91" spans="1:64" s="77" customFormat="1" ht="12.95" customHeight="1">
      <c r="A91" s="137" t="s">
        <v>471</v>
      </c>
      <c r="B91" s="138" t="s">
        <v>154</v>
      </c>
      <c r="C91" s="139">
        <v>28579.319</v>
      </c>
      <c r="D91" s="139" t="s">
        <v>244</v>
      </c>
      <c r="E91" s="140">
        <f t="shared" si="54"/>
        <v>-13829.986693845318</v>
      </c>
      <c r="F91" s="77">
        <f t="shared" si="55"/>
        <v>-13830</v>
      </c>
      <c r="G91" s="77">
        <f t="shared" si="73"/>
        <v>1.5115000001969747E-2</v>
      </c>
      <c r="H91" s="77">
        <f t="shared" si="74"/>
        <v>1.5115000001969747E-2</v>
      </c>
      <c r="Q91" s="143">
        <f t="shared" si="34"/>
        <v>13560.819</v>
      </c>
      <c r="R91" s="77">
        <f t="shared" si="75"/>
        <v>2.2846322505954545E-4</v>
      </c>
      <c r="S91" s="79">
        <f t="shared" si="58"/>
        <v>0.2</v>
      </c>
      <c r="Z91" s="77">
        <f t="shared" si="59"/>
        <v>-13830</v>
      </c>
      <c r="AA91" s="84">
        <f t="shared" si="60"/>
        <v>2.290346123519664E-2</v>
      </c>
      <c r="AB91" s="84">
        <f t="shared" si="61"/>
        <v>2.044195316532273E-3</v>
      </c>
      <c r="AC91" s="84">
        <f t="shared" si="62"/>
        <v>1.5115000001969747E-2</v>
      </c>
      <c r="AD91" s="84">
        <f t="shared" si="63"/>
        <v>-7.7884612332268927E-3</v>
      </c>
      <c r="AE91" s="84">
        <f t="shared" si="64"/>
        <v>1.2132025676295635E-5</v>
      </c>
      <c r="AF91" s="77">
        <f t="shared" si="65"/>
        <v>1.5115000001969747E-2</v>
      </c>
      <c r="AG91" s="142"/>
      <c r="AH91" s="77">
        <f t="shared" si="66"/>
        <v>1.3070804685437474E-2</v>
      </c>
      <c r="AI91" s="77">
        <f t="shared" si="67"/>
        <v>0.96726560558836094</v>
      </c>
      <c r="AJ91" s="77">
        <f t="shared" si="68"/>
        <v>0.22380210879670245</v>
      </c>
      <c r="AK91" s="77">
        <f t="shared" si="69"/>
        <v>-1.3118977996117036E-2</v>
      </c>
      <c r="AL91" s="77">
        <f t="shared" si="70"/>
        <v>-2.7604222714932294</v>
      </c>
      <c r="AM91" s="77">
        <f t="shared" si="71"/>
        <v>-5.1833146239419081</v>
      </c>
      <c r="AN91" s="84">
        <f t="shared" ref="AN91:AT100" si="76">$AU91+$AB$7*SIN(AO91)</f>
        <v>3.5361043279142876</v>
      </c>
      <c r="AO91" s="84">
        <f t="shared" si="76"/>
        <v>3.5361043279309072</v>
      </c>
      <c r="AP91" s="84">
        <f t="shared" si="76"/>
        <v>3.5361043274204231</v>
      </c>
      <c r="AQ91" s="84">
        <f t="shared" si="76"/>
        <v>3.5361043431003747</v>
      </c>
      <c r="AR91" s="84">
        <f t="shared" si="76"/>
        <v>3.5361038614770983</v>
      </c>
      <c r="AS91" s="84">
        <f t="shared" si="76"/>
        <v>3.5361186549967818</v>
      </c>
      <c r="AT91" s="84">
        <f t="shared" si="76"/>
        <v>3.5356642994485519</v>
      </c>
      <c r="AU91" s="84">
        <f t="shared" si="72"/>
        <v>3.5496588445708892</v>
      </c>
      <c r="AW91" s="77">
        <v>9500</v>
      </c>
      <c r="AX91" s="77">
        <f t="shared" si="42"/>
        <v>8.8578461158558941E-2</v>
      </c>
      <c r="AY91" s="77">
        <f t="shared" si="43"/>
        <v>9.6925317843411851E-2</v>
      </c>
      <c r="AZ91" s="77">
        <f t="shared" si="44"/>
        <v>-8.3468566848529067E-3</v>
      </c>
      <c r="BA91" s="77">
        <f t="shared" si="45"/>
        <v>1.0311444010689368</v>
      </c>
      <c r="BB91" s="77">
        <f t="shared" si="46"/>
        <v>-0.1183312800071276</v>
      </c>
      <c r="BC91" s="77">
        <f t="shared" si="47"/>
        <v>0.48827499130008212</v>
      </c>
      <c r="BD91" s="77">
        <f t="shared" si="48"/>
        <v>0.24910644725200487</v>
      </c>
      <c r="BE91" s="77">
        <f t="shared" si="52"/>
        <v>6.7551662228736014</v>
      </c>
      <c r="BF91" s="77">
        <f t="shared" si="52"/>
        <v>6.7551662228586258</v>
      </c>
      <c r="BG91" s="77">
        <f t="shared" si="52"/>
        <v>6.7551662223818578</v>
      </c>
      <c r="BH91" s="77">
        <f t="shared" si="50"/>
        <v>6.7551662072029135</v>
      </c>
      <c r="BI91" s="77">
        <f t="shared" si="50"/>
        <v>6.7551657239480818</v>
      </c>
      <c r="BJ91" s="77">
        <f t="shared" si="50"/>
        <v>6.755150338537641</v>
      </c>
      <c r="BK91" s="77">
        <f t="shared" si="50"/>
        <v>6.7546605755094449</v>
      </c>
      <c r="BL91" s="77">
        <f t="shared" si="49"/>
        <v>6.7391327570360886</v>
      </c>
    </row>
    <row r="92" spans="1:64" s="77" customFormat="1" ht="12.95" customHeight="1">
      <c r="A92" s="137" t="s">
        <v>471</v>
      </c>
      <c r="B92" s="138" t="s">
        <v>154</v>
      </c>
      <c r="C92" s="139">
        <v>28596.357</v>
      </c>
      <c r="D92" s="139" t="s">
        <v>244</v>
      </c>
      <c r="E92" s="140">
        <f t="shared" si="54"/>
        <v>-13814.987668808355</v>
      </c>
      <c r="F92" s="77">
        <f t="shared" si="55"/>
        <v>-13815</v>
      </c>
      <c r="G92" s="77">
        <f t="shared" si="73"/>
        <v>1.4007500005391194E-2</v>
      </c>
      <c r="H92" s="77">
        <f t="shared" si="74"/>
        <v>1.4007500005391194E-2</v>
      </c>
      <c r="Q92" s="143">
        <f t="shared" si="34"/>
        <v>13577.857</v>
      </c>
      <c r="R92" s="77">
        <f t="shared" si="75"/>
        <v>1.9621005640103428E-4</v>
      </c>
      <c r="S92" s="79">
        <f t="shared" si="58"/>
        <v>0.2</v>
      </c>
      <c r="Z92" s="77">
        <f t="shared" si="59"/>
        <v>-13815</v>
      </c>
      <c r="AA92" s="84">
        <f t="shared" si="60"/>
        <v>2.2861059791787583E-2</v>
      </c>
      <c r="AB92" s="84">
        <f t="shared" si="61"/>
        <v>1.0569415449945985E-3</v>
      </c>
      <c r="AC92" s="84">
        <f t="shared" si="62"/>
        <v>1.4007500005391194E-2</v>
      </c>
      <c r="AD92" s="84">
        <f t="shared" si="63"/>
        <v>-8.8535597863963894E-3</v>
      </c>
      <c r="AE92" s="84">
        <f t="shared" si="64"/>
        <v>1.5677104178259056E-5</v>
      </c>
      <c r="AF92" s="77">
        <f t="shared" si="65"/>
        <v>1.4007500005391194E-2</v>
      </c>
      <c r="AG92" s="142"/>
      <c r="AH92" s="77">
        <f t="shared" si="66"/>
        <v>1.2950558460396595E-2</v>
      </c>
      <c r="AI92" s="77">
        <f t="shared" si="67"/>
        <v>0.96729088395938512</v>
      </c>
      <c r="AJ92" s="77">
        <f t="shared" si="68"/>
        <v>0.22192820853194847</v>
      </c>
      <c r="AK92" s="77">
        <f t="shared" si="69"/>
        <v>-1.3181877294260281E-2</v>
      </c>
      <c r="AL92" s="77">
        <f t="shared" si="70"/>
        <v>-2.7585000250140701</v>
      </c>
      <c r="AM92" s="77">
        <f t="shared" si="71"/>
        <v>-5.1566640024042121</v>
      </c>
      <c r="AN92" s="84">
        <f t="shared" si="76"/>
        <v>3.538090365374186</v>
      </c>
      <c r="AO92" s="84">
        <f t="shared" si="76"/>
        <v>3.5380903653908011</v>
      </c>
      <c r="AP92" s="84">
        <f t="shared" si="76"/>
        <v>3.5380903648800333</v>
      </c>
      <c r="AQ92" s="84">
        <f t="shared" si="76"/>
        <v>3.5380903805817199</v>
      </c>
      <c r="AR92" s="84">
        <f t="shared" si="76"/>
        <v>3.5380898978907562</v>
      </c>
      <c r="AS92" s="84">
        <f t="shared" si="76"/>
        <v>3.5381047365046281</v>
      </c>
      <c r="AT92" s="84">
        <f t="shared" si="76"/>
        <v>3.5376486183106262</v>
      </c>
      <c r="AU92" s="84">
        <f t="shared" si="72"/>
        <v>3.5517095136101937</v>
      </c>
      <c r="AW92" s="77">
        <v>10000</v>
      </c>
      <c r="AX92" s="77">
        <f t="shared" si="42"/>
        <v>9.4045666114862897E-2</v>
      </c>
      <c r="AY92" s="77">
        <f t="shared" si="43"/>
        <v>9.8047480714047591E-2</v>
      </c>
      <c r="AZ92" s="77">
        <f t="shared" si="44"/>
        <v>-4.0018145991846934E-3</v>
      </c>
      <c r="BA92" s="77">
        <f t="shared" si="45"/>
        <v>1.0298600075202136</v>
      </c>
      <c r="BB92" s="77">
        <f t="shared" si="46"/>
        <v>-4.5866368191687025E-2</v>
      </c>
      <c r="BC92" s="77">
        <f t="shared" si="47"/>
        <v>0.56100171237863694</v>
      </c>
      <c r="BD92" s="77">
        <f t="shared" si="48"/>
        <v>0.28809667462882937</v>
      </c>
      <c r="BE92" s="77">
        <f t="shared" si="52"/>
        <v>6.8256954698516941</v>
      </c>
      <c r="BF92" s="77">
        <f t="shared" si="52"/>
        <v>6.8256954698382186</v>
      </c>
      <c r="BG92" s="77">
        <f t="shared" si="52"/>
        <v>6.8256954693920333</v>
      </c>
      <c r="BH92" s="77">
        <f t="shared" si="50"/>
        <v>6.8256954546185753</v>
      </c>
      <c r="BI92" s="77">
        <f t="shared" si="50"/>
        <v>6.8256949654609196</v>
      </c>
      <c r="BJ92" s="77">
        <f t="shared" si="50"/>
        <v>6.8256787692523719</v>
      </c>
      <c r="BK92" s="77">
        <f t="shared" si="50"/>
        <v>6.8251425954550626</v>
      </c>
      <c r="BL92" s="77">
        <f t="shared" si="49"/>
        <v>6.8074883916795779</v>
      </c>
    </row>
    <row r="93" spans="1:64" s="77" customFormat="1" ht="12.95" customHeight="1">
      <c r="A93" s="137" t="s">
        <v>471</v>
      </c>
      <c r="B93" s="138" t="s">
        <v>154</v>
      </c>
      <c r="C93" s="139">
        <v>28638.385999999999</v>
      </c>
      <c r="D93" s="139" t="s">
        <v>244</v>
      </c>
      <c r="E93" s="140">
        <f t="shared" si="54"/>
        <v>-13777.988371750103</v>
      </c>
      <c r="F93" s="77">
        <f t="shared" si="55"/>
        <v>-13778</v>
      </c>
      <c r="G93" s="77">
        <f t="shared" si="73"/>
        <v>1.3209000004280824E-2</v>
      </c>
      <c r="H93" s="77">
        <f t="shared" si="74"/>
        <v>1.3209000004280824E-2</v>
      </c>
      <c r="Q93" s="143">
        <f t="shared" si="34"/>
        <v>13619.885999999999</v>
      </c>
      <c r="R93" s="77">
        <f t="shared" si="75"/>
        <v>1.7447768111309082E-4</v>
      </c>
      <c r="S93" s="79">
        <f t="shared" si="58"/>
        <v>0.2</v>
      </c>
      <c r="Z93" s="77">
        <f t="shared" si="59"/>
        <v>-13778</v>
      </c>
      <c r="AA93" s="84">
        <f t="shared" si="60"/>
        <v>2.2756118438625208E-2</v>
      </c>
      <c r="AB93" s="84">
        <f t="shared" si="61"/>
        <v>5.5527982551866438E-4</v>
      </c>
      <c r="AC93" s="84">
        <f t="shared" si="62"/>
        <v>1.3209000004280824E-2</v>
      </c>
      <c r="AD93" s="84">
        <f t="shared" si="63"/>
        <v>-9.5471184343443836E-3</v>
      </c>
      <c r="AE93" s="84">
        <f t="shared" si="64"/>
        <v>1.8229494079879672E-5</v>
      </c>
      <c r="AF93" s="77">
        <f t="shared" si="65"/>
        <v>1.3209000004280824E-2</v>
      </c>
      <c r="AG93" s="142"/>
      <c r="AH93" s="77">
        <f t="shared" si="66"/>
        <v>1.265372017876216E-2</v>
      </c>
      <c r="AI93" s="77">
        <f t="shared" si="67"/>
        <v>0.9673537595835473</v>
      </c>
      <c r="AJ93" s="77">
        <f t="shared" si="68"/>
        <v>0.21730200828670856</v>
      </c>
      <c r="AK93" s="77">
        <f t="shared" si="69"/>
        <v>-1.3336834250695147E-2</v>
      </c>
      <c r="AL93" s="77">
        <f t="shared" si="70"/>
        <v>-2.7537580520690041</v>
      </c>
      <c r="AM93" s="77">
        <f t="shared" si="71"/>
        <v>-5.0920357280229016</v>
      </c>
      <c r="AN93" s="84">
        <f t="shared" si="76"/>
        <v>3.5429894807463307</v>
      </c>
      <c r="AO93" s="84">
        <f t="shared" si="76"/>
        <v>3.5429894807629303</v>
      </c>
      <c r="AP93" s="84">
        <f t="shared" si="76"/>
        <v>3.5429894802515705</v>
      </c>
      <c r="AQ93" s="84">
        <f t="shared" si="76"/>
        <v>3.5429894960039592</v>
      </c>
      <c r="AR93" s="84">
        <f t="shared" si="76"/>
        <v>3.5429890107532263</v>
      </c>
      <c r="AS93" s="84">
        <f t="shared" si="76"/>
        <v>3.5430039588986753</v>
      </c>
      <c r="AT93" s="84">
        <f t="shared" si="76"/>
        <v>3.5425435248977117</v>
      </c>
      <c r="AU93" s="84">
        <f t="shared" si="72"/>
        <v>3.5567678305738117</v>
      </c>
      <c r="AW93" s="77">
        <v>10500</v>
      </c>
      <c r="AX93" s="77">
        <f t="shared" si="42"/>
        <v>9.9495759616529136E-2</v>
      </c>
      <c r="AY93" s="77">
        <f t="shared" si="43"/>
        <v>9.9138406694583472E-2</v>
      </c>
      <c r="AZ93" s="77">
        <f t="shared" si="44"/>
        <v>3.5735292194566881E-4</v>
      </c>
      <c r="BA93" s="77">
        <f t="shared" si="45"/>
        <v>1.0284217601594106</v>
      </c>
      <c r="BB93" s="77">
        <f t="shared" si="46"/>
        <v>2.6648980903989511E-2</v>
      </c>
      <c r="BC93" s="77">
        <f t="shared" si="47"/>
        <v>0.63353631363025176</v>
      </c>
      <c r="BD93" s="77">
        <f t="shared" si="48"/>
        <v>0.3278064692983117</v>
      </c>
      <c r="BE93" s="77">
        <f t="shared" si="52"/>
        <v>6.8961314966374294</v>
      </c>
      <c r="BF93" s="77">
        <f t="shared" si="52"/>
        <v>6.8961314966259968</v>
      </c>
      <c r="BG93" s="77">
        <f t="shared" si="52"/>
        <v>6.8961314962296623</v>
      </c>
      <c r="BH93" s="77">
        <f t="shared" si="50"/>
        <v>6.8961314824897864</v>
      </c>
      <c r="BI93" s="77">
        <f t="shared" si="50"/>
        <v>6.8961310061644889</v>
      </c>
      <c r="BJ93" s="77">
        <f t="shared" si="50"/>
        <v>6.8961144933195584</v>
      </c>
      <c r="BK93" s="77">
        <f t="shared" si="50"/>
        <v>6.8955421583750267</v>
      </c>
      <c r="BL93" s="77">
        <f t="shared" si="49"/>
        <v>6.8758440263230671</v>
      </c>
    </row>
    <row r="94" spans="1:64" s="77" customFormat="1" ht="12.95" customHeight="1">
      <c r="A94" s="137" t="s">
        <v>481</v>
      </c>
      <c r="B94" s="138" t="s">
        <v>154</v>
      </c>
      <c r="C94" s="139">
        <v>28881.47</v>
      </c>
      <c r="D94" s="139" t="s">
        <v>244</v>
      </c>
      <c r="E94" s="140">
        <f t="shared" si="54"/>
        <v>-13563.994769092216</v>
      </c>
      <c r="F94" s="77">
        <f t="shared" si="55"/>
        <v>-13564</v>
      </c>
      <c r="G94" s="77">
        <f t="shared" si="73"/>
        <v>5.9420000034151599E-3</v>
      </c>
      <c r="H94" s="77">
        <f t="shared" si="74"/>
        <v>5.9420000034151599E-3</v>
      </c>
      <c r="Q94" s="143">
        <f t="shared" si="34"/>
        <v>13862.970000000001</v>
      </c>
      <c r="R94" s="77">
        <f t="shared" si="75"/>
        <v>3.5307364040585762E-5</v>
      </c>
      <c r="S94" s="79">
        <f t="shared" si="58"/>
        <v>0.2</v>
      </c>
      <c r="Z94" s="77">
        <f t="shared" si="59"/>
        <v>-13564</v>
      </c>
      <c r="AA94" s="84">
        <f t="shared" si="60"/>
        <v>2.2139679645022593E-2</v>
      </c>
      <c r="AB94" s="84">
        <f t="shared" si="61"/>
        <v>-4.9887467553194152E-3</v>
      </c>
      <c r="AC94" s="84">
        <f t="shared" si="62"/>
        <v>5.9420000034151599E-3</v>
      </c>
      <c r="AD94" s="84">
        <f t="shared" si="63"/>
        <v>-1.6197679641607433E-2</v>
      </c>
      <c r="AE94" s="84">
        <f t="shared" si="64"/>
        <v>5.2472965154428785E-5</v>
      </c>
      <c r="AF94" s="77">
        <f t="shared" si="65"/>
        <v>5.9420000034151599E-3</v>
      </c>
      <c r="AG94" s="142"/>
      <c r="AH94" s="77">
        <f t="shared" si="66"/>
        <v>1.0930746758734575E-2</v>
      </c>
      <c r="AI94" s="77">
        <f t="shared" si="67"/>
        <v>0.96773195109419252</v>
      </c>
      <c r="AJ94" s="77">
        <f t="shared" si="68"/>
        <v>0.19044030049920241</v>
      </c>
      <c r="AK94" s="77">
        <f t="shared" si="69"/>
        <v>-1.4227479782862604E-2</v>
      </c>
      <c r="AL94" s="77">
        <f t="shared" si="70"/>
        <v>-2.7263191118751608</v>
      </c>
      <c r="AM94" s="77">
        <f t="shared" si="71"/>
        <v>-4.7466906313203756</v>
      </c>
      <c r="AN94" s="84">
        <f t="shared" si="76"/>
        <v>3.5713313062370848</v>
      </c>
      <c r="AO94" s="84">
        <f t="shared" si="76"/>
        <v>3.571331306253493</v>
      </c>
      <c r="AP94" s="84">
        <f t="shared" si="76"/>
        <v>3.5713313057416771</v>
      </c>
      <c r="AQ94" s="84">
        <f t="shared" si="76"/>
        <v>3.5713313217065461</v>
      </c>
      <c r="AR94" s="84">
        <f t="shared" si="76"/>
        <v>3.5713308237207211</v>
      </c>
      <c r="AS94" s="84">
        <f t="shared" si="76"/>
        <v>3.5713463572488808</v>
      </c>
      <c r="AT94" s="84">
        <f t="shared" si="76"/>
        <v>3.5708618764318993</v>
      </c>
      <c r="AU94" s="84">
        <f t="shared" si="72"/>
        <v>3.5860240422012253</v>
      </c>
      <c r="AW94" s="77">
        <v>11000</v>
      </c>
      <c r="AX94" s="77">
        <f t="shared" si="42"/>
        <v>0.10490645690818207</v>
      </c>
      <c r="AY94" s="77">
        <f t="shared" si="43"/>
        <v>0.10019809578501951</v>
      </c>
      <c r="AZ94" s="77">
        <f t="shared" si="44"/>
        <v>4.7083611231625647E-3</v>
      </c>
      <c r="BA94" s="77">
        <f t="shared" si="45"/>
        <v>1.026838914354236</v>
      </c>
      <c r="BB94" s="77">
        <f t="shared" si="46"/>
        <v>9.881234728011537E-2</v>
      </c>
      <c r="BC94" s="77">
        <f t="shared" si="47"/>
        <v>0.70585803408004599</v>
      </c>
      <c r="BD94" s="77">
        <f t="shared" si="48"/>
        <v>0.36835135331371832</v>
      </c>
      <c r="BE94" s="77">
        <f t="shared" si="52"/>
        <v>6.9664640853821087</v>
      </c>
      <c r="BF94" s="77">
        <f t="shared" si="52"/>
        <v>6.966464085372964</v>
      </c>
      <c r="BG94" s="77">
        <f t="shared" si="52"/>
        <v>6.9664640850385879</v>
      </c>
      <c r="BH94" s="77">
        <f t="shared" si="50"/>
        <v>6.966464072812137</v>
      </c>
      <c r="BI94" s="77">
        <f t="shared" si="50"/>
        <v>6.9664636257520165</v>
      </c>
      <c r="BJ94" s="77">
        <f t="shared" si="50"/>
        <v>6.9664472791133463</v>
      </c>
      <c r="BK94" s="77">
        <f t="shared" si="50"/>
        <v>6.965849717747246</v>
      </c>
      <c r="BL94" s="77">
        <f t="shared" si="49"/>
        <v>6.9441996609665555</v>
      </c>
    </row>
    <row r="95" spans="1:64" s="77" customFormat="1" ht="12.95" customHeight="1">
      <c r="A95" s="137" t="s">
        <v>481</v>
      </c>
      <c r="B95" s="138" t="s">
        <v>154</v>
      </c>
      <c r="C95" s="139">
        <v>28882.627</v>
      </c>
      <c r="D95" s="139" t="s">
        <v>244</v>
      </c>
      <c r="E95" s="140">
        <f t="shared" si="54"/>
        <v>-13562.976229828935</v>
      </c>
      <c r="F95" s="77">
        <f t="shared" si="55"/>
        <v>-13563</v>
      </c>
      <c r="G95" s="77">
        <f t="shared" si="73"/>
        <v>2.7001500006008428E-2</v>
      </c>
      <c r="H95" s="77">
        <f t="shared" si="74"/>
        <v>2.7001500006008428E-2</v>
      </c>
      <c r="Q95" s="143">
        <f t="shared" si="34"/>
        <v>13864.127</v>
      </c>
      <c r="R95" s="77">
        <f t="shared" si="75"/>
        <v>7.290810025744731E-4</v>
      </c>
      <c r="S95" s="79">
        <f t="shared" si="58"/>
        <v>0.2</v>
      </c>
      <c r="Z95" s="77">
        <f t="shared" si="59"/>
        <v>-13563</v>
      </c>
      <c r="AA95" s="84">
        <f t="shared" si="60"/>
        <v>2.2136762365714522E-2</v>
      </c>
      <c r="AB95" s="84">
        <f t="shared" si="61"/>
        <v>1.607882781727258E-2</v>
      </c>
      <c r="AC95" s="84">
        <f t="shared" si="62"/>
        <v>2.7001500006008428E-2</v>
      </c>
      <c r="AD95" s="84">
        <f t="shared" si="63"/>
        <v>4.8647376402939056E-3</v>
      </c>
      <c r="AE95" s="84">
        <f t="shared" si="64"/>
        <v>4.7331344617784631E-6</v>
      </c>
      <c r="AF95" s="77">
        <f t="shared" si="65"/>
        <v>2.7001500006008428E-2</v>
      </c>
      <c r="AG95" s="142"/>
      <c r="AH95" s="77">
        <f t="shared" si="66"/>
        <v>1.0922672188735849E-2</v>
      </c>
      <c r="AI95" s="77">
        <f t="shared" si="67"/>
        <v>0.96773377632212676</v>
      </c>
      <c r="AJ95" s="77">
        <f t="shared" si="68"/>
        <v>0.19031437617866812</v>
      </c>
      <c r="AK95" s="77">
        <f t="shared" si="69"/>
        <v>-1.4231618696718873E-2</v>
      </c>
      <c r="AL95" s="77">
        <f t="shared" si="70"/>
        <v>-2.7261908416186014</v>
      </c>
      <c r="AM95" s="77">
        <f t="shared" si="71"/>
        <v>-4.7451819222959752</v>
      </c>
      <c r="AN95" s="84">
        <f t="shared" si="76"/>
        <v>3.5714637709647219</v>
      </c>
      <c r="AO95" s="84">
        <f t="shared" si="76"/>
        <v>3.5714637709811288</v>
      </c>
      <c r="AP95" s="84">
        <f t="shared" si="76"/>
        <v>3.5714637704693226</v>
      </c>
      <c r="AQ95" s="84">
        <f t="shared" si="76"/>
        <v>3.5714637864348635</v>
      </c>
      <c r="AR95" s="84">
        <f t="shared" si="76"/>
        <v>3.5714632883978346</v>
      </c>
      <c r="AS95" s="84">
        <f t="shared" si="76"/>
        <v>3.5714788244665301</v>
      </c>
      <c r="AT95" s="84">
        <f t="shared" si="76"/>
        <v>3.5709942350177117</v>
      </c>
      <c r="AU95" s="84">
        <f t="shared" si="72"/>
        <v>3.5861607534705122</v>
      </c>
      <c r="AW95" s="77">
        <v>11500</v>
      </c>
      <c r="AX95" s="77">
        <f t="shared" si="42"/>
        <v>0.11025571344410594</v>
      </c>
      <c r="AY95" s="77">
        <f t="shared" si="43"/>
        <v>0.10122654798535566</v>
      </c>
      <c r="AZ95" s="77">
        <f t="shared" si="44"/>
        <v>9.0291654587502761E-3</v>
      </c>
      <c r="BA95" s="77">
        <f t="shared" si="45"/>
        <v>1.0251214980642467</v>
      </c>
      <c r="BB95" s="77">
        <f t="shared" si="46"/>
        <v>0.17023030830309785</v>
      </c>
      <c r="BC95" s="77">
        <f t="shared" si="47"/>
        <v>0.77794756152465783</v>
      </c>
      <c r="BD95" s="77">
        <f t="shared" si="48"/>
        <v>0.40985580501044777</v>
      </c>
      <c r="BE95" s="77">
        <f t="shared" si="52"/>
        <v>7.0366836787112144</v>
      </c>
      <c r="BF95" s="77">
        <f t="shared" si="52"/>
        <v>7.0366836787043319</v>
      </c>
      <c r="BG95" s="77">
        <f t="shared" si="52"/>
        <v>7.0366836784367459</v>
      </c>
      <c r="BH95" s="77">
        <f t="shared" si="50"/>
        <v>7.0366836680325422</v>
      </c>
      <c r="BI95" s="77">
        <f t="shared" si="50"/>
        <v>7.0366832634996017</v>
      </c>
      <c r="BJ95" s="77">
        <f t="shared" si="50"/>
        <v>7.0366675346965009</v>
      </c>
      <c r="BK95" s="77">
        <f t="shared" si="50"/>
        <v>7.0360561567681872</v>
      </c>
      <c r="BL95" s="77">
        <f t="shared" si="49"/>
        <v>7.0125552956100456</v>
      </c>
    </row>
    <row r="96" spans="1:64" s="77" customFormat="1" ht="12.95" customHeight="1">
      <c r="A96" s="137" t="s">
        <v>481</v>
      </c>
      <c r="B96" s="138" t="s">
        <v>154</v>
      </c>
      <c r="C96" s="139">
        <v>28922.37</v>
      </c>
      <c r="D96" s="139" t="s">
        <v>244</v>
      </c>
      <c r="E96" s="140">
        <f t="shared" si="54"/>
        <v>-13527.989362118877</v>
      </c>
      <c r="F96" s="77">
        <f t="shared" si="55"/>
        <v>-13528</v>
      </c>
      <c r="G96" s="77">
        <f t="shared" si="73"/>
        <v>1.2084000001777895E-2</v>
      </c>
      <c r="H96" s="77">
        <f t="shared" si="74"/>
        <v>1.2084000001777895E-2</v>
      </c>
      <c r="Q96" s="143">
        <f t="shared" si="34"/>
        <v>13903.869999999999</v>
      </c>
      <c r="R96" s="77">
        <f t="shared" si="75"/>
        <v>1.4602305604296815E-4</v>
      </c>
      <c r="S96" s="79">
        <f t="shared" si="58"/>
        <v>0.2</v>
      </c>
      <c r="Z96" s="77">
        <f t="shared" si="59"/>
        <v>-13528</v>
      </c>
      <c r="AA96" s="84">
        <f t="shared" si="60"/>
        <v>2.2034449503658786E-2</v>
      </c>
      <c r="AB96" s="84">
        <f t="shared" si="61"/>
        <v>1.4440671323072973E-3</v>
      </c>
      <c r="AC96" s="84">
        <f t="shared" si="62"/>
        <v>1.2084000001777895E-2</v>
      </c>
      <c r="AD96" s="84">
        <f t="shared" si="63"/>
        <v>-9.9504495018808911E-3</v>
      </c>
      <c r="AE96" s="84">
        <f t="shared" si="64"/>
        <v>1.9802289057896337E-5</v>
      </c>
      <c r="AF96" s="77">
        <f t="shared" si="65"/>
        <v>1.2084000001777895E-2</v>
      </c>
      <c r="AG96" s="142"/>
      <c r="AH96" s="77">
        <f t="shared" si="66"/>
        <v>1.0639932869470597E-2</v>
      </c>
      <c r="AI96" s="77">
        <f t="shared" si="67"/>
        <v>0.96779799793979315</v>
      </c>
      <c r="AJ96" s="77">
        <f t="shared" si="68"/>
        <v>0.18590476647567572</v>
      </c>
      <c r="AK96" s="77">
        <f t="shared" si="69"/>
        <v>-1.4376342527700814E-2</v>
      </c>
      <c r="AL96" s="77">
        <f t="shared" si="70"/>
        <v>-2.7217010767394481</v>
      </c>
      <c r="AM96" s="77">
        <f t="shared" si="71"/>
        <v>-4.6929459295377072</v>
      </c>
      <c r="AN96" s="84">
        <f t="shared" si="76"/>
        <v>3.5761001943797686</v>
      </c>
      <c r="AO96" s="84">
        <f t="shared" si="76"/>
        <v>3.5761001943961279</v>
      </c>
      <c r="AP96" s="84">
        <f t="shared" si="76"/>
        <v>3.5761001938847219</v>
      </c>
      <c r="AQ96" s="84">
        <f t="shared" si="76"/>
        <v>3.5761002098719232</v>
      </c>
      <c r="AR96" s="84">
        <f t="shared" si="76"/>
        <v>3.5760997100914831</v>
      </c>
      <c r="AS96" s="84">
        <f t="shared" si="76"/>
        <v>3.5761153339245864</v>
      </c>
      <c r="AT96" s="84">
        <f t="shared" si="76"/>
        <v>3.5756269646825727</v>
      </c>
      <c r="AU96" s="84">
        <f t="shared" si="72"/>
        <v>3.5909456478955564</v>
      </c>
      <c r="AW96" s="77">
        <v>12000</v>
      </c>
      <c r="AX96" s="77">
        <f t="shared" si="42"/>
        <v>0.11552186107617375</v>
      </c>
      <c r="AY96" s="77">
        <f t="shared" si="43"/>
        <v>0.10222376329559194</v>
      </c>
      <c r="AZ96" s="77">
        <f t="shared" si="44"/>
        <v>1.3298097780581816E-2</v>
      </c>
      <c r="BA96" s="77">
        <f t="shared" si="45"/>
        <v>1.0232802062582966</v>
      </c>
      <c r="BB96" s="77">
        <f t="shared" si="46"/>
        <v>0.24052137200680204</v>
      </c>
      <c r="BC96" s="77">
        <f t="shared" si="47"/>
        <v>0.84978713321501298</v>
      </c>
      <c r="BD96" s="77">
        <f t="shared" si="48"/>
        <v>0.45245492429826939</v>
      </c>
      <c r="BE96" s="77">
        <f t="shared" si="52"/>
        <v>7.106781429007949</v>
      </c>
      <c r="BF96" s="77">
        <f t="shared" si="52"/>
        <v>7.106781429003096</v>
      </c>
      <c r="BG96" s="77">
        <f t="shared" si="52"/>
        <v>7.1067814288006241</v>
      </c>
      <c r="BH96" s="77">
        <f t="shared" si="50"/>
        <v>7.1067814203522834</v>
      </c>
      <c r="BI96" s="77">
        <f t="shared" si="50"/>
        <v>7.1067810678376411</v>
      </c>
      <c r="BJ96" s="77">
        <f t="shared" si="50"/>
        <v>7.1067663589649834</v>
      </c>
      <c r="BK96" s="77">
        <f t="shared" si="50"/>
        <v>7.1061528309344757</v>
      </c>
      <c r="BL96" s="77">
        <f t="shared" si="49"/>
        <v>7.080910930253534</v>
      </c>
    </row>
    <row r="97" spans="1:64" s="77" customFormat="1" ht="12.95" customHeight="1">
      <c r="A97" s="137" t="s">
        <v>481</v>
      </c>
      <c r="B97" s="138" t="s">
        <v>154</v>
      </c>
      <c r="C97" s="139">
        <v>28955.327000000001</v>
      </c>
      <c r="D97" s="139" t="s">
        <v>244</v>
      </c>
      <c r="E97" s="140">
        <f t="shared" si="54"/>
        <v>-13498.976398851873</v>
      </c>
      <c r="F97" s="77">
        <f t="shared" si="55"/>
        <v>-13499</v>
      </c>
      <c r="G97" s="77">
        <f t="shared" si="73"/>
        <v>2.6809500002855202E-2</v>
      </c>
      <c r="H97" s="77">
        <f t="shared" si="74"/>
        <v>2.6809500002855202E-2</v>
      </c>
      <c r="Q97" s="143">
        <f t="shared" si="34"/>
        <v>13936.827000000001</v>
      </c>
      <c r="R97" s="77">
        <f t="shared" si="75"/>
        <v>7.1874929040309304E-4</v>
      </c>
      <c r="S97" s="79">
        <f t="shared" si="58"/>
        <v>0.2</v>
      </c>
      <c r="Z97" s="77">
        <f t="shared" si="59"/>
        <v>-13499</v>
      </c>
      <c r="AA97" s="84">
        <f t="shared" si="60"/>
        <v>2.1949372214114693E-2</v>
      </c>
      <c r="AB97" s="84">
        <f t="shared" si="61"/>
        <v>1.6404024678994815E-2</v>
      </c>
      <c r="AC97" s="84">
        <f t="shared" si="62"/>
        <v>2.6809500002855202E-2</v>
      </c>
      <c r="AD97" s="84">
        <f t="shared" si="63"/>
        <v>4.8601277887405092E-3</v>
      </c>
      <c r="AE97" s="84">
        <f t="shared" si="64"/>
        <v>4.724168424577542E-6</v>
      </c>
      <c r="AF97" s="77">
        <f t="shared" si="65"/>
        <v>2.6809500002855202E-2</v>
      </c>
      <c r="AG97" s="142"/>
      <c r="AH97" s="77">
        <f t="shared" si="66"/>
        <v>1.0405475323860389E-2</v>
      </c>
      <c r="AI97" s="77">
        <f t="shared" si="67"/>
        <v>0.96785170851379942</v>
      </c>
      <c r="AJ97" s="77">
        <f t="shared" si="68"/>
        <v>0.18224780123971432</v>
      </c>
      <c r="AK97" s="77">
        <f t="shared" si="69"/>
        <v>-1.4496051727199191E-2</v>
      </c>
      <c r="AL97" s="77">
        <f t="shared" si="70"/>
        <v>-2.7179805323623518</v>
      </c>
      <c r="AM97" s="77">
        <f t="shared" si="71"/>
        <v>-4.650486135236231</v>
      </c>
      <c r="AN97" s="84">
        <f t="shared" si="76"/>
        <v>3.5799420364903609</v>
      </c>
      <c r="AO97" s="84">
        <f t="shared" si="76"/>
        <v>3.5799420365066768</v>
      </c>
      <c r="AP97" s="84">
        <f t="shared" si="76"/>
        <v>3.579942035995701</v>
      </c>
      <c r="AQ97" s="84">
        <f t="shared" si="76"/>
        <v>3.5799420519981142</v>
      </c>
      <c r="AR97" s="84">
        <f t="shared" si="76"/>
        <v>3.5799415508449033</v>
      </c>
      <c r="AS97" s="84">
        <f t="shared" si="76"/>
        <v>3.5799572456924511</v>
      </c>
      <c r="AT97" s="84">
        <f t="shared" si="76"/>
        <v>3.5794657776598329</v>
      </c>
      <c r="AU97" s="84">
        <f t="shared" si="72"/>
        <v>3.5949102747048789</v>
      </c>
      <c r="AW97" s="77">
        <v>12500</v>
      </c>
      <c r="AX97" s="77">
        <f t="shared" si="42"/>
        <v>0.12068373681780221</v>
      </c>
      <c r="AY97" s="77">
        <f t="shared" si="43"/>
        <v>0.10318974171572834</v>
      </c>
      <c r="AZ97" s="77">
        <f t="shared" si="44"/>
        <v>1.7493995102073879E-2</v>
      </c>
      <c r="BA97" s="77">
        <f t="shared" si="45"/>
        <v>1.0213262928538585</v>
      </c>
      <c r="BB97" s="77">
        <f t="shared" si="46"/>
        <v>0.309318631103143</v>
      </c>
      <c r="BC97" s="77">
        <f t="shared" si="47"/>
        <v>0.9213606188410971</v>
      </c>
      <c r="BD97" s="77">
        <f t="shared" si="48"/>
        <v>0.49629635956001295</v>
      </c>
      <c r="BE97" s="77">
        <f t="shared" si="52"/>
        <v>7.1767492403744626</v>
      </c>
      <c r="BF97" s="77">
        <f t="shared" si="52"/>
        <v>7.1767492403712785</v>
      </c>
      <c r="BG97" s="77">
        <f t="shared" si="52"/>
        <v>7.1767492402271804</v>
      </c>
      <c r="BH97" s="77">
        <f t="shared" si="50"/>
        <v>7.1767492337064978</v>
      </c>
      <c r="BI97" s="77">
        <f t="shared" si="50"/>
        <v>7.1767489386351491</v>
      </c>
      <c r="BJ97" s="77">
        <f t="shared" si="50"/>
        <v>7.1767355862958002</v>
      </c>
      <c r="BK97" s="77">
        <f t="shared" si="50"/>
        <v>7.1761316084185669</v>
      </c>
      <c r="BL97" s="77">
        <f t="shared" si="49"/>
        <v>7.1492665648970233</v>
      </c>
    </row>
    <row r="98" spans="1:64" s="77" customFormat="1" ht="12.95" customHeight="1">
      <c r="A98" s="137" t="s">
        <v>481</v>
      </c>
      <c r="B98" s="138" t="s">
        <v>154</v>
      </c>
      <c r="C98" s="139">
        <v>28956.455999999998</v>
      </c>
      <c r="D98" s="139" t="s">
        <v>244</v>
      </c>
      <c r="E98" s="140">
        <f t="shared" si="54"/>
        <v>-13497.982508766963</v>
      </c>
      <c r="F98" s="77">
        <f t="shared" si="55"/>
        <v>-13498</v>
      </c>
      <c r="G98" s="77">
        <f t="shared" si="73"/>
        <v>1.9869000003382098E-2</v>
      </c>
      <c r="H98" s="77">
        <f t="shared" si="74"/>
        <v>1.9869000003382098E-2</v>
      </c>
      <c r="Q98" s="143">
        <f t="shared" si="34"/>
        <v>13937.955999999998</v>
      </c>
      <c r="R98" s="77">
        <f t="shared" si="75"/>
        <v>3.9477716113439778E-4</v>
      </c>
      <c r="S98" s="79">
        <f t="shared" si="58"/>
        <v>0.2</v>
      </c>
      <c r="Z98" s="77">
        <f t="shared" si="59"/>
        <v>-13498</v>
      </c>
      <c r="AA98" s="84">
        <f t="shared" si="60"/>
        <v>2.1946433648614205E-2</v>
      </c>
      <c r="AB98" s="84">
        <f t="shared" si="61"/>
        <v>9.471612414121415E-3</v>
      </c>
      <c r="AC98" s="84">
        <f t="shared" si="62"/>
        <v>1.9869000003382098E-2</v>
      </c>
      <c r="AD98" s="84">
        <f t="shared" si="63"/>
        <v>-2.0774336452321074E-3</v>
      </c>
      <c r="AE98" s="84">
        <f t="shared" si="64"/>
        <v>8.6314611006847236E-7</v>
      </c>
      <c r="AF98" s="77">
        <f t="shared" si="65"/>
        <v>1.9869000003382098E-2</v>
      </c>
      <c r="AG98" s="142"/>
      <c r="AH98" s="77">
        <f t="shared" si="66"/>
        <v>1.0397387589260683E-2</v>
      </c>
      <c r="AI98" s="77">
        <f t="shared" si="67"/>
        <v>0.96785356865097349</v>
      </c>
      <c r="AJ98" s="77">
        <f t="shared" si="68"/>
        <v>0.18212164645080672</v>
      </c>
      <c r="AK98" s="77">
        <f t="shared" si="69"/>
        <v>-1.4500176298296258E-2</v>
      </c>
      <c r="AL98" s="77">
        <f t="shared" si="70"/>
        <v>-2.7178522303521859</v>
      </c>
      <c r="AM98" s="77">
        <f t="shared" si="71"/>
        <v>-4.6490350219916809</v>
      </c>
      <c r="AN98" s="84">
        <f t="shared" si="76"/>
        <v>3.5800745176129625</v>
      </c>
      <c r="AO98" s="84">
        <f t="shared" si="76"/>
        <v>3.5800745176292774</v>
      </c>
      <c r="AP98" s="84">
        <f t="shared" si="76"/>
        <v>3.5800745171183177</v>
      </c>
      <c r="AQ98" s="84">
        <f t="shared" si="76"/>
        <v>3.5800745331212114</v>
      </c>
      <c r="AR98" s="84">
        <f t="shared" si="76"/>
        <v>3.5800740319218232</v>
      </c>
      <c r="AS98" s="84">
        <f t="shared" si="76"/>
        <v>3.5800897291905245</v>
      </c>
      <c r="AT98" s="84">
        <f t="shared" si="76"/>
        <v>3.5795981548396294</v>
      </c>
      <c r="AU98" s="84">
        <f t="shared" si="72"/>
        <v>3.5950469859741658</v>
      </c>
      <c r="AW98" s="77">
        <v>13000</v>
      </c>
      <c r="AX98" s="77">
        <f t="shared" si="42"/>
        <v>0.12572080310320063</v>
      </c>
      <c r="AY98" s="77">
        <f t="shared" si="43"/>
        <v>0.10412448324576487</v>
      </c>
      <c r="AZ98" s="77">
        <f t="shared" si="44"/>
        <v>2.1596319857435774E-2</v>
      </c>
      <c r="BA98" s="77">
        <f t="shared" si="45"/>
        <v>1.0192714621239654</v>
      </c>
      <c r="BB98" s="77">
        <f t="shared" si="46"/>
        <v>0.37627211186887977</v>
      </c>
      <c r="BC98" s="77">
        <f t="shared" si="47"/>
        <v>0.99265358575269791</v>
      </c>
      <c r="BD98" s="77">
        <f t="shared" si="48"/>
        <v>0.54154255750314717</v>
      </c>
      <c r="BE98" s="77">
        <f t="shared" si="52"/>
        <v>7.2465798031683155</v>
      </c>
      <c r="BF98" s="77">
        <f t="shared" si="52"/>
        <v>7.2465798031663891</v>
      </c>
      <c r="BG98" s="77">
        <f t="shared" si="52"/>
        <v>7.2465798030706843</v>
      </c>
      <c r="BH98" s="77">
        <f t="shared" si="50"/>
        <v>7.246579798315671</v>
      </c>
      <c r="BI98" s="77">
        <f t="shared" si="50"/>
        <v>7.2465795620679616</v>
      </c>
      <c r="BJ98" s="77">
        <f t="shared" si="50"/>
        <v>7.2465678244546394</v>
      </c>
      <c r="BK98" s="77">
        <f t="shared" si="50"/>
        <v>7.2459849080498477</v>
      </c>
      <c r="BL98" s="77">
        <f t="shared" si="49"/>
        <v>7.2176221995405125</v>
      </c>
    </row>
    <row r="99" spans="1:64" s="77" customFormat="1" ht="12.95" customHeight="1">
      <c r="A99" s="137" t="s">
        <v>481</v>
      </c>
      <c r="B99" s="138" t="s">
        <v>154</v>
      </c>
      <c r="C99" s="139">
        <v>28963.267</v>
      </c>
      <c r="D99" s="139" t="s">
        <v>244</v>
      </c>
      <c r="E99" s="140">
        <f t="shared" si="54"/>
        <v>-13491.986596128932</v>
      </c>
      <c r="F99" s="77">
        <f t="shared" si="55"/>
        <v>-13492</v>
      </c>
      <c r="G99" s="77">
        <f t="shared" si="73"/>
        <v>1.5226000003167428E-2</v>
      </c>
      <c r="H99" s="77">
        <f t="shared" si="74"/>
        <v>1.5226000003167428E-2</v>
      </c>
      <c r="P99" s="77">
        <f t="shared" ref="P99:P145" si="77">+D$11+D$12*F99+D$13*F99^2</f>
        <v>8.1221752733566452E-2</v>
      </c>
      <c r="Q99" s="143">
        <f t="shared" si="34"/>
        <v>13944.767</v>
      </c>
      <c r="R99" s="77">
        <f t="shared" si="75"/>
        <v>4.3554393784519703E-3</v>
      </c>
      <c r="S99" s="79">
        <f t="shared" si="58"/>
        <v>0.2</v>
      </c>
      <c r="Z99" s="77">
        <f t="shared" si="59"/>
        <v>-13492</v>
      </c>
      <c r="AA99" s="84">
        <f t="shared" si="60"/>
        <v>2.1928795477775483E-2</v>
      </c>
      <c r="AB99" s="84">
        <f t="shared" si="61"/>
        <v>4.8771429754420146E-3</v>
      </c>
      <c r="AC99" s="84">
        <f t="shared" si="62"/>
        <v>-6.5995752730399024E-2</v>
      </c>
      <c r="AD99" s="84">
        <f t="shared" si="63"/>
        <v>-6.7027954746080552E-3</v>
      </c>
      <c r="AE99" s="84">
        <f t="shared" si="64"/>
        <v>8.9854934348852446E-6</v>
      </c>
      <c r="AF99" s="77">
        <f t="shared" si="65"/>
        <v>-6.5995752730399024E-2</v>
      </c>
      <c r="AG99" s="142"/>
      <c r="AH99" s="77">
        <f t="shared" si="66"/>
        <v>1.0348857027725413E-2</v>
      </c>
      <c r="AI99" s="77">
        <f t="shared" si="67"/>
        <v>0.96786474073615347</v>
      </c>
      <c r="AJ99" s="77">
        <f t="shared" si="68"/>
        <v>0.1813646446412194</v>
      </c>
      <c r="AK99" s="77">
        <f t="shared" si="69"/>
        <v>-1.4524919042965998E-2</v>
      </c>
      <c r="AL99" s="77">
        <f t="shared" si="70"/>
        <v>-2.7170824079280429</v>
      </c>
      <c r="AM99" s="77">
        <f t="shared" si="71"/>
        <v>-4.6403463696613985</v>
      </c>
      <c r="AN99" s="84">
        <f t="shared" si="76"/>
        <v>3.5808694096988996</v>
      </c>
      <c r="AO99" s="84">
        <f t="shared" si="76"/>
        <v>3.5808694097152047</v>
      </c>
      <c r="AP99" s="84">
        <f t="shared" si="76"/>
        <v>3.5808694092043458</v>
      </c>
      <c r="AQ99" s="84">
        <f t="shared" si="76"/>
        <v>3.5808694252100604</v>
      </c>
      <c r="AR99" s="84">
        <f t="shared" si="76"/>
        <v>3.5808689237352338</v>
      </c>
      <c r="AS99" s="84">
        <f t="shared" si="76"/>
        <v>3.5808846354921338</v>
      </c>
      <c r="AT99" s="84">
        <f t="shared" si="76"/>
        <v>3.5803924239847453</v>
      </c>
      <c r="AU99" s="84">
        <f t="shared" si="72"/>
        <v>3.5958672535898875</v>
      </c>
      <c r="AW99" s="77">
        <v>13500</v>
      </c>
      <c r="AX99" s="77">
        <f t="shared" si="42"/>
        <v>0.13061325867363563</v>
      </c>
      <c r="AY99" s="77">
        <f t="shared" si="43"/>
        <v>0.10502798788570154</v>
      </c>
      <c r="AZ99" s="77">
        <f t="shared" si="44"/>
        <v>2.5585270787934093E-2</v>
      </c>
      <c r="BA99" s="77">
        <f t="shared" si="45"/>
        <v>1.0171277613831919</v>
      </c>
      <c r="BB99" s="77">
        <f t="shared" si="46"/>
        <v>0.4410508009494713</v>
      </c>
      <c r="BC99" s="77">
        <f t="shared" si="47"/>
        <v>1.0636533466830216</v>
      </c>
      <c r="BD99" s="77">
        <f t="shared" si="48"/>
        <v>0.58837341237202012</v>
      </c>
      <c r="BE99" s="77">
        <f t="shared" si="52"/>
        <v>7.3162666211406631</v>
      </c>
      <c r="BF99" s="77">
        <f t="shared" si="52"/>
        <v>7.3162666211396035</v>
      </c>
      <c r="BG99" s="77">
        <f t="shared" si="52"/>
        <v>7.3162666210809579</v>
      </c>
      <c r="BH99" s="77">
        <f t="shared" si="50"/>
        <v>7.3162666178340663</v>
      </c>
      <c r="BI99" s="77">
        <f t="shared" si="50"/>
        <v>7.3162664380708744</v>
      </c>
      <c r="BJ99" s="77">
        <f t="shared" si="50"/>
        <v>7.3162564856199994</v>
      </c>
      <c r="BK99" s="77">
        <f t="shared" si="50"/>
        <v>7.3157057347238137</v>
      </c>
      <c r="BL99" s="77">
        <f t="shared" si="49"/>
        <v>7.2859778341840009</v>
      </c>
    </row>
    <row r="100" spans="1:64" s="77" customFormat="1" ht="12.95" customHeight="1">
      <c r="A100" s="137" t="s">
        <v>481</v>
      </c>
      <c r="B100" s="138" t="s">
        <v>154</v>
      </c>
      <c r="C100" s="139">
        <v>28972.350999999999</v>
      </c>
      <c r="D100" s="139" t="s">
        <v>244</v>
      </c>
      <c r="E100" s="140">
        <f t="shared" si="54"/>
        <v>-13483.989698404097</v>
      </c>
      <c r="F100" s="77">
        <f t="shared" si="55"/>
        <v>-13484</v>
      </c>
      <c r="G100" s="77">
        <f t="shared" si="73"/>
        <v>1.1701999999786494E-2</v>
      </c>
      <c r="H100" s="77">
        <f t="shared" si="74"/>
        <v>1.1701999999786494E-2</v>
      </c>
      <c r="P100" s="77">
        <f t="shared" si="77"/>
        <v>8.1078995423702865E-2</v>
      </c>
      <c r="Q100" s="143">
        <f t="shared" si="34"/>
        <v>13953.850999999999</v>
      </c>
      <c r="R100" s="77">
        <f t="shared" si="75"/>
        <v>4.8131674940501135E-3</v>
      </c>
      <c r="S100" s="79">
        <f t="shared" si="58"/>
        <v>0.2</v>
      </c>
      <c r="Z100" s="77">
        <f t="shared" si="59"/>
        <v>-13484</v>
      </c>
      <c r="AA100" s="84">
        <f t="shared" si="60"/>
        <v>2.1905259880632171E-2</v>
      </c>
      <c r="AB100" s="84">
        <f t="shared" si="61"/>
        <v>1.4178614264030668E-3</v>
      </c>
      <c r="AC100" s="84">
        <f t="shared" si="62"/>
        <v>-6.9376995423916371E-2</v>
      </c>
      <c r="AD100" s="84">
        <f t="shared" si="63"/>
        <v>-1.0203259880845677E-2</v>
      </c>
      <c r="AE100" s="84">
        <f t="shared" si="64"/>
        <v>2.0821302439214988E-5</v>
      </c>
      <c r="AF100" s="77">
        <f t="shared" si="65"/>
        <v>-6.9376995423916371E-2</v>
      </c>
      <c r="AG100" s="142"/>
      <c r="AH100" s="77">
        <f t="shared" si="66"/>
        <v>1.0284138573383428E-2</v>
      </c>
      <c r="AI100" s="77">
        <f t="shared" si="67"/>
        <v>0.96787966687579507</v>
      </c>
      <c r="AJ100" s="77">
        <f t="shared" si="68"/>
        <v>0.18035511455791198</v>
      </c>
      <c r="AK100" s="77">
        <f t="shared" si="69"/>
        <v>-1.4557896865600122E-2</v>
      </c>
      <c r="AL100" s="77">
        <f t="shared" si="70"/>
        <v>-2.7160559503540633</v>
      </c>
      <c r="AM100" s="77">
        <f t="shared" si="71"/>
        <v>-4.6288093557141456</v>
      </c>
      <c r="AN100" s="84">
        <f t="shared" si="76"/>
        <v>3.5819292801015696</v>
      </c>
      <c r="AO100" s="84">
        <f t="shared" si="76"/>
        <v>3.5819292801178624</v>
      </c>
      <c r="AP100" s="84">
        <f t="shared" si="76"/>
        <v>3.5819292796071434</v>
      </c>
      <c r="AQ100" s="84">
        <f t="shared" si="76"/>
        <v>3.5819292956164555</v>
      </c>
      <c r="AR100" s="84">
        <f t="shared" si="76"/>
        <v>3.5819287937787072</v>
      </c>
      <c r="AS100" s="84">
        <f t="shared" si="76"/>
        <v>3.581944524749896</v>
      </c>
      <c r="AT100" s="84">
        <f t="shared" si="76"/>
        <v>3.5814514657111389</v>
      </c>
      <c r="AU100" s="84">
        <f t="shared" si="72"/>
        <v>3.5969609437441834</v>
      </c>
      <c r="AW100" s="77">
        <v>14000</v>
      </c>
      <c r="AX100" s="77">
        <f t="shared" si="42"/>
        <v>0.13534213943787321</v>
      </c>
      <c r="AY100" s="77">
        <f t="shared" si="43"/>
        <v>0.10590025563553833</v>
      </c>
      <c r="AZ100" s="77">
        <f t="shared" si="44"/>
        <v>2.9441883802334867E-2</v>
      </c>
      <c r="BA100" s="77">
        <f t="shared" si="45"/>
        <v>1.0149074765883226</v>
      </c>
      <c r="BB100" s="77">
        <f t="shared" si="46"/>
        <v>0.50334434173359877</v>
      </c>
      <c r="BC100" s="77">
        <f t="shared" si="47"/>
        <v>1.1343489905412039</v>
      </c>
      <c r="BD100" s="77">
        <f t="shared" si="48"/>
        <v>0.63698941055823532</v>
      </c>
      <c r="BE100" s="77">
        <f t="shared" si="52"/>
        <v>7.3858040313207693</v>
      </c>
      <c r="BF100" s="77">
        <f t="shared" si="52"/>
        <v>7.3858040313202498</v>
      </c>
      <c r="BG100" s="77">
        <f t="shared" si="52"/>
        <v>7.3858040312876456</v>
      </c>
      <c r="BH100" s="77">
        <f t="shared" si="50"/>
        <v>7.385804029238817</v>
      </c>
      <c r="BI100" s="77">
        <f t="shared" si="50"/>
        <v>7.3858039004941558</v>
      </c>
      <c r="BJ100" s="77">
        <f t="shared" si="50"/>
        <v>7.3857958104792516</v>
      </c>
      <c r="BK100" s="77">
        <f t="shared" si="50"/>
        <v>7.385287712073926</v>
      </c>
      <c r="BL100" s="77">
        <f t="shared" si="49"/>
        <v>7.3543334688274902</v>
      </c>
    </row>
    <row r="101" spans="1:64" s="77" customFormat="1" ht="12.95" customHeight="1">
      <c r="A101" s="137" t="s">
        <v>481</v>
      </c>
      <c r="B101" s="138" t="s">
        <v>154</v>
      </c>
      <c r="C101" s="139">
        <v>28981.432000000001</v>
      </c>
      <c r="D101" s="139" t="s">
        <v>244</v>
      </c>
      <c r="E101" s="140">
        <f t="shared" si="54"/>
        <v>-13475.995441662653</v>
      </c>
      <c r="F101" s="77">
        <f t="shared" si="55"/>
        <v>-13476</v>
      </c>
      <c r="G101" s="77">
        <f t="shared" si="73"/>
        <v>5.1780000030703377E-3</v>
      </c>
      <c r="H101" s="77">
        <f t="shared" si="74"/>
        <v>5.1780000030703377E-3</v>
      </c>
      <c r="P101" s="77">
        <f t="shared" si="77"/>
        <v>8.0936350362338733E-2</v>
      </c>
      <c r="Q101" s="143">
        <f t="shared" si="34"/>
        <v>13962.932000000001</v>
      </c>
      <c r="R101" s="77">
        <f t="shared" si="75"/>
        <v>5.7393276491576614E-3</v>
      </c>
      <c r="S101" s="79">
        <f t="shared" si="58"/>
        <v>0.2</v>
      </c>
      <c r="Z101" s="77">
        <f t="shared" si="59"/>
        <v>-13476</v>
      </c>
      <c r="AA101" s="84">
        <f t="shared" si="60"/>
        <v>2.1881703734936964E-2</v>
      </c>
      <c r="AB101" s="84">
        <f t="shared" si="61"/>
        <v>-5.04140756406307E-3</v>
      </c>
      <c r="AC101" s="84">
        <f t="shared" si="62"/>
        <v>-7.5758350359268395E-2</v>
      </c>
      <c r="AD101" s="84">
        <f t="shared" si="63"/>
        <v>-1.6703703731866627E-2</v>
      </c>
      <c r="AE101" s="84">
        <f t="shared" si="64"/>
        <v>5.5802743672395019E-5</v>
      </c>
      <c r="AF101" s="77">
        <f t="shared" si="65"/>
        <v>-7.5758350359268395E-2</v>
      </c>
      <c r="AG101" s="142"/>
      <c r="AH101" s="77">
        <f t="shared" si="66"/>
        <v>1.0219407567133408E-2</v>
      </c>
      <c r="AI101" s="77">
        <f t="shared" si="67"/>
        <v>0.96789462732037324</v>
      </c>
      <c r="AJ101" s="77">
        <f t="shared" si="68"/>
        <v>0.17934536326778353</v>
      </c>
      <c r="AK101" s="77">
        <f t="shared" si="69"/>
        <v>-1.4590860367422539E-2</v>
      </c>
      <c r="AL101" s="77">
        <f t="shared" si="70"/>
        <v>-2.7150294610842161</v>
      </c>
      <c r="AM101" s="77">
        <f t="shared" si="71"/>
        <v>-4.617326673679508</v>
      </c>
      <c r="AN101" s="84">
        <f t="shared" ref="AN101:AT110" si="78">$AU101+$AB$7*SIN(AO101)</f>
        <v>3.582989166867923</v>
      </c>
      <c r="AO101" s="84">
        <f t="shared" si="78"/>
        <v>3.5829891668842029</v>
      </c>
      <c r="AP101" s="84">
        <f t="shared" si="78"/>
        <v>3.5829891663736304</v>
      </c>
      <c r="AQ101" s="84">
        <f t="shared" si="78"/>
        <v>3.5829891823863527</v>
      </c>
      <c r="AR101" s="84">
        <f t="shared" si="78"/>
        <v>3.5829886801906299</v>
      </c>
      <c r="AS101" s="84">
        <f t="shared" si="78"/>
        <v>3.5830044302579473</v>
      </c>
      <c r="AT101" s="84">
        <f t="shared" si="78"/>
        <v>3.5825105259893193</v>
      </c>
      <c r="AU101" s="84">
        <f t="shared" si="72"/>
        <v>3.5980546338984793</v>
      </c>
      <c r="AW101" s="77">
        <v>14500</v>
      </c>
      <c r="AX101" s="77">
        <f t="shared" si="42"/>
        <v>0.13988940886588719</v>
      </c>
      <c r="AY101" s="77">
        <f t="shared" si="43"/>
        <v>0.10674128649527527</v>
      </c>
      <c r="AZ101" s="77">
        <f t="shared" si="44"/>
        <v>3.3148122370611904E-2</v>
      </c>
      <c r="BA101" s="77">
        <f t="shared" si="45"/>
        <v>1.0126230322825054</v>
      </c>
      <c r="BB101" s="77">
        <f t="shared" si="46"/>
        <v>0.56286440001769689</v>
      </c>
      <c r="BC101" s="77">
        <f t="shared" si="47"/>
        <v>1.204731397098926</v>
      </c>
      <c r="BD101" s="77">
        <f t="shared" si="48"/>
        <v>0.68761539238902514</v>
      </c>
      <c r="BE101" s="77">
        <f t="shared" si="52"/>
        <v>7.4551872168964586</v>
      </c>
      <c r="BF101" s="77">
        <f t="shared" si="52"/>
        <v>7.4551872168962392</v>
      </c>
      <c r="BG101" s="77">
        <f t="shared" si="52"/>
        <v>7.4551872168802031</v>
      </c>
      <c r="BH101" s="77">
        <f t="shared" si="50"/>
        <v>7.4551872157091745</v>
      </c>
      <c r="BI101" s="77">
        <f t="shared" si="50"/>
        <v>7.4551871301940729</v>
      </c>
      <c r="BJ101" s="77">
        <f t="shared" si="50"/>
        <v>7.4551808854477217</v>
      </c>
      <c r="BK101" s="77">
        <f t="shared" si="50"/>
        <v>7.4547251122535299</v>
      </c>
      <c r="BL101" s="77">
        <f t="shared" si="49"/>
        <v>7.4226891034709794</v>
      </c>
    </row>
    <row r="102" spans="1:64" s="77" customFormat="1" ht="12.95" customHeight="1">
      <c r="A102" s="137" t="s">
        <v>506</v>
      </c>
      <c r="B102" s="138" t="s">
        <v>154</v>
      </c>
      <c r="C102" s="139">
        <v>29301.776000000002</v>
      </c>
      <c r="D102" s="139" t="s">
        <v>244</v>
      </c>
      <c r="E102" s="140">
        <f t="shared" si="54"/>
        <v>-13193.987713264907</v>
      </c>
      <c r="F102" s="77">
        <f t="shared" si="55"/>
        <v>-13194</v>
      </c>
      <c r="G102" s="77">
        <f t="shared" si="73"/>
        <v>1.3957000006485032E-2</v>
      </c>
      <c r="H102" s="77">
        <f t="shared" si="74"/>
        <v>1.3957000006485032E-2</v>
      </c>
      <c r="P102" s="77">
        <f t="shared" si="77"/>
        <v>7.5979828217104042E-2</v>
      </c>
      <c r="Q102" s="143">
        <f t="shared" si="34"/>
        <v>14283.276000000002</v>
      </c>
      <c r="R102" s="77">
        <f t="shared" si="75"/>
        <v>3.8468312192439574E-3</v>
      </c>
      <c r="S102" s="79">
        <f t="shared" si="58"/>
        <v>0.2</v>
      </c>
      <c r="Z102" s="77">
        <f t="shared" si="59"/>
        <v>-13194</v>
      </c>
      <c r="AA102" s="84">
        <f t="shared" si="60"/>
        <v>2.1038776683936285E-2</v>
      </c>
      <c r="AB102" s="84">
        <f t="shared" si="61"/>
        <v>6.0268242191646726E-3</v>
      </c>
      <c r="AC102" s="84">
        <f t="shared" si="62"/>
        <v>-6.202282821061901E-2</v>
      </c>
      <c r="AD102" s="84">
        <f t="shared" si="63"/>
        <v>-7.0817766774512528E-3</v>
      </c>
      <c r="AE102" s="84">
        <f t="shared" si="64"/>
        <v>1.0030312181858501E-5</v>
      </c>
      <c r="AF102" s="77">
        <f t="shared" si="65"/>
        <v>-6.202282821061901E-2</v>
      </c>
      <c r="AG102" s="142"/>
      <c r="AH102" s="77">
        <f t="shared" si="66"/>
        <v>7.9301757873203593E-3</v>
      </c>
      <c r="AI102" s="77">
        <f t="shared" si="67"/>
        <v>0.9684438069559923</v>
      </c>
      <c r="AJ102" s="77">
        <f t="shared" si="68"/>
        <v>0.14361805389580828</v>
      </c>
      <c r="AK102" s="77">
        <f t="shared" si="69"/>
        <v>-1.574340629370501E-2</v>
      </c>
      <c r="AL102" s="77">
        <f t="shared" si="70"/>
        <v>-2.6788248840604987</v>
      </c>
      <c r="AM102" s="77">
        <f t="shared" si="71"/>
        <v>-4.2444174967098904</v>
      </c>
      <c r="AN102" s="84">
        <f t="shared" si="78"/>
        <v>3.6203609273277433</v>
      </c>
      <c r="AO102" s="84">
        <f t="shared" si="78"/>
        <v>3.6203609273434334</v>
      </c>
      <c r="AP102" s="84">
        <f t="shared" si="78"/>
        <v>3.6203609268421535</v>
      </c>
      <c r="AQ102" s="84">
        <f t="shared" si="78"/>
        <v>3.6203609428573498</v>
      </c>
      <c r="AR102" s="84">
        <f t="shared" si="78"/>
        <v>3.6203604311940856</v>
      </c>
      <c r="AS102" s="84">
        <f t="shared" si="78"/>
        <v>3.620376778191539</v>
      </c>
      <c r="AT102" s="84">
        <f t="shared" si="78"/>
        <v>3.6198545807253231</v>
      </c>
      <c r="AU102" s="84">
        <f t="shared" si="72"/>
        <v>3.6366072118374073</v>
      </c>
    </row>
    <row r="103" spans="1:64" s="77" customFormat="1" ht="12.95" customHeight="1">
      <c r="A103" s="137" t="s">
        <v>506</v>
      </c>
      <c r="B103" s="138" t="s">
        <v>154</v>
      </c>
      <c r="C103" s="139">
        <v>29308.59</v>
      </c>
      <c r="D103" s="139" t="s">
        <v>244</v>
      </c>
      <c r="E103" s="140">
        <f t="shared" si="54"/>
        <v>-13187.989159643483</v>
      </c>
      <c r="F103" s="77">
        <f t="shared" si="55"/>
        <v>-13188</v>
      </c>
      <c r="G103" s="77">
        <f t="shared" si="73"/>
        <v>1.2314000003243564E-2</v>
      </c>
      <c r="H103" s="77">
        <f t="shared" si="74"/>
        <v>1.2314000003243564E-2</v>
      </c>
      <c r="P103" s="77">
        <f t="shared" si="77"/>
        <v>7.5875885653862885E-2</v>
      </c>
      <c r="Q103" s="143">
        <f t="shared" ref="Q103:Q166" si="79">+C103-15018.5</f>
        <v>14290.09</v>
      </c>
      <c r="R103" s="77">
        <f t="shared" si="75"/>
        <v>4.0401133074624059E-3</v>
      </c>
      <c r="S103" s="79">
        <f t="shared" si="58"/>
        <v>0.2</v>
      </c>
      <c r="Z103" s="77">
        <f t="shared" si="59"/>
        <v>-13188</v>
      </c>
      <c r="AA103" s="84">
        <f t="shared" si="60"/>
        <v>2.1020588093193654E-2</v>
      </c>
      <c r="AB103" s="84">
        <f t="shared" si="61"/>
        <v>4.4326772930122146E-3</v>
      </c>
      <c r="AC103" s="84">
        <f t="shared" si="62"/>
        <v>-6.3561885650619321E-2</v>
      </c>
      <c r="AD103" s="84">
        <f t="shared" si="63"/>
        <v>-8.7065880899500903E-3</v>
      </c>
      <c r="AE103" s="84">
        <f t="shared" si="64"/>
        <v>1.5160935233612153E-5</v>
      </c>
      <c r="AF103" s="77">
        <f t="shared" si="65"/>
        <v>-6.3561885650619321E-2</v>
      </c>
      <c r="AG103" s="142"/>
      <c r="AH103" s="77">
        <f t="shared" si="66"/>
        <v>7.8813227102313491E-3</v>
      </c>
      <c r="AI103" s="77">
        <f t="shared" si="67"/>
        <v>0.96845595075408286</v>
      </c>
      <c r="AJ103" s="77">
        <f t="shared" si="68"/>
        <v>0.14285523923808016</v>
      </c>
      <c r="AK103" s="77">
        <f t="shared" si="69"/>
        <v>-1.5767723942614525E-2</v>
      </c>
      <c r="AL103" s="77">
        <f t="shared" si="70"/>
        <v>-2.6780541216411118</v>
      </c>
      <c r="AM103" s="77">
        <f t="shared" si="71"/>
        <v>-4.2371014089206378</v>
      </c>
      <c r="AN103" s="84">
        <f t="shared" si="78"/>
        <v>3.6211563045689599</v>
      </c>
      <c r="AO103" s="84">
        <f t="shared" si="78"/>
        <v>3.6211563045846344</v>
      </c>
      <c r="AP103" s="84">
        <f t="shared" si="78"/>
        <v>3.6211563040836365</v>
      </c>
      <c r="AQ103" s="84">
        <f t="shared" si="78"/>
        <v>3.6211563200964454</v>
      </c>
      <c r="AR103" s="84">
        <f t="shared" si="78"/>
        <v>3.6211558082980071</v>
      </c>
      <c r="AS103" s="84">
        <f t="shared" si="78"/>
        <v>3.6211721663726837</v>
      </c>
      <c r="AT103" s="84">
        <f t="shared" si="78"/>
        <v>3.6206493992701123</v>
      </c>
      <c r="AU103" s="84">
        <f t="shared" si="72"/>
        <v>3.6374274794531289</v>
      </c>
    </row>
    <row r="104" spans="1:64" s="77" customFormat="1" ht="12.95" customHeight="1">
      <c r="A104" s="137" t="s">
        <v>506</v>
      </c>
      <c r="B104" s="138" t="s">
        <v>154</v>
      </c>
      <c r="C104" s="139">
        <v>29309.726999999999</v>
      </c>
      <c r="D104" s="139" t="s">
        <v>244</v>
      </c>
      <c r="E104" s="140">
        <f t="shared" si="54"/>
        <v>-13186.988226936181</v>
      </c>
      <c r="F104" s="77">
        <f t="shared" si="55"/>
        <v>-13187</v>
      </c>
      <c r="G104" s="77">
        <f t="shared" si="73"/>
        <v>1.3373500001762295E-2</v>
      </c>
      <c r="H104" s="77">
        <f t="shared" si="74"/>
        <v>1.3373500001762295E-2</v>
      </c>
      <c r="P104" s="77">
        <f t="shared" si="77"/>
        <v>7.5858568031912502E-2</v>
      </c>
      <c r="Q104" s="143">
        <f t="shared" si="79"/>
        <v>14291.226999999999</v>
      </c>
      <c r="R104" s="77">
        <f t="shared" si="75"/>
        <v>3.9043837267324993E-3</v>
      </c>
      <c r="S104" s="79">
        <f t="shared" si="58"/>
        <v>0.2</v>
      </c>
      <c r="Z104" s="77">
        <f t="shared" si="59"/>
        <v>-13187</v>
      </c>
      <c r="AA104" s="84">
        <f t="shared" si="60"/>
        <v>2.1017555678927637E-2</v>
      </c>
      <c r="AB104" s="84">
        <f t="shared" si="61"/>
        <v>5.5003200162048998E-3</v>
      </c>
      <c r="AC104" s="84">
        <f t="shared" si="62"/>
        <v>-6.2485068030150206E-2</v>
      </c>
      <c r="AD104" s="84">
        <f t="shared" si="63"/>
        <v>-7.6440556771653415E-3</v>
      </c>
      <c r="AE104" s="84">
        <f t="shared" si="64"/>
        <v>1.1686317439120738E-5</v>
      </c>
      <c r="AF104" s="77">
        <f t="shared" si="65"/>
        <v>-6.2485068030150206E-2</v>
      </c>
      <c r="AG104" s="142"/>
      <c r="AH104" s="77">
        <f t="shared" si="66"/>
        <v>7.8731799855573954E-3</v>
      </c>
      <c r="AI104" s="77">
        <f t="shared" si="67"/>
        <v>0.96845797657217425</v>
      </c>
      <c r="AJ104" s="77">
        <f t="shared" si="68"/>
        <v>0.14272809333792411</v>
      </c>
      <c r="AK104" s="77">
        <f t="shared" si="69"/>
        <v>-1.5771776033086358E-2</v>
      </c>
      <c r="AL104" s="77">
        <f t="shared" si="70"/>
        <v>-2.6779256593579319</v>
      </c>
      <c r="AM104" s="77">
        <f t="shared" si="71"/>
        <v>-4.2358843654945586</v>
      </c>
      <c r="AN104" s="84">
        <f t="shared" si="78"/>
        <v>3.6212888684124862</v>
      </c>
      <c r="AO104" s="84">
        <f t="shared" si="78"/>
        <v>3.6212888684281586</v>
      </c>
      <c r="AP104" s="84">
        <f t="shared" si="78"/>
        <v>3.6212888679272077</v>
      </c>
      <c r="AQ104" s="84">
        <f t="shared" si="78"/>
        <v>3.6212888839396089</v>
      </c>
      <c r="AR104" s="84">
        <f t="shared" si="78"/>
        <v>3.6212883721189084</v>
      </c>
      <c r="AS104" s="84">
        <f t="shared" si="78"/>
        <v>3.6213047320331677</v>
      </c>
      <c r="AT104" s="84">
        <f t="shared" si="78"/>
        <v>3.6207818701246515</v>
      </c>
      <c r="AU104" s="84">
        <f t="shared" si="72"/>
        <v>3.6375641907224159</v>
      </c>
    </row>
    <row r="105" spans="1:64" s="77" customFormat="1" ht="12.95" customHeight="1">
      <c r="A105" s="137" t="s">
        <v>506</v>
      </c>
      <c r="B105" s="138" t="s">
        <v>154</v>
      </c>
      <c r="C105" s="139">
        <v>29660.727999999999</v>
      </c>
      <c r="D105" s="139" t="s">
        <v>244</v>
      </c>
      <c r="E105" s="140">
        <f t="shared" si="54"/>
        <v>-12877.992289208807</v>
      </c>
      <c r="F105" s="77">
        <f t="shared" si="55"/>
        <v>-12878</v>
      </c>
      <c r="G105" s="77">
        <f t="shared" si="73"/>
        <v>8.7590000002819579E-3</v>
      </c>
      <c r="H105" s="77">
        <f t="shared" si="74"/>
        <v>8.7590000002819579E-3</v>
      </c>
      <c r="P105" s="77">
        <f t="shared" si="77"/>
        <v>7.0591425066138233E-2</v>
      </c>
      <c r="Q105" s="143">
        <f t="shared" si="79"/>
        <v>14642.227999999999</v>
      </c>
      <c r="R105" s="77">
        <f t="shared" si="75"/>
        <v>3.8232487895247312E-3</v>
      </c>
      <c r="S105" s="79">
        <f t="shared" si="58"/>
        <v>0.2</v>
      </c>
      <c r="Z105" s="77">
        <f t="shared" si="59"/>
        <v>-12878</v>
      </c>
      <c r="AA105" s="84">
        <f t="shared" si="60"/>
        <v>2.0067791811200827E-2</v>
      </c>
      <c r="AB105" s="84">
        <f t="shared" si="61"/>
        <v>3.4086854350978231E-3</v>
      </c>
      <c r="AC105" s="84">
        <f t="shared" si="62"/>
        <v>-6.1832425065856275E-2</v>
      </c>
      <c r="AD105" s="84">
        <f t="shared" si="63"/>
        <v>-1.1308791810918869E-2</v>
      </c>
      <c r="AE105" s="84">
        <f t="shared" si="64"/>
        <v>2.5577754444541134E-5</v>
      </c>
      <c r="AF105" s="77">
        <f t="shared" si="65"/>
        <v>-6.1832425065856275E-2</v>
      </c>
      <c r="AG105" s="142"/>
      <c r="AH105" s="77">
        <f t="shared" si="66"/>
        <v>5.3503145651841348E-3</v>
      </c>
      <c r="AI105" s="77">
        <f t="shared" si="67"/>
        <v>0.96910916694059368</v>
      </c>
      <c r="AJ105" s="77">
        <f t="shared" si="68"/>
        <v>0.10331123509670476</v>
      </c>
      <c r="AK105" s="77">
        <f t="shared" si="69"/>
        <v>-1.7011895663189204E-2</v>
      </c>
      <c r="AL105" s="77">
        <f t="shared" si="70"/>
        <v>-2.6382043766054322</v>
      </c>
      <c r="AM105" s="77">
        <f t="shared" si="71"/>
        <v>-3.8888217078219824</v>
      </c>
      <c r="AN105" s="84">
        <f t="shared" si="78"/>
        <v>3.6622647336911327</v>
      </c>
      <c r="AO105" s="84">
        <f t="shared" si="78"/>
        <v>3.66226473370588</v>
      </c>
      <c r="AP105" s="84">
        <f t="shared" si="78"/>
        <v>3.6622647332238185</v>
      </c>
      <c r="AQ105" s="84">
        <f t="shared" si="78"/>
        <v>3.6622647489814799</v>
      </c>
      <c r="AR105" s="84">
        <f t="shared" si="78"/>
        <v>3.6622642338940521</v>
      </c>
      <c r="AS105" s="84">
        <f t="shared" si="78"/>
        <v>3.6622810711828859</v>
      </c>
      <c r="AT105" s="84">
        <f t="shared" si="78"/>
        <v>3.6617307744046648</v>
      </c>
      <c r="AU105" s="84">
        <f t="shared" si="72"/>
        <v>3.6798079729320925</v>
      </c>
    </row>
    <row r="106" spans="1:64" s="77" customFormat="1" ht="12.95" customHeight="1">
      <c r="A106" s="137" t="s">
        <v>419</v>
      </c>
      <c r="B106" s="138" t="s">
        <v>154</v>
      </c>
      <c r="C106" s="139">
        <v>29994.687999999998</v>
      </c>
      <c r="D106" s="139" t="s">
        <v>244</v>
      </c>
      <c r="E106" s="140">
        <f t="shared" si="54"/>
        <v>-12583.998017501795</v>
      </c>
      <c r="F106" s="77">
        <f t="shared" si="55"/>
        <v>-12584</v>
      </c>
      <c r="G106" s="77">
        <f t="shared" si="73"/>
        <v>2.2520000020449515E-3</v>
      </c>
      <c r="H106" s="77">
        <f t="shared" si="74"/>
        <v>2.2520000020449515E-3</v>
      </c>
      <c r="P106" s="77">
        <f t="shared" si="77"/>
        <v>6.5735434577720714E-2</v>
      </c>
      <c r="Q106" s="143">
        <f t="shared" si="79"/>
        <v>14976.187999999998</v>
      </c>
      <c r="R106" s="77">
        <f t="shared" si="75"/>
        <v>4.0301464655241046E-3</v>
      </c>
      <c r="S106" s="79">
        <f t="shared" si="58"/>
        <v>0.2</v>
      </c>
      <c r="Z106" s="77">
        <f t="shared" si="59"/>
        <v>-12584</v>
      </c>
      <c r="AA106" s="84">
        <f t="shared" si="60"/>
        <v>1.9143014783533259E-2</v>
      </c>
      <c r="AB106" s="84">
        <f t="shared" si="61"/>
        <v>-6.8787561256762608E-4</v>
      </c>
      <c r="AC106" s="84">
        <f t="shared" si="62"/>
        <v>-6.3483434575675762E-2</v>
      </c>
      <c r="AD106" s="84">
        <f t="shared" si="63"/>
        <v>-1.6891014781488307E-2</v>
      </c>
      <c r="AE106" s="84">
        <f t="shared" si="64"/>
        <v>5.7061276069691299E-5</v>
      </c>
      <c r="AF106" s="77">
        <f t="shared" si="65"/>
        <v>-6.3483434575675762E-2</v>
      </c>
      <c r="AG106" s="142"/>
      <c r="AH106" s="77">
        <f t="shared" si="66"/>
        <v>2.9398756146125776E-3</v>
      </c>
      <c r="AI106" s="77">
        <f t="shared" si="67"/>
        <v>0.96977493823407779</v>
      </c>
      <c r="AJ106" s="77">
        <f t="shared" si="68"/>
        <v>6.5604255787709981E-2</v>
      </c>
      <c r="AK106" s="77">
        <f t="shared" si="69"/>
        <v>-1.8168483767379524E-2</v>
      </c>
      <c r="AL106" s="77">
        <f t="shared" si="70"/>
        <v>-2.6003598824731848</v>
      </c>
      <c r="AM106" s="77">
        <f t="shared" si="71"/>
        <v>-3.6046187833413561</v>
      </c>
      <c r="AN106" s="84">
        <f t="shared" si="78"/>
        <v>3.7012779969232583</v>
      </c>
      <c r="AO106" s="84">
        <f t="shared" si="78"/>
        <v>3.7012779969369149</v>
      </c>
      <c r="AP106" s="84">
        <f t="shared" si="78"/>
        <v>3.7012779964799294</v>
      </c>
      <c r="AQ106" s="84">
        <f t="shared" si="78"/>
        <v>3.7012780117715618</v>
      </c>
      <c r="AR106" s="84">
        <f t="shared" si="78"/>
        <v>3.7012775000836275</v>
      </c>
      <c r="AS106" s="84">
        <f t="shared" si="78"/>
        <v>3.7012946222519552</v>
      </c>
      <c r="AT106" s="84">
        <f t="shared" si="78"/>
        <v>3.7007217777190227</v>
      </c>
      <c r="AU106" s="84">
        <f t="shared" si="72"/>
        <v>3.7200010861024637</v>
      </c>
    </row>
    <row r="107" spans="1:64" s="77" customFormat="1" ht="12.95" customHeight="1">
      <c r="A107" s="137" t="s">
        <v>506</v>
      </c>
      <c r="B107" s="138" t="s">
        <v>154</v>
      </c>
      <c r="C107" s="139">
        <v>30035.584999999999</v>
      </c>
      <c r="D107" s="139" t="s">
        <v>244</v>
      </c>
      <c r="E107" s="140">
        <f t="shared" si="54"/>
        <v>-12547.995251511851</v>
      </c>
      <c r="F107" s="77">
        <f t="shared" si="55"/>
        <v>-12548</v>
      </c>
      <c r="G107" s="77">
        <f t="shared" si="73"/>
        <v>5.393999999796506E-3</v>
      </c>
      <c r="H107" s="77">
        <f t="shared" si="74"/>
        <v>5.393999999796506E-3</v>
      </c>
      <c r="P107" s="77">
        <f t="shared" si="77"/>
        <v>6.5151241561361456E-2</v>
      </c>
      <c r="Q107" s="143">
        <f t="shared" si="79"/>
        <v>15017.084999999999</v>
      </c>
      <c r="R107" s="77">
        <f t="shared" si="75"/>
        <v>3.5709279190472253E-3</v>
      </c>
      <c r="S107" s="79">
        <f t="shared" si="58"/>
        <v>0.2</v>
      </c>
      <c r="Z107" s="77">
        <f t="shared" si="59"/>
        <v>-12548</v>
      </c>
      <c r="AA107" s="84">
        <f t="shared" si="60"/>
        <v>1.9028537789659062E-2</v>
      </c>
      <c r="AB107" s="84">
        <f t="shared" si="61"/>
        <v>2.7497769770273945E-3</v>
      </c>
      <c r="AC107" s="84">
        <f t="shared" si="62"/>
        <v>-5.975724156156495E-2</v>
      </c>
      <c r="AD107" s="84">
        <f t="shared" si="63"/>
        <v>-1.3634537789862556E-2</v>
      </c>
      <c r="AE107" s="84">
        <f t="shared" si="64"/>
        <v>3.7180124148638025E-5</v>
      </c>
      <c r="AF107" s="77">
        <f t="shared" si="65"/>
        <v>-5.975724156156495E-2</v>
      </c>
      <c r="AG107" s="142"/>
      <c r="AH107" s="77">
        <f t="shared" si="66"/>
        <v>2.6442230227691115E-3</v>
      </c>
      <c r="AI107" s="77">
        <f t="shared" si="67"/>
        <v>0.96985952189222058</v>
      </c>
      <c r="AJ107" s="77">
        <f t="shared" si="68"/>
        <v>6.0975915588823322E-2</v>
      </c>
      <c r="AK107" s="77">
        <f t="shared" si="69"/>
        <v>-1.8308460901829512E-2</v>
      </c>
      <c r="AL107" s="77">
        <f t="shared" si="70"/>
        <v>-2.5957222404058631</v>
      </c>
      <c r="AM107" s="77">
        <f t="shared" si="71"/>
        <v>-3.5724397886471211</v>
      </c>
      <c r="AN107" s="84">
        <f t="shared" si="78"/>
        <v>3.70605699804887</v>
      </c>
      <c r="AO107" s="84">
        <f t="shared" si="78"/>
        <v>3.7060569980623819</v>
      </c>
      <c r="AP107" s="84">
        <f t="shared" si="78"/>
        <v>3.706056997608882</v>
      </c>
      <c r="AQ107" s="84">
        <f t="shared" si="78"/>
        <v>3.7060570128296297</v>
      </c>
      <c r="AR107" s="84">
        <f t="shared" si="78"/>
        <v>3.7060565019782632</v>
      </c>
      <c r="AS107" s="84">
        <f t="shared" si="78"/>
        <v>3.7060736476858351</v>
      </c>
      <c r="AT107" s="84">
        <f t="shared" si="78"/>
        <v>3.7054982878496676</v>
      </c>
      <c r="AU107" s="84">
        <f t="shared" si="72"/>
        <v>3.7249226917967952</v>
      </c>
    </row>
    <row r="108" spans="1:64" s="77" customFormat="1" ht="12.95" customHeight="1">
      <c r="A108" s="137" t="s">
        <v>526</v>
      </c>
      <c r="B108" s="138" t="s">
        <v>154</v>
      </c>
      <c r="C108" s="139">
        <v>32215.462</v>
      </c>
      <c r="D108" s="139" t="s">
        <v>244</v>
      </c>
      <c r="E108" s="140">
        <f t="shared" si="54"/>
        <v>-10628.988930318092</v>
      </c>
      <c r="F108" s="77">
        <f t="shared" si="55"/>
        <v>-10629</v>
      </c>
      <c r="G108" s="77">
        <f t="shared" si="73"/>
        <v>1.2574500004120637E-2</v>
      </c>
      <c r="I108" s="77">
        <f t="shared" ref="I108:I118" si="80">+G108</f>
        <v>1.2574500004120637E-2</v>
      </c>
      <c r="P108" s="77">
        <f t="shared" si="77"/>
        <v>3.730048109856654E-2</v>
      </c>
      <c r="Q108" s="143">
        <f t="shared" si="79"/>
        <v>17196.962</v>
      </c>
      <c r="R108" s="77">
        <f t="shared" si="75"/>
        <v>6.1137414108289627E-4</v>
      </c>
      <c r="S108" s="79">
        <f t="shared" ref="S108:S118" si="81">S$16</f>
        <v>0.1</v>
      </c>
      <c r="Z108" s="77">
        <f t="shared" si="59"/>
        <v>-10629</v>
      </c>
      <c r="AA108" s="84">
        <f t="shared" si="60"/>
        <v>1.2733311703654764E-2</v>
      </c>
      <c r="AB108" s="84">
        <f t="shared" si="61"/>
        <v>2.5648789525100146E-2</v>
      </c>
      <c r="AC108" s="84">
        <f t="shared" si="62"/>
        <v>-2.4725981094445904E-2</v>
      </c>
      <c r="AD108" s="84">
        <f t="shared" si="63"/>
        <v>-1.5881169953412683E-4</v>
      </c>
      <c r="AE108" s="84">
        <f t="shared" si="64"/>
        <v>2.522115590891778E-9</v>
      </c>
      <c r="AF108" s="77">
        <f t="shared" si="65"/>
        <v>-2.4725981094445904E-2</v>
      </c>
      <c r="AG108" s="142"/>
      <c r="AH108" s="77">
        <f t="shared" si="66"/>
        <v>-1.3074289520979509E-2</v>
      </c>
      <c r="AI108" s="77">
        <f t="shared" si="67"/>
        <v>0.97528947360753548</v>
      </c>
      <c r="AJ108" s="77">
        <f t="shared" si="68"/>
        <v>-0.18643421225043144</v>
      </c>
      <c r="AK108" s="77">
        <f t="shared" si="69"/>
        <v>-2.5160247347088251E-2</v>
      </c>
      <c r="AL108" s="77">
        <f t="shared" si="70"/>
        <v>-2.3471770089873281</v>
      </c>
      <c r="AM108" s="77">
        <f t="shared" si="71"/>
        <v>-2.3837572680386203</v>
      </c>
      <c r="AN108" s="84">
        <f t="shared" si="78"/>
        <v>3.9614899415406137</v>
      </c>
      <c r="AO108" s="84">
        <f t="shared" si="78"/>
        <v>3.9614899415456675</v>
      </c>
      <c r="AP108" s="84">
        <f t="shared" si="78"/>
        <v>3.9614899413356301</v>
      </c>
      <c r="AQ108" s="84">
        <f t="shared" si="78"/>
        <v>3.9614899500648275</v>
      </c>
      <c r="AR108" s="84">
        <f t="shared" si="78"/>
        <v>3.961489587277228</v>
      </c>
      <c r="AS108" s="84">
        <f t="shared" si="78"/>
        <v>3.9615046649389143</v>
      </c>
      <c r="AT108" s="84">
        <f t="shared" si="78"/>
        <v>3.9608782337697477</v>
      </c>
      <c r="AU108" s="84">
        <f t="shared" si="72"/>
        <v>3.9872716175585059</v>
      </c>
    </row>
    <row r="109" spans="1:64" s="77" customFormat="1" ht="12.95" customHeight="1">
      <c r="A109" s="137" t="s">
        <v>531</v>
      </c>
      <c r="B109" s="138" t="s">
        <v>154</v>
      </c>
      <c r="C109" s="139">
        <v>32999.233</v>
      </c>
      <c r="D109" s="139" t="s">
        <v>244</v>
      </c>
      <c r="E109" s="140">
        <f t="shared" si="54"/>
        <v>-9939.0135310784299</v>
      </c>
      <c r="F109" s="77">
        <f t="shared" si="55"/>
        <v>-9939</v>
      </c>
      <c r="G109" s="77">
        <f t="shared" si="73"/>
        <v>-1.5370499997516163E-2</v>
      </c>
      <c r="I109" s="77">
        <f t="shared" si="80"/>
        <v>-1.5370499997516163E-2</v>
      </c>
      <c r="P109" s="77">
        <f t="shared" si="77"/>
        <v>2.8865077070372364E-2</v>
      </c>
      <c r="Q109" s="143">
        <f t="shared" si="79"/>
        <v>17980.733</v>
      </c>
      <c r="R109" s="77">
        <f t="shared" si="75"/>
        <v>1.9567862785291055E-3</v>
      </c>
      <c r="S109" s="79">
        <f t="shared" si="81"/>
        <v>0.1</v>
      </c>
      <c r="Z109" s="77">
        <f t="shared" si="59"/>
        <v>-9939</v>
      </c>
      <c r="AA109" s="84">
        <f t="shared" si="60"/>
        <v>1.0490036509210959E-2</v>
      </c>
      <c r="AB109" s="84">
        <f t="shared" si="61"/>
        <v>3.2228570826642912E-3</v>
      </c>
      <c r="AC109" s="84">
        <f t="shared" si="62"/>
        <v>-4.4235577067888526E-2</v>
      </c>
      <c r="AD109" s="84">
        <f t="shared" si="63"/>
        <v>-2.5860536506727122E-2</v>
      </c>
      <c r="AE109" s="84">
        <f t="shared" si="64"/>
        <v>6.6876734841576628E-5</v>
      </c>
      <c r="AF109" s="77">
        <f t="shared" si="65"/>
        <v>-4.4235577067888526E-2</v>
      </c>
      <c r="AG109" s="142"/>
      <c r="AH109" s="77">
        <f t="shared" si="66"/>
        <v>-1.8593357080180454E-2</v>
      </c>
      <c r="AI109" s="77">
        <f t="shared" si="67"/>
        <v>0.97765382592661221</v>
      </c>
      <c r="AJ109" s="77">
        <f t="shared" si="68"/>
        <v>-0.2740873137898861</v>
      </c>
      <c r="AK109" s="77">
        <f t="shared" si="69"/>
        <v>-2.7281800993358123E-2</v>
      </c>
      <c r="AL109" s="77">
        <f t="shared" si="70"/>
        <v>-2.2570679316842845</v>
      </c>
      <c r="AM109" s="77">
        <f t="shared" si="71"/>
        <v>-2.1117216628850914</v>
      </c>
      <c r="AN109" s="84">
        <f t="shared" si="78"/>
        <v>4.0537143715413997</v>
      </c>
      <c r="AO109" s="84">
        <f t="shared" si="78"/>
        <v>4.0537143715442294</v>
      </c>
      <c r="AP109" s="84">
        <f t="shared" si="78"/>
        <v>4.0537143714131156</v>
      </c>
      <c r="AQ109" s="84">
        <f t="shared" si="78"/>
        <v>4.0537143774874602</v>
      </c>
      <c r="AR109" s="84">
        <f t="shared" si="78"/>
        <v>4.0537140960706735</v>
      </c>
      <c r="AS109" s="84">
        <f t="shared" si="78"/>
        <v>4.053727133866162</v>
      </c>
      <c r="AT109" s="84">
        <f t="shared" si="78"/>
        <v>4.0531233345153055</v>
      </c>
      <c r="AU109" s="84">
        <f t="shared" si="72"/>
        <v>4.0816023933665209</v>
      </c>
    </row>
    <row r="110" spans="1:64" s="77" customFormat="1" ht="12.95" customHeight="1">
      <c r="A110" s="137" t="s">
        <v>531</v>
      </c>
      <c r="B110" s="138" t="s">
        <v>154</v>
      </c>
      <c r="C110" s="139">
        <v>33367.319000000003</v>
      </c>
      <c r="D110" s="139" t="s">
        <v>244</v>
      </c>
      <c r="E110" s="140">
        <f t="shared" si="54"/>
        <v>-9614.977192907545</v>
      </c>
      <c r="F110" s="77">
        <f t="shared" si="55"/>
        <v>-9615</v>
      </c>
      <c r="G110" s="77">
        <f t="shared" si="73"/>
        <v>2.5907500006724149E-2</v>
      </c>
      <c r="I110" s="77">
        <f t="shared" si="80"/>
        <v>2.5907500006724149E-2</v>
      </c>
      <c r="P110" s="77">
        <f t="shared" si="77"/>
        <v>2.5192211564520228E-2</v>
      </c>
      <c r="Q110" s="143">
        <f t="shared" si="79"/>
        <v>18348.819000000003</v>
      </c>
      <c r="R110" s="77">
        <f t="shared" si="75"/>
        <v>5.1163755555051167E-7</v>
      </c>
      <c r="S110" s="79">
        <f t="shared" si="81"/>
        <v>0.1</v>
      </c>
      <c r="Z110" s="77">
        <f t="shared" si="59"/>
        <v>-9615</v>
      </c>
      <c r="AA110" s="84">
        <f t="shared" si="60"/>
        <v>9.4632497206716959E-3</v>
      </c>
      <c r="AB110" s="84">
        <f t="shared" si="61"/>
        <v>4.7045317143478128E-2</v>
      </c>
      <c r="AC110" s="84">
        <f t="shared" si="62"/>
        <v>7.1528844220392074E-4</v>
      </c>
      <c r="AD110" s="84">
        <f t="shared" si="63"/>
        <v>1.6444250286052453E-2</v>
      </c>
      <c r="AE110" s="84">
        <f t="shared" si="64"/>
        <v>2.704133674703362E-5</v>
      </c>
      <c r="AF110" s="77">
        <f t="shared" si="65"/>
        <v>7.1528844220392074E-4</v>
      </c>
      <c r="AG110" s="142"/>
      <c r="AH110" s="77">
        <f t="shared" si="66"/>
        <v>-2.1137817136753979E-2</v>
      </c>
      <c r="AI110" s="77">
        <f t="shared" si="67"/>
        <v>0.97883219784771047</v>
      </c>
      <c r="AJ110" s="77">
        <f t="shared" si="68"/>
        <v>-0.31466853785009902</v>
      </c>
      <c r="AK110" s="77">
        <f t="shared" si="69"/>
        <v>-2.8205891462615981E-2</v>
      </c>
      <c r="AL110" s="77">
        <f t="shared" si="70"/>
        <v>-2.2146010432493624</v>
      </c>
      <c r="AM110" s="77">
        <f t="shared" si="71"/>
        <v>-2.0007592496728028</v>
      </c>
      <c r="AN110" s="84">
        <f t="shared" si="78"/>
        <v>4.0970989087020726</v>
      </c>
      <c r="AO110" s="84">
        <f t="shared" si="78"/>
        <v>4.0970989087041207</v>
      </c>
      <c r="AP110" s="84">
        <f t="shared" si="78"/>
        <v>4.0970989086035097</v>
      </c>
      <c r="AQ110" s="84">
        <f t="shared" si="78"/>
        <v>4.0970989135463078</v>
      </c>
      <c r="AR110" s="84">
        <f t="shared" si="78"/>
        <v>4.0970986707169805</v>
      </c>
      <c r="AS110" s="84">
        <f t="shared" si="78"/>
        <v>4.097110600512841</v>
      </c>
      <c r="AT110" s="84">
        <f t="shared" si="78"/>
        <v>4.0965247475545379</v>
      </c>
      <c r="AU110" s="84">
        <f t="shared" si="72"/>
        <v>4.125896844615502</v>
      </c>
    </row>
    <row r="111" spans="1:64" s="77" customFormat="1" ht="12.95" customHeight="1">
      <c r="A111" s="137" t="s">
        <v>540</v>
      </c>
      <c r="B111" s="138" t="s">
        <v>154</v>
      </c>
      <c r="C111" s="139">
        <v>33367.334000000003</v>
      </c>
      <c r="D111" s="139" t="s">
        <v>244</v>
      </c>
      <c r="E111" s="140">
        <f t="shared" si="54"/>
        <v>-9614.9639879905626</v>
      </c>
      <c r="F111" s="77">
        <f t="shared" si="55"/>
        <v>-9615</v>
      </c>
      <c r="G111" s="77">
        <f t="shared" si="73"/>
        <v>4.0907500006142072E-2</v>
      </c>
      <c r="I111" s="77">
        <f t="shared" si="80"/>
        <v>4.0907500006142072E-2</v>
      </c>
      <c r="P111" s="77">
        <f t="shared" si="77"/>
        <v>2.5192211564520228E-2</v>
      </c>
      <c r="Q111" s="143">
        <f t="shared" si="79"/>
        <v>18348.834000000003</v>
      </c>
      <c r="R111" s="77">
        <f t="shared" si="75"/>
        <v>2.4697029080337314E-4</v>
      </c>
      <c r="S111" s="79">
        <f t="shared" si="81"/>
        <v>0.1</v>
      </c>
      <c r="Z111" s="77">
        <f t="shared" si="59"/>
        <v>-9615</v>
      </c>
      <c r="AA111" s="84">
        <f t="shared" si="60"/>
        <v>9.4632497206716959E-3</v>
      </c>
      <c r="AB111" s="84">
        <f t="shared" si="61"/>
        <v>6.2045317142896052E-2</v>
      </c>
      <c r="AC111" s="84">
        <f t="shared" si="62"/>
        <v>1.5715288441621844E-2</v>
      </c>
      <c r="AD111" s="84">
        <f t="shared" si="63"/>
        <v>3.1444250285470376E-2</v>
      </c>
      <c r="AE111" s="84">
        <f t="shared" si="64"/>
        <v>9.8874087601530389E-5</v>
      </c>
      <c r="AF111" s="77">
        <f t="shared" si="65"/>
        <v>1.5715288441621844E-2</v>
      </c>
      <c r="AG111" s="142"/>
      <c r="AH111" s="77">
        <f t="shared" si="66"/>
        <v>-2.1137817136753979E-2</v>
      </c>
      <c r="AI111" s="77">
        <f t="shared" si="67"/>
        <v>0.97883219784771047</v>
      </c>
      <c r="AJ111" s="77">
        <f t="shared" si="68"/>
        <v>-0.31466853785009902</v>
      </c>
      <c r="AK111" s="77">
        <f t="shared" si="69"/>
        <v>-2.8205891462615981E-2</v>
      </c>
      <c r="AL111" s="77">
        <f t="shared" si="70"/>
        <v>-2.2146010432493624</v>
      </c>
      <c r="AM111" s="77">
        <f t="shared" si="71"/>
        <v>-2.0007592496728028</v>
      </c>
      <c r="AN111" s="84">
        <f t="shared" ref="AN111:AT120" si="82">$AU111+$AB$7*SIN(AO111)</f>
        <v>4.0970989087020726</v>
      </c>
      <c r="AO111" s="84">
        <f t="shared" si="82"/>
        <v>4.0970989087041207</v>
      </c>
      <c r="AP111" s="84">
        <f t="shared" si="82"/>
        <v>4.0970989086035097</v>
      </c>
      <c r="AQ111" s="84">
        <f t="shared" si="82"/>
        <v>4.0970989135463078</v>
      </c>
      <c r="AR111" s="84">
        <f t="shared" si="82"/>
        <v>4.0970986707169805</v>
      </c>
      <c r="AS111" s="84">
        <f t="shared" si="82"/>
        <v>4.097110600512841</v>
      </c>
      <c r="AT111" s="84">
        <f t="shared" si="82"/>
        <v>4.0965247475545379</v>
      </c>
      <c r="AU111" s="84">
        <f t="shared" si="72"/>
        <v>4.125896844615502</v>
      </c>
    </row>
    <row r="112" spans="1:64" s="77" customFormat="1" ht="12.95" customHeight="1">
      <c r="A112" s="137" t="s">
        <v>545</v>
      </c>
      <c r="B112" s="138" t="s">
        <v>154</v>
      </c>
      <c r="C112" s="139">
        <v>33691.072999999997</v>
      </c>
      <c r="D112" s="139" t="s">
        <v>244</v>
      </c>
      <c r="E112" s="140">
        <f t="shared" si="54"/>
        <v>-9329.9675467156958</v>
      </c>
      <c r="F112" s="77">
        <f t="shared" si="55"/>
        <v>-9330</v>
      </c>
      <c r="G112" s="77">
        <f t="shared" si="73"/>
        <v>3.6865000001853332E-2</v>
      </c>
      <c r="I112" s="77">
        <f t="shared" si="80"/>
        <v>3.6865000001853332E-2</v>
      </c>
      <c r="P112" s="77">
        <f t="shared" si="77"/>
        <v>2.2113656574357148E-2</v>
      </c>
      <c r="Q112" s="143">
        <f t="shared" si="79"/>
        <v>18672.572999999997</v>
      </c>
      <c r="R112" s="77">
        <f t="shared" si="75"/>
        <v>2.1760213291593489E-4</v>
      </c>
      <c r="S112" s="79">
        <f t="shared" si="81"/>
        <v>0.1</v>
      </c>
      <c r="Z112" s="77">
        <f t="shared" si="59"/>
        <v>-9330</v>
      </c>
      <c r="AA112" s="84">
        <f t="shared" si="60"/>
        <v>8.5794244657488548E-3</v>
      </c>
      <c r="AB112" s="84">
        <f t="shared" si="61"/>
        <v>6.0210789506529541E-2</v>
      </c>
      <c r="AC112" s="84">
        <f t="shared" si="62"/>
        <v>1.4751343427496184E-2</v>
      </c>
      <c r="AD112" s="84">
        <f t="shared" si="63"/>
        <v>2.8285575536104477E-2</v>
      </c>
      <c r="AE112" s="84">
        <f t="shared" si="64"/>
        <v>8.0007378340867216E-5</v>
      </c>
      <c r="AF112" s="77">
        <f t="shared" si="65"/>
        <v>1.4751343427496184E-2</v>
      </c>
      <c r="AG112" s="142"/>
      <c r="AH112" s="77">
        <f t="shared" si="66"/>
        <v>-2.3345789504676213E-2</v>
      </c>
      <c r="AI112" s="77">
        <f t="shared" si="67"/>
        <v>0.97990284682144224</v>
      </c>
      <c r="AJ112" s="77">
        <f t="shared" si="68"/>
        <v>-0.3499788867906059</v>
      </c>
      <c r="AK112" s="77">
        <f t="shared" si="69"/>
        <v>-2.8978485041094418E-2</v>
      </c>
      <c r="AL112" s="77">
        <f t="shared" si="70"/>
        <v>-2.177159911136223</v>
      </c>
      <c r="AM112" s="77">
        <f t="shared" si="71"/>
        <v>-1.9104707919290664</v>
      </c>
      <c r="AN112" s="84">
        <f t="shared" si="82"/>
        <v>4.1353051367488831</v>
      </c>
      <c r="AO112" s="84">
        <f t="shared" si="82"/>
        <v>4.135305136750377</v>
      </c>
      <c r="AP112" s="84">
        <f t="shared" si="82"/>
        <v>4.135305136672736</v>
      </c>
      <c r="AQ112" s="84">
        <f t="shared" si="82"/>
        <v>4.1353051407080885</v>
      </c>
      <c r="AR112" s="84">
        <f t="shared" si="82"/>
        <v>4.1353049309724037</v>
      </c>
      <c r="AS112" s="84">
        <f t="shared" si="82"/>
        <v>4.1353158319826209</v>
      </c>
      <c r="AT112" s="84">
        <f t="shared" si="82"/>
        <v>4.1347494936537146</v>
      </c>
      <c r="AU112" s="84">
        <f t="shared" si="72"/>
        <v>4.1648595563622903</v>
      </c>
    </row>
    <row r="113" spans="1:47" s="77" customFormat="1" ht="12.95" customHeight="1">
      <c r="A113" s="137" t="s">
        <v>550</v>
      </c>
      <c r="B113" s="138" t="s">
        <v>154</v>
      </c>
      <c r="C113" s="139">
        <v>34453.271000000001</v>
      </c>
      <c r="D113" s="139" t="s">
        <v>244</v>
      </c>
      <c r="E113" s="140">
        <f t="shared" si="54"/>
        <v>-8658.9834590808205</v>
      </c>
      <c r="F113" s="77">
        <f t="shared" si="55"/>
        <v>-8659</v>
      </c>
      <c r="G113" s="77">
        <f t="shared" si="73"/>
        <v>1.8789500005368609E-2</v>
      </c>
      <c r="I113" s="77">
        <f t="shared" si="80"/>
        <v>1.8789500005368609E-2</v>
      </c>
      <c r="P113" s="77">
        <f t="shared" si="77"/>
        <v>1.542808677606243E-2</v>
      </c>
      <c r="Q113" s="143">
        <f t="shared" si="79"/>
        <v>19434.771000000001</v>
      </c>
      <c r="R113" s="77">
        <f t="shared" si="75"/>
        <v>1.1299098898154594E-5</v>
      </c>
      <c r="S113" s="79">
        <f t="shared" si="81"/>
        <v>0.1</v>
      </c>
      <c r="Z113" s="77">
        <f t="shared" si="59"/>
        <v>-8659</v>
      </c>
      <c r="AA113" s="84">
        <f t="shared" si="60"/>
        <v>6.5893607213621877E-3</v>
      </c>
      <c r="AB113" s="84">
        <f t="shared" si="61"/>
        <v>4.7202831202128988E-2</v>
      </c>
      <c r="AC113" s="84">
        <f t="shared" si="62"/>
        <v>3.3614132293061788E-3</v>
      </c>
      <c r="AD113" s="84">
        <f t="shared" si="63"/>
        <v>1.2200139284006421E-2</v>
      </c>
      <c r="AE113" s="84">
        <f t="shared" si="64"/>
        <v>1.4884339854915672E-5</v>
      </c>
      <c r="AF113" s="77">
        <f t="shared" si="65"/>
        <v>3.3614132293061788E-3</v>
      </c>
      <c r="AG113" s="142"/>
      <c r="AH113" s="77">
        <f t="shared" si="66"/>
        <v>-2.8413331196760379E-2</v>
      </c>
      <c r="AI113" s="77">
        <f t="shared" si="67"/>
        <v>0.98254223361330473</v>
      </c>
      <c r="AJ113" s="77">
        <f t="shared" si="68"/>
        <v>-0.43138894712381454</v>
      </c>
      <c r="AK113" s="77">
        <f t="shared" si="69"/>
        <v>-3.0641059935108649E-2</v>
      </c>
      <c r="AL113" s="77">
        <f t="shared" si="70"/>
        <v>-2.0886766955473695</v>
      </c>
      <c r="AM113" s="77">
        <f t="shared" si="71"/>
        <v>-1.7206703222786155</v>
      </c>
      <c r="AN113" s="84">
        <f t="shared" si="82"/>
        <v>4.2254267270594932</v>
      </c>
      <c r="AO113" s="84">
        <f t="shared" si="82"/>
        <v>4.225426727060114</v>
      </c>
      <c r="AP113" s="84">
        <f t="shared" si="82"/>
        <v>4.225426727022473</v>
      </c>
      <c r="AQ113" s="84">
        <f t="shared" si="82"/>
        <v>4.2254267293034236</v>
      </c>
      <c r="AR113" s="84">
        <f t="shared" si="82"/>
        <v>4.2254265910825479</v>
      </c>
      <c r="AS113" s="84">
        <f t="shared" si="82"/>
        <v>4.2254349670475602</v>
      </c>
      <c r="AT113" s="84">
        <f t="shared" si="82"/>
        <v>4.224927635918851</v>
      </c>
      <c r="AU113" s="84">
        <f t="shared" si="72"/>
        <v>4.2565928180538535</v>
      </c>
    </row>
    <row r="114" spans="1:47" s="77" customFormat="1" ht="12.95" customHeight="1">
      <c r="A114" s="137" t="s">
        <v>555</v>
      </c>
      <c r="B114" s="138" t="s">
        <v>154</v>
      </c>
      <c r="C114" s="139">
        <v>34454.400999999998</v>
      </c>
      <c r="D114" s="139" t="s">
        <v>244</v>
      </c>
      <c r="E114" s="140">
        <f t="shared" si="54"/>
        <v>-8657.9886886681124</v>
      </c>
      <c r="F114" s="77">
        <f t="shared" si="55"/>
        <v>-8658</v>
      </c>
      <c r="G114" s="77">
        <f t="shared" si="73"/>
        <v>1.2848999998823274E-2</v>
      </c>
      <c r="I114" s="77">
        <f t="shared" si="80"/>
        <v>1.2848999998823274E-2</v>
      </c>
      <c r="P114" s="77">
        <f t="shared" si="77"/>
        <v>1.5418712489330903E-2</v>
      </c>
      <c r="Q114" s="143">
        <f t="shared" si="79"/>
        <v>19435.900999999998</v>
      </c>
      <c r="R114" s="77">
        <f t="shared" si="75"/>
        <v>6.6034222838709233E-6</v>
      </c>
      <c r="S114" s="79">
        <f t="shared" si="81"/>
        <v>0.1</v>
      </c>
      <c r="Z114" s="77">
        <f t="shared" si="59"/>
        <v>-8658</v>
      </c>
      <c r="AA114" s="84">
        <f t="shared" si="60"/>
        <v>6.5865049655185332E-3</v>
      </c>
      <c r="AB114" s="84">
        <f t="shared" si="61"/>
        <v>4.1269731374334179E-2</v>
      </c>
      <c r="AC114" s="84">
        <f t="shared" si="62"/>
        <v>-2.5697124905076293E-3</v>
      </c>
      <c r="AD114" s="84">
        <f t="shared" si="63"/>
        <v>6.2624950333047408E-3</v>
      </c>
      <c r="AE114" s="84">
        <f t="shared" si="64"/>
        <v>3.9218844042166544E-6</v>
      </c>
      <c r="AF114" s="77">
        <f t="shared" si="65"/>
        <v>-2.5697124905076293E-3</v>
      </c>
      <c r="AG114" s="142"/>
      <c r="AH114" s="77">
        <f t="shared" si="66"/>
        <v>-2.8420731375510905E-2</v>
      </c>
      <c r="AI114" s="77">
        <f t="shared" si="67"/>
        <v>0.98254628533279964</v>
      </c>
      <c r="AJ114" s="77">
        <f t="shared" si="68"/>
        <v>-0.43150823381072539</v>
      </c>
      <c r="AK114" s="77">
        <f t="shared" si="69"/>
        <v>-3.0643368050449399E-2</v>
      </c>
      <c r="AL114" s="77">
        <f t="shared" si="70"/>
        <v>-2.0885444688260897</v>
      </c>
      <c r="AM114" s="77">
        <f t="shared" si="71"/>
        <v>-1.7204084964555224</v>
      </c>
      <c r="AN114" s="84">
        <f t="shared" si="82"/>
        <v>4.225561219193227</v>
      </c>
      <c r="AO114" s="84">
        <f t="shared" si="82"/>
        <v>4.225561219193847</v>
      </c>
      <c r="AP114" s="84">
        <f t="shared" si="82"/>
        <v>4.2255612191562522</v>
      </c>
      <c r="AQ114" s="84">
        <f t="shared" si="82"/>
        <v>4.2255612214350107</v>
      </c>
      <c r="AR114" s="84">
        <f t="shared" si="82"/>
        <v>4.2255610833118284</v>
      </c>
      <c r="AS114" s="84">
        <f t="shared" si="82"/>
        <v>4.2255694554834218</v>
      </c>
      <c r="AT114" s="84">
        <f t="shared" si="82"/>
        <v>4.2250622253111798</v>
      </c>
      <c r="AU114" s="84">
        <f t="shared" si="72"/>
        <v>4.25672952932314</v>
      </c>
    </row>
    <row r="115" spans="1:47" s="77" customFormat="1" ht="12.95" customHeight="1">
      <c r="A115" s="137" t="s">
        <v>555</v>
      </c>
      <c r="B115" s="138" t="s">
        <v>154</v>
      </c>
      <c r="C115" s="139">
        <v>34454.408000000003</v>
      </c>
      <c r="D115" s="139" t="s">
        <v>244</v>
      </c>
      <c r="E115" s="140">
        <f t="shared" si="54"/>
        <v>-8657.9825263735147</v>
      </c>
      <c r="F115" s="77">
        <f t="shared" si="55"/>
        <v>-8658</v>
      </c>
      <c r="G115" s="77">
        <f t="shared" si="73"/>
        <v>1.984900000388734E-2</v>
      </c>
      <c r="I115" s="77">
        <f t="shared" si="80"/>
        <v>1.984900000388734E-2</v>
      </c>
      <c r="P115" s="77">
        <f t="shared" si="77"/>
        <v>1.5418712489330903E-2</v>
      </c>
      <c r="Q115" s="143">
        <f t="shared" si="79"/>
        <v>19435.908000000003</v>
      </c>
      <c r="R115" s="77">
        <f t="shared" si="75"/>
        <v>1.9627447461634653E-5</v>
      </c>
      <c r="S115" s="79">
        <f t="shared" si="81"/>
        <v>0.1</v>
      </c>
      <c r="Z115" s="77">
        <f t="shared" si="59"/>
        <v>-8658</v>
      </c>
      <c r="AA115" s="84">
        <f t="shared" si="60"/>
        <v>6.5865049655185332E-3</v>
      </c>
      <c r="AB115" s="84">
        <f t="shared" si="61"/>
        <v>4.8269731379398245E-2</v>
      </c>
      <c r="AC115" s="84">
        <f t="shared" si="62"/>
        <v>4.4302875145564372E-3</v>
      </c>
      <c r="AD115" s="84">
        <f t="shared" si="63"/>
        <v>1.3262495038368807E-2</v>
      </c>
      <c r="AE115" s="84">
        <f t="shared" si="64"/>
        <v>1.7589377464275725E-5</v>
      </c>
      <c r="AF115" s="77">
        <f t="shared" si="65"/>
        <v>4.4302875145564372E-3</v>
      </c>
      <c r="AG115" s="142"/>
      <c r="AH115" s="77">
        <f t="shared" si="66"/>
        <v>-2.8420731375510905E-2</v>
      </c>
      <c r="AI115" s="77">
        <f t="shared" si="67"/>
        <v>0.98254628533279964</v>
      </c>
      <c r="AJ115" s="77">
        <f t="shared" si="68"/>
        <v>-0.43150823381072539</v>
      </c>
      <c r="AK115" s="77">
        <f t="shared" si="69"/>
        <v>-3.0643368050449399E-2</v>
      </c>
      <c r="AL115" s="77">
        <f t="shared" si="70"/>
        <v>-2.0885444688260897</v>
      </c>
      <c r="AM115" s="77">
        <f t="shared" si="71"/>
        <v>-1.7204084964555224</v>
      </c>
      <c r="AN115" s="84">
        <f t="shared" si="82"/>
        <v>4.225561219193227</v>
      </c>
      <c r="AO115" s="84">
        <f t="shared" si="82"/>
        <v>4.225561219193847</v>
      </c>
      <c r="AP115" s="84">
        <f t="shared" si="82"/>
        <v>4.2255612191562522</v>
      </c>
      <c r="AQ115" s="84">
        <f t="shared" si="82"/>
        <v>4.2255612214350107</v>
      </c>
      <c r="AR115" s="84">
        <f t="shared" si="82"/>
        <v>4.2255610833118284</v>
      </c>
      <c r="AS115" s="84">
        <f t="shared" si="82"/>
        <v>4.2255694554834218</v>
      </c>
      <c r="AT115" s="84">
        <f t="shared" si="82"/>
        <v>4.2250622253111798</v>
      </c>
      <c r="AU115" s="84">
        <f t="shared" si="72"/>
        <v>4.25672952932314</v>
      </c>
    </row>
    <row r="116" spans="1:47" s="77" customFormat="1" ht="12.95" customHeight="1">
      <c r="A116" s="6" t="s">
        <v>241</v>
      </c>
      <c r="B116" s="46" t="s">
        <v>242</v>
      </c>
      <c r="C116" s="6">
        <v>34481.661</v>
      </c>
      <c r="D116" s="6">
        <v>1E-3</v>
      </c>
      <c r="E116" s="77">
        <f t="shared" si="54"/>
        <v>-8633.9909528712087</v>
      </c>
      <c r="F116" s="77">
        <f t="shared" si="55"/>
        <v>-8634</v>
      </c>
      <c r="G116" s="77">
        <f t="shared" si="73"/>
        <v>1.0277000001224224E-2</v>
      </c>
      <c r="I116" s="77">
        <f t="shared" si="80"/>
        <v>1.0277000001224224E-2</v>
      </c>
      <c r="P116" s="77">
        <f t="shared" si="77"/>
        <v>1.5194255772615246E-2</v>
      </c>
      <c r="Q116" s="143">
        <f t="shared" si="79"/>
        <v>19463.161</v>
      </c>
      <c r="R116" s="77">
        <f t="shared" si="75"/>
        <v>2.4179404321278321E-5</v>
      </c>
      <c r="S116" s="79">
        <f t="shared" si="81"/>
        <v>0.1</v>
      </c>
      <c r="Z116" s="77">
        <f t="shared" si="59"/>
        <v>-8634</v>
      </c>
      <c r="AA116" s="84">
        <f t="shared" si="60"/>
        <v>6.5180747266896898E-3</v>
      </c>
      <c r="AB116" s="84">
        <f t="shared" si="61"/>
        <v>3.8875190281061109E-2</v>
      </c>
      <c r="AC116" s="84">
        <f t="shared" si="62"/>
        <v>-4.9172557713910228E-3</v>
      </c>
      <c r="AD116" s="84">
        <f t="shared" si="63"/>
        <v>3.7589252745345338E-3</v>
      </c>
      <c r="AE116" s="84">
        <f t="shared" si="64"/>
        <v>1.4129519219534521E-6</v>
      </c>
      <c r="AF116" s="77">
        <f t="shared" si="65"/>
        <v>-4.9172557713910228E-3</v>
      </c>
      <c r="AG116" s="142"/>
      <c r="AH116" s="77">
        <f t="shared" si="66"/>
        <v>-2.8598190279836882E-2</v>
      </c>
      <c r="AI116" s="77">
        <f t="shared" si="67"/>
        <v>0.9826436280358819</v>
      </c>
      <c r="AJ116" s="77">
        <f t="shared" si="68"/>
        <v>-0.43436914106053809</v>
      </c>
      <c r="AK116" s="77">
        <f t="shared" si="69"/>
        <v>-3.0698607678566161E-2</v>
      </c>
      <c r="AL116" s="77">
        <f t="shared" si="70"/>
        <v>-2.0853707001231485</v>
      </c>
      <c r="AM116" s="77">
        <f t="shared" si="71"/>
        <v>-1.714141846493751</v>
      </c>
      <c r="AN116" s="84">
        <f t="shared" si="82"/>
        <v>4.2287891968979139</v>
      </c>
      <c r="AO116" s="84">
        <f t="shared" si="82"/>
        <v>4.2287891968985125</v>
      </c>
      <c r="AP116" s="84">
        <f t="shared" si="82"/>
        <v>4.2287891968620031</v>
      </c>
      <c r="AQ116" s="84">
        <f t="shared" si="82"/>
        <v>4.2287891990885571</v>
      </c>
      <c r="AR116" s="84">
        <f t="shared" si="82"/>
        <v>4.228789063300864</v>
      </c>
      <c r="AS116" s="84">
        <f t="shared" si="82"/>
        <v>4.2287973444537581</v>
      </c>
      <c r="AT116" s="84">
        <f t="shared" si="82"/>
        <v>4.2282925483764222</v>
      </c>
      <c r="AU116" s="84">
        <f t="shared" si="72"/>
        <v>4.2600105997860274</v>
      </c>
    </row>
    <row r="117" spans="1:47" s="77" customFormat="1" ht="12.95" customHeight="1">
      <c r="A117" s="137" t="s">
        <v>568</v>
      </c>
      <c r="B117" s="138" t="s">
        <v>154</v>
      </c>
      <c r="C117" s="139">
        <v>35515.360000000001</v>
      </c>
      <c r="D117" s="139" t="s">
        <v>244</v>
      </c>
      <c r="E117" s="140">
        <f t="shared" si="54"/>
        <v>-7723.9969875182687</v>
      </c>
      <c r="F117" s="77">
        <f t="shared" si="55"/>
        <v>-7724</v>
      </c>
      <c r="G117" s="77">
        <f t="shared" si="73"/>
        <v>3.4220000015920959E-3</v>
      </c>
      <c r="I117" s="77">
        <f t="shared" si="80"/>
        <v>3.4220000015920959E-3</v>
      </c>
      <c r="P117" s="77">
        <f t="shared" si="77"/>
        <v>7.4289528389848078E-3</v>
      </c>
      <c r="Q117" s="143">
        <f t="shared" si="79"/>
        <v>20496.86</v>
      </c>
      <c r="R117" s="77">
        <f t="shared" si="75"/>
        <v>1.6055671041089504E-5</v>
      </c>
      <c r="S117" s="79">
        <f t="shared" si="81"/>
        <v>0.1</v>
      </c>
      <c r="Z117" s="77">
        <f t="shared" si="59"/>
        <v>-7724</v>
      </c>
      <c r="AA117" s="84">
        <f t="shared" si="60"/>
        <v>4.0943444705286852E-3</v>
      </c>
      <c r="AB117" s="84">
        <f t="shared" si="61"/>
        <v>3.8524825139613132E-2</v>
      </c>
      <c r="AC117" s="84">
        <f t="shared" si="62"/>
        <v>-4.0069528373927119E-3</v>
      </c>
      <c r="AD117" s="84">
        <f t="shared" si="63"/>
        <v>-6.7234446893658928E-4</v>
      </c>
      <c r="AE117" s="84">
        <f t="shared" si="64"/>
        <v>4.5204708490962431E-8</v>
      </c>
      <c r="AF117" s="77">
        <f t="shared" si="65"/>
        <v>-4.0069528373927119E-3</v>
      </c>
      <c r="AG117" s="142"/>
      <c r="AH117" s="77">
        <f t="shared" si="66"/>
        <v>-3.5102825138021036E-2</v>
      </c>
      <c r="AI117" s="77">
        <f t="shared" si="67"/>
        <v>0.9864699688535904</v>
      </c>
      <c r="AJ117" s="77">
        <f t="shared" si="68"/>
        <v>-0.5397603911105483</v>
      </c>
      <c r="AK117" s="77">
        <f t="shared" si="69"/>
        <v>-3.2566645794992993E-2</v>
      </c>
      <c r="AL117" s="77">
        <f t="shared" si="70"/>
        <v>-1.9645560250788536</v>
      </c>
      <c r="AM117" s="77">
        <f t="shared" si="71"/>
        <v>-1.4983252355917536</v>
      </c>
      <c r="AN117" s="84">
        <f t="shared" si="82"/>
        <v>4.3514250726969106</v>
      </c>
      <c r="AO117" s="84">
        <f t="shared" si="82"/>
        <v>4.3514250726970296</v>
      </c>
      <c r="AP117" s="84">
        <f t="shared" si="82"/>
        <v>4.3514250726874524</v>
      </c>
      <c r="AQ117" s="84">
        <f t="shared" si="82"/>
        <v>4.3514250734563928</v>
      </c>
      <c r="AR117" s="84">
        <f t="shared" si="82"/>
        <v>4.3514250117184057</v>
      </c>
      <c r="AS117" s="84">
        <f t="shared" si="82"/>
        <v>4.3514299686744762</v>
      </c>
      <c r="AT117" s="84">
        <f t="shared" si="82"/>
        <v>4.3510321805848537</v>
      </c>
      <c r="AU117" s="84">
        <f t="shared" si="72"/>
        <v>4.3844178548371779</v>
      </c>
    </row>
    <row r="118" spans="1:47" s="77" customFormat="1" ht="12.95" customHeight="1">
      <c r="A118" s="137" t="s">
        <v>573</v>
      </c>
      <c r="B118" s="138" t="s">
        <v>152</v>
      </c>
      <c r="C118" s="139">
        <v>35522.745000000003</v>
      </c>
      <c r="D118" s="139" t="s">
        <v>244</v>
      </c>
      <c r="E118" s="140">
        <f t="shared" si="54"/>
        <v>-7717.4957667236922</v>
      </c>
      <c r="F118" s="77">
        <f t="shared" si="55"/>
        <v>-7717.5</v>
      </c>
      <c r="G118" s="77">
        <f t="shared" si="73"/>
        <v>4.8087500035762787E-3</v>
      </c>
      <c r="I118" s="77">
        <f t="shared" si="80"/>
        <v>4.8087500035762787E-3</v>
      </c>
      <c r="P118" s="77">
        <f t="shared" si="77"/>
        <v>7.3787105486256277E-3</v>
      </c>
      <c r="Q118" s="143">
        <f t="shared" si="79"/>
        <v>20504.245000000003</v>
      </c>
      <c r="R118" s="77">
        <f t="shared" si="75"/>
        <v>6.604697203110347E-6</v>
      </c>
      <c r="S118" s="79">
        <f t="shared" si="81"/>
        <v>0.1</v>
      </c>
      <c r="Z118" s="77">
        <f t="shared" si="59"/>
        <v>-7717.5</v>
      </c>
      <c r="AA118" s="84">
        <f t="shared" si="60"/>
        <v>4.0783561850915653E-3</v>
      </c>
      <c r="AB118" s="84">
        <f t="shared" si="61"/>
        <v>3.9956340573693225E-2</v>
      </c>
      <c r="AC118" s="84">
        <f t="shared" si="62"/>
        <v>-2.569960545049349E-3</v>
      </c>
      <c r="AD118" s="84">
        <f t="shared" si="63"/>
        <v>7.3039381848471335E-4</v>
      </c>
      <c r="AE118" s="84">
        <f t="shared" si="64"/>
        <v>5.3347513008068038E-8</v>
      </c>
      <c r="AF118" s="77">
        <f t="shared" si="65"/>
        <v>-2.569960545049349E-3</v>
      </c>
      <c r="AG118" s="142"/>
      <c r="AH118" s="77">
        <f t="shared" si="66"/>
        <v>-3.5147590570116946E-2</v>
      </c>
      <c r="AI118" s="77">
        <f t="shared" si="67"/>
        <v>0.9864981890239255</v>
      </c>
      <c r="AJ118" s="77">
        <f t="shared" si="68"/>
        <v>-0.54048952346542245</v>
      </c>
      <c r="AK118" s="77">
        <f t="shared" si="69"/>
        <v>-3.2578355721639821E-2</v>
      </c>
      <c r="AL118" s="77">
        <f t="shared" si="70"/>
        <v>-1.9636896449142092</v>
      </c>
      <c r="AM118" s="77">
        <f t="shared" si="71"/>
        <v>-1.4969204547818198</v>
      </c>
      <c r="AN118" s="84">
        <f t="shared" si="82"/>
        <v>4.3523027769399674</v>
      </c>
      <c r="AO118" s="84">
        <f t="shared" si="82"/>
        <v>4.3523027769400846</v>
      </c>
      <c r="AP118" s="84">
        <f t="shared" si="82"/>
        <v>4.3523027769306166</v>
      </c>
      <c r="AQ118" s="84">
        <f t="shared" si="82"/>
        <v>4.3523027776925565</v>
      </c>
      <c r="AR118" s="84">
        <f t="shared" si="82"/>
        <v>4.3523027163741119</v>
      </c>
      <c r="AS118" s="84">
        <f t="shared" si="82"/>
        <v>4.3523076511201833</v>
      </c>
      <c r="AT118" s="84">
        <f t="shared" si="82"/>
        <v>4.3519107224411488</v>
      </c>
      <c r="AU118" s="84">
        <f t="shared" si="72"/>
        <v>4.3853064780875428</v>
      </c>
    </row>
    <row r="119" spans="1:47" s="77" customFormat="1" ht="12.95" customHeight="1">
      <c r="A119" s="137" t="s">
        <v>573</v>
      </c>
      <c r="B119" s="138" t="s">
        <v>154</v>
      </c>
      <c r="C119" s="139">
        <v>35534.675499999998</v>
      </c>
      <c r="D119" s="139" t="s">
        <v>244</v>
      </c>
      <c r="E119" s="140">
        <f t="shared" si="54"/>
        <v>-7706.9930159194073</v>
      </c>
      <c r="F119" s="77">
        <f t="shared" si="55"/>
        <v>-7707</v>
      </c>
      <c r="G119" s="77">
        <f t="shared" si="73"/>
        <v>7.9335000045830384E-3</v>
      </c>
      <c r="J119" s="77">
        <f>+G119</f>
        <v>7.9335000045830384E-3</v>
      </c>
      <c r="P119" s="77">
        <f t="shared" si="77"/>
        <v>7.2977064597779806E-3</v>
      </c>
      <c r="Q119" s="143">
        <f t="shared" si="79"/>
        <v>20516.175499999998</v>
      </c>
      <c r="R119" s="77">
        <f t="shared" si="75"/>
        <v>4.0423343161578101E-7</v>
      </c>
      <c r="S119" s="79">
        <f>S$17</f>
        <v>1</v>
      </c>
      <c r="Z119" s="77">
        <f t="shared" si="59"/>
        <v>-7707</v>
      </c>
      <c r="AA119" s="84">
        <f t="shared" si="60"/>
        <v>4.0525723126650023E-3</v>
      </c>
      <c r="AB119" s="84">
        <f t="shared" si="61"/>
        <v>4.3153349455544047E-2</v>
      </c>
      <c r="AC119" s="84">
        <f t="shared" si="62"/>
        <v>6.3579354480505779E-4</v>
      </c>
      <c r="AD119" s="84">
        <f t="shared" si="63"/>
        <v>3.880927691918036E-3</v>
      </c>
      <c r="AE119" s="84">
        <f t="shared" si="64"/>
        <v>1.5061599749896255E-5</v>
      </c>
      <c r="AF119" s="77">
        <f t="shared" si="65"/>
        <v>6.3579354480505779E-4</v>
      </c>
      <c r="AG119" s="142"/>
      <c r="AH119" s="77">
        <f t="shared" si="66"/>
        <v>-3.5219849450961009E-2</v>
      </c>
      <c r="AI119" s="77">
        <f t="shared" si="67"/>
        <v>0.98654380026679422</v>
      </c>
      <c r="AJ119" s="77">
        <f t="shared" si="68"/>
        <v>-0.54166658345371832</v>
      </c>
      <c r="AK119" s="77">
        <f t="shared" si="69"/>
        <v>-3.2597221505818848E-2</v>
      </c>
      <c r="AL119" s="77">
        <f t="shared" si="70"/>
        <v>-1.962290002981973</v>
      </c>
      <c r="AM119" s="77">
        <f t="shared" si="71"/>
        <v>-1.4946548684008285</v>
      </c>
      <c r="AN119" s="84">
        <f t="shared" si="82"/>
        <v>4.3537206599261129</v>
      </c>
      <c r="AO119" s="84">
        <f t="shared" si="82"/>
        <v>4.3537206599262284</v>
      </c>
      <c r="AP119" s="84">
        <f t="shared" si="82"/>
        <v>4.3537206599169345</v>
      </c>
      <c r="AQ119" s="84">
        <f t="shared" si="82"/>
        <v>4.3537206606676566</v>
      </c>
      <c r="AR119" s="84">
        <f t="shared" si="82"/>
        <v>4.3537206000235296</v>
      </c>
      <c r="AS119" s="84">
        <f t="shared" si="82"/>
        <v>4.3537254989562637</v>
      </c>
      <c r="AT119" s="84">
        <f t="shared" si="82"/>
        <v>4.353329961150008</v>
      </c>
      <c r="AU119" s="84">
        <f t="shared" si="72"/>
        <v>4.3867419464150563</v>
      </c>
    </row>
    <row r="120" spans="1:47" s="77" customFormat="1" ht="12.95" customHeight="1">
      <c r="A120" s="137" t="s">
        <v>545</v>
      </c>
      <c r="B120" s="138" t="s">
        <v>154</v>
      </c>
      <c r="C120" s="139">
        <v>35536.957999999999</v>
      </c>
      <c r="D120" s="139" t="s">
        <v>244</v>
      </c>
      <c r="E120" s="140">
        <f t="shared" si="54"/>
        <v>-7704.9836677185103</v>
      </c>
      <c r="F120" s="77">
        <f t="shared" si="55"/>
        <v>-7705</v>
      </c>
      <c r="G120" s="77">
        <f t="shared" si="73"/>
        <v>1.8552499997895211E-2</v>
      </c>
      <c r="I120" s="77">
        <f>+G120</f>
        <v>1.8552499997895211E-2</v>
      </c>
      <c r="P120" s="77">
        <f t="shared" si="77"/>
        <v>7.2822990330563275E-3</v>
      </c>
      <c r="Q120" s="143">
        <f t="shared" si="79"/>
        <v>20518.457999999999</v>
      </c>
      <c r="R120" s="77">
        <f t="shared" si="75"/>
        <v>1.2701742978785531E-4</v>
      </c>
      <c r="S120" s="79">
        <f>S$16</f>
        <v>0.1</v>
      </c>
      <c r="Z120" s="77">
        <f t="shared" si="59"/>
        <v>-7705</v>
      </c>
      <c r="AA120" s="84">
        <f t="shared" si="60"/>
        <v>4.0476671818564167E-3</v>
      </c>
      <c r="AB120" s="84">
        <f t="shared" si="61"/>
        <v>5.3786105400376018E-2</v>
      </c>
      <c r="AC120" s="84">
        <f t="shared" si="62"/>
        <v>1.1270200964838883E-2</v>
      </c>
      <c r="AD120" s="84">
        <f t="shared" si="63"/>
        <v>1.4504832816038794E-2</v>
      </c>
      <c r="AE120" s="84">
        <f t="shared" si="64"/>
        <v>2.103901750212359E-5</v>
      </c>
      <c r="AF120" s="77">
        <f t="shared" si="65"/>
        <v>1.1270200964838883E-2</v>
      </c>
      <c r="AG120" s="142"/>
      <c r="AH120" s="77">
        <f t="shared" si="66"/>
        <v>-3.5233605402480807E-2</v>
      </c>
      <c r="AI120" s="77">
        <f t="shared" si="67"/>
        <v>0.98655249159250813</v>
      </c>
      <c r="AJ120" s="77">
        <f t="shared" si="68"/>
        <v>-0.54189067745265007</v>
      </c>
      <c r="AK120" s="77">
        <f t="shared" si="69"/>
        <v>-3.2600807946886586E-2</v>
      </c>
      <c r="AL120" s="77">
        <f t="shared" si="70"/>
        <v>-1.9620233898424211</v>
      </c>
      <c r="AM120" s="77">
        <f t="shared" si="71"/>
        <v>-1.4942238417422566</v>
      </c>
      <c r="AN120" s="84">
        <f t="shared" si="82"/>
        <v>4.3539907403095457</v>
      </c>
      <c r="AO120" s="84">
        <f t="shared" si="82"/>
        <v>4.3539907403096603</v>
      </c>
      <c r="AP120" s="84">
        <f t="shared" si="82"/>
        <v>4.3539907403003992</v>
      </c>
      <c r="AQ120" s="84">
        <f t="shared" si="82"/>
        <v>4.3539907410489969</v>
      </c>
      <c r="AR120" s="84">
        <f t="shared" si="82"/>
        <v>4.353990680532835</v>
      </c>
      <c r="AS120" s="84">
        <f t="shared" si="82"/>
        <v>4.3539955726530453</v>
      </c>
      <c r="AT120" s="84">
        <f t="shared" si="82"/>
        <v>4.3536003001374892</v>
      </c>
      <c r="AU120" s="84">
        <f t="shared" si="72"/>
        <v>4.3870153689536302</v>
      </c>
    </row>
    <row r="121" spans="1:47" s="77" customFormat="1" ht="12.95" customHeight="1">
      <c r="A121" s="137" t="s">
        <v>584</v>
      </c>
      <c r="B121" s="138" t="s">
        <v>154</v>
      </c>
      <c r="C121" s="139">
        <v>36958.003799999999</v>
      </c>
      <c r="D121" s="139" t="s">
        <v>244</v>
      </c>
      <c r="E121" s="140">
        <f t="shared" si="54"/>
        <v>-6453.9975465264233</v>
      </c>
      <c r="F121" s="77">
        <f t="shared" si="55"/>
        <v>-6454</v>
      </c>
      <c r="G121" s="77">
        <f t="shared" ref="G121:G152" si="83">+C121-(C$7+F121*C$8)</f>
        <v>2.7869999976246618E-3</v>
      </c>
      <c r="J121" s="77">
        <f>+G121</f>
        <v>2.7869999976246618E-3</v>
      </c>
      <c r="P121" s="77">
        <f t="shared" si="77"/>
        <v>-9.8043810295667805E-4</v>
      </c>
      <c r="Q121" s="143">
        <f t="shared" si="79"/>
        <v>21939.503799999999</v>
      </c>
      <c r="R121" s="77">
        <f t="shared" ref="R121:R152" si="84">+(P121-G121)^2</f>
        <v>1.4193589841711934E-5</v>
      </c>
      <c r="S121" s="79">
        <f>S$17</f>
        <v>1</v>
      </c>
      <c r="Z121" s="77">
        <f t="shared" si="59"/>
        <v>-6454</v>
      </c>
      <c r="AA121" s="84">
        <f t="shared" si="60"/>
        <v>1.4036774494573037E-3</v>
      </c>
      <c r="AB121" s="84">
        <f t="shared" si="61"/>
        <v>4.6102855649481807E-2</v>
      </c>
      <c r="AC121" s="84">
        <f t="shared" si="62"/>
        <v>3.7674381005813398E-3</v>
      </c>
      <c r="AD121" s="84">
        <f t="shared" si="63"/>
        <v>1.3833225481673581E-3</v>
      </c>
      <c r="AE121" s="84">
        <f t="shared" si="64"/>
        <v>1.9135812722682325E-6</v>
      </c>
      <c r="AF121" s="77">
        <f t="shared" si="65"/>
        <v>3.7674381005813398E-3</v>
      </c>
      <c r="AG121" s="142"/>
      <c r="AH121" s="77">
        <f t="shared" si="66"/>
        <v>-4.3315855651857145E-2</v>
      </c>
      <c r="AI121" s="77">
        <f t="shared" si="67"/>
        <v>0.99218309790375236</v>
      </c>
      <c r="AJ121" s="77">
        <f t="shared" si="68"/>
        <v>-0.67458059060644782</v>
      </c>
      <c r="AK121" s="77">
        <f t="shared" si="69"/>
        <v>-3.4388140437904273E-2</v>
      </c>
      <c r="AL121" s="77">
        <f t="shared" si="70"/>
        <v>-1.7943120719829235</v>
      </c>
      <c r="AM121" s="77">
        <f t="shared" si="71"/>
        <v>-1.2528243061252229</v>
      </c>
      <c r="AN121" s="84">
        <f t="shared" ref="AN121:AT130" si="85">$AU121+$AB$7*SIN(AO121)</f>
        <v>4.5234036584078243</v>
      </c>
      <c r="AO121" s="84">
        <f t="shared" si="85"/>
        <v>4.523403658407827</v>
      </c>
      <c r="AP121" s="84">
        <f t="shared" si="85"/>
        <v>4.523403658407422</v>
      </c>
      <c r="AQ121" s="84">
        <f t="shared" si="85"/>
        <v>4.5234036584685295</v>
      </c>
      <c r="AR121" s="84">
        <f t="shared" si="85"/>
        <v>4.5234036492448455</v>
      </c>
      <c r="AS121" s="84">
        <f t="shared" si="85"/>
        <v>4.5234050414953364</v>
      </c>
      <c r="AT121" s="84">
        <f t="shared" si="85"/>
        <v>4.5231950055883132</v>
      </c>
      <c r="AU121" s="84">
        <f t="shared" si="72"/>
        <v>4.5580411668316394</v>
      </c>
    </row>
    <row r="122" spans="1:47" s="77" customFormat="1" ht="12.95" customHeight="1">
      <c r="A122" s="137" t="s">
        <v>584</v>
      </c>
      <c r="B122" s="138" t="s">
        <v>154</v>
      </c>
      <c r="C122" s="139">
        <v>36959.142599999999</v>
      </c>
      <c r="D122" s="139" t="s">
        <v>244</v>
      </c>
      <c r="E122" s="140">
        <f t="shared" si="54"/>
        <v>-6452.9950292290814</v>
      </c>
      <c r="F122" s="77">
        <f t="shared" si="55"/>
        <v>-6453</v>
      </c>
      <c r="G122" s="77">
        <f t="shared" si="83"/>
        <v>5.6465000016032718E-3</v>
      </c>
      <c r="J122" s="77">
        <f>+G122</f>
        <v>5.6465000016032718E-3</v>
      </c>
      <c r="P122" s="77">
        <f t="shared" si="77"/>
        <v>-9.8594507810562115E-4</v>
      </c>
      <c r="Q122" s="143">
        <f t="shared" si="79"/>
        <v>21940.642599999999</v>
      </c>
      <c r="R122" s="77">
        <f t="shared" si="84"/>
        <v>4.3989327735354706E-5</v>
      </c>
      <c r="S122" s="79">
        <f>S$17</f>
        <v>1</v>
      </c>
      <c r="Z122" s="77">
        <f t="shared" si="59"/>
        <v>-6453</v>
      </c>
      <c r="AA122" s="84">
        <f t="shared" si="60"/>
        <v>1.4019359425669065E-3</v>
      </c>
      <c r="AB122" s="84">
        <f t="shared" si="61"/>
        <v>4.8968366073887007E-2</v>
      </c>
      <c r="AC122" s="84">
        <f t="shared" si="62"/>
        <v>6.632445079708893E-3</v>
      </c>
      <c r="AD122" s="84">
        <f t="shared" si="63"/>
        <v>4.2445640590363654E-3</v>
      </c>
      <c r="AE122" s="84">
        <f t="shared" si="64"/>
        <v>1.8016324051263265E-5</v>
      </c>
      <c r="AF122" s="77">
        <f t="shared" si="65"/>
        <v>6.632445079708893E-3</v>
      </c>
      <c r="AG122" s="142"/>
      <c r="AH122" s="77">
        <f t="shared" si="66"/>
        <v>-4.3321866072283735E-2</v>
      </c>
      <c r="AI122" s="77">
        <f t="shared" si="67"/>
        <v>0.99218773467860366</v>
      </c>
      <c r="AJ122" s="77">
        <f t="shared" si="68"/>
        <v>-0.67468011938117478</v>
      </c>
      <c r="AK122" s="77">
        <f t="shared" si="69"/>
        <v>-3.4389194112503643E-2</v>
      </c>
      <c r="AL122" s="77">
        <f t="shared" si="70"/>
        <v>-1.7941772375967253</v>
      </c>
      <c r="AM122" s="77">
        <f t="shared" si="71"/>
        <v>-1.2526510876432602</v>
      </c>
      <c r="AN122" s="84">
        <f t="shared" si="85"/>
        <v>4.5235394702375844</v>
      </c>
      <c r="AO122" s="84">
        <f t="shared" si="85"/>
        <v>4.5235394702375871</v>
      </c>
      <c r="AP122" s="84">
        <f t="shared" si="85"/>
        <v>4.5235394702371838</v>
      </c>
      <c r="AQ122" s="84">
        <f t="shared" si="85"/>
        <v>4.5235394702981147</v>
      </c>
      <c r="AR122" s="84">
        <f t="shared" si="85"/>
        <v>4.5235394610945683</v>
      </c>
      <c r="AS122" s="84">
        <f t="shared" si="85"/>
        <v>4.5235408512925757</v>
      </c>
      <c r="AT122" s="84">
        <f t="shared" si="85"/>
        <v>4.523330975996215</v>
      </c>
      <c r="AU122" s="84">
        <f t="shared" si="72"/>
        <v>4.5581778781009268</v>
      </c>
    </row>
    <row r="123" spans="1:47" s="77" customFormat="1" ht="12.95" customHeight="1">
      <c r="A123" s="137" t="s">
        <v>584</v>
      </c>
      <c r="B123" s="138" t="s">
        <v>154</v>
      </c>
      <c r="C123" s="139">
        <v>36982.995300000002</v>
      </c>
      <c r="D123" s="139" t="s">
        <v>244</v>
      </c>
      <c r="E123" s="140">
        <f t="shared" si="54"/>
        <v>-6431.9968343412311</v>
      </c>
      <c r="F123" s="77">
        <f t="shared" si="55"/>
        <v>-6432</v>
      </c>
      <c r="G123" s="77">
        <f t="shared" si="83"/>
        <v>3.5960000022896565E-3</v>
      </c>
      <c r="J123" s="77">
        <f>+G123</f>
        <v>3.5960000022896565E-3</v>
      </c>
      <c r="P123" s="77">
        <f t="shared" si="77"/>
        <v>-1.10118640930576E-3</v>
      </c>
      <c r="Q123" s="143">
        <f t="shared" si="79"/>
        <v>21964.495300000002</v>
      </c>
      <c r="R123" s="77">
        <f t="shared" si="84"/>
        <v>2.2063560185276626E-5</v>
      </c>
      <c r="S123" s="79">
        <f>S$17</f>
        <v>1</v>
      </c>
      <c r="Z123" s="77">
        <f t="shared" si="59"/>
        <v>-6432</v>
      </c>
      <c r="AA123" s="84">
        <f t="shared" si="60"/>
        <v>1.3655137179860791E-3</v>
      </c>
      <c r="AB123" s="84">
        <f t="shared" si="61"/>
        <v>4.7043906620528063E-2</v>
      </c>
      <c r="AC123" s="84">
        <f t="shared" si="62"/>
        <v>4.6971864115954165E-3</v>
      </c>
      <c r="AD123" s="84">
        <f t="shared" si="63"/>
        <v>2.2304862843035775E-3</v>
      </c>
      <c r="AE123" s="84">
        <f t="shared" si="64"/>
        <v>4.9750690644663793E-6</v>
      </c>
      <c r="AF123" s="77">
        <f t="shared" si="65"/>
        <v>4.6971864115954165E-3</v>
      </c>
      <c r="AG123" s="142"/>
      <c r="AH123" s="77">
        <f t="shared" si="66"/>
        <v>-4.3447906618238406E-2</v>
      </c>
      <c r="AI123" s="77">
        <f t="shared" si="67"/>
        <v>0.99228514965027159</v>
      </c>
      <c r="AJ123" s="77">
        <f t="shared" si="68"/>
        <v>-0.67676760183112705</v>
      </c>
      <c r="AK123" s="77">
        <f t="shared" si="69"/>
        <v>-3.4411179073676676E-2</v>
      </c>
      <c r="AL123" s="77">
        <f t="shared" si="70"/>
        <v>-1.7913454242777633</v>
      </c>
      <c r="AM123" s="77">
        <f t="shared" si="71"/>
        <v>-1.2490198706795617</v>
      </c>
      <c r="AN123" s="84">
        <f t="shared" si="85"/>
        <v>4.5263916653175427</v>
      </c>
      <c r="AO123" s="84">
        <f t="shared" si="85"/>
        <v>4.5263916653175453</v>
      </c>
      <c r="AP123" s="84">
        <f t="shared" si="85"/>
        <v>4.5263916653171714</v>
      </c>
      <c r="AQ123" s="84">
        <f t="shared" si="85"/>
        <v>4.5263916653744767</v>
      </c>
      <c r="AR123" s="84">
        <f t="shared" si="85"/>
        <v>4.5263916565873181</v>
      </c>
      <c r="AS123" s="84">
        <f t="shared" si="85"/>
        <v>4.5263930040027311</v>
      </c>
      <c r="AT123" s="84">
        <f t="shared" si="85"/>
        <v>4.526186505030803</v>
      </c>
      <c r="AU123" s="84">
        <f t="shared" si="72"/>
        <v>4.5610488147559529</v>
      </c>
    </row>
    <row r="124" spans="1:47" s="77" customFormat="1" ht="12.95" customHeight="1">
      <c r="A124" s="137" t="s">
        <v>595</v>
      </c>
      <c r="B124" s="138" t="s">
        <v>154</v>
      </c>
      <c r="C124" s="139">
        <v>37378.31</v>
      </c>
      <c r="D124" s="139" t="s">
        <v>244</v>
      </c>
      <c r="E124" s="140">
        <f t="shared" si="54"/>
        <v>-6083.9903146335564</v>
      </c>
      <c r="F124" s="77">
        <f t="shared" si="55"/>
        <v>-6084</v>
      </c>
      <c r="G124" s="77">
        <f t="shared" si="83"/>
        <v>1.1001999999280088E-2</v>
      </c>
      <c r="I124" s="77">
        <f t="shared" ref="I124:I140" si="86">+G124</f>
        <v>1.1001999999280088E-2</v>
      </c>
      <c r="P124" s="77">
        <f t="shared" si="77"/>
        <v>-2.8982900984581422E-3</v>
      </c>
      <c r="Q124" s="143">
        <f t="shared" si="79"/>
        <v>22359.809999999998</v>
      </c>
      <c r="R124" s="77">
        <f t="shared" si="84"/>
        <v>1.9321806480127949E-4</v>
      </c>
      <c r="S124" s="79">
        <f t="shared" ref="S124:S143" si="87">S$16</f>
        <v>0.1</v>
      </c>
      <c r="Z124" s="77">
        <f t="shared" si="59"/>
        <v>-6084</v>
      </c>
      <c r="AA124" s="84">
        <f t="shared" si="60"/>
        <v>8.0442585969896924E-4</v>
      </c>
      <c r="AB124" s="84">
        <f t="shared" si="61"/>
        <v>5.648807570408055E-2</v>
      </c>
      <c r="AC124" s="84">
        <f t="shared" si="62"/>
        <v>1.390029009773823E-2</v>
      </c>
      <c r="AD124" s="84">
        <f t="shared" si="63"/>
        <v>1.0197574139581118E-2</v>
      </c>
      <c r="AE124" s="84">
        <f t="shared" si="64"/>
        <v>1.0399051833225359E-5</v>
      </c>
      <c r="AF124" s="77">
        <f t="shared" si="65"/>
        <v>1.390029009773823E-2</v>
      </c>
      <c r="AG124" s="142"/>
      <c r="AH124" s="77">
        <f t="shared" si="66"/>
        <v>-4.5486075704800462E-2</v>
      </c>
      <c r="AI124" s="77">
        <f t="shared" si="67"/>
        <v>0.99391069660089448</v>
      </c>
      <c r="AJ124" s="77">
        <f t="shared" si="68"/>
        <v>-0.71061478246704235</v>
      </c>
      <c r="AK124" s="77">
        <f t="shared" si="69"/>
        <v>-3.4735695549002465E-2</v>
      </c>
      <c r="AL124" s="77">
        <f t="shared" si="70"/>
        <v>-1.744336861611044</v>
      </c>
      <c r="AM124" s="77">
        <f t="shared" si="71"/>
        <v>-1.1905533726126758</v>
      </c>
      <c r="AN124" s="84">
        <f t="shared" si="85"/>
        <v>4.5736975674371099</v>
      </c>
      <c r="AO124" s="84">
        <f t="shared" si="85"/>
        <v>4.5736975674371099</v>
      </c>
      <c r="AP124" s="84">
        <f t="shared" si="85"/>
        <v>4.5736975674370255</v>
      </c>
      <c r="AQ124" s="84">
        <f t="shared" si="85"/>
        <v>4.5736975674543787</v>
      </c>
      <c r="AR124" s="84">
        <f t="shared" si="85"/>
        <v>4.5736975638949779</v>
      </c>
      <c r="AS124" s="84">
        <f t="shared" si="85"/>
        <v>4.5736982939790032</v>
      </c>
      <c r="AT124" s="84">
        <f t="shared" si="85"/>
        <v>4.5735486231413978</v>
      </c>
      <c r="AU124" s="84">
        <f t="shared" si="72"/>
        <v>4.6086243364678214</v>
      </c>
    </row>
    <row r="125" spans="1:47" s="77" customFormat="1" ht="12.95" customHeight="1">
      <c r="A125" s="137" t="s">
        <v>595</v>
      </c>
      <c r="B125" s="138" t="s">
        <v>154</v>
      </c>
      <c r="C125" s="139">
        <v>37696.362000000001</v>
      </c>
      <c r="D125" s="139" t="s">
        <v>244</v>
      </c>
      <c r="E125" s="140">
        <f t="shared" si="54"/>
        <v>-5804.0002975507923</v>
      </c>
      <c r="F125" s="77">
        <f t="shared" si="55"/>
        <v>-5804</v>
      </c>
      <c r="G125" s="77">
        <f t="shared" si="83"/>
        <v>-3.3799999800976366E-4</v>
      </c>
      <c r="I125" s="77">
        <f t="shared" si="86"/>
        <v>-3.3799999800976366E-4</v>
      </c>
      <c r="P125" s="77">
        <f t="shared" si="77"/>
        <v>-4.1900342193587903E-3</v>
      </c>
      <c r="Q125" s="143">
        <f t="shared" si="79"/>
        <v>22677.862000000001</v>
      </c>
      <c r="R125" s="77">
        <f t="shared" si="84"/>
        <v>1.4838167642444002E-5</v>
      </c>
      <c r="S125" s="79">
        <f t="shared" si="87"/>
        <v>0.1</v>
      </c>
      <c r="Z125" s="77">
        <f t="shared" si="59"/>
        <v>-5804</v>
      </c>
      <c r="AA125" s="84">
        <f t="shared" si="60"/>
        <v>4.13392249122152E-4</v>
      </c>
      <c r="AB125" s="84">
        <f t="shared" si="61"/>
        <v>4.6716580088538184E-2</v>
      </c>
      <c r="AC125" s="84">
        <f t="shared" si="62"/>
        <v>3.8520342213490266E-3</v>
      </c>
      <c r="AD125" s="84">
        <f t="shared" si="63"/>
        <v>-7.5139224713191566E-4</v>
      </c>
      <c r="AE125" s="84">
        <f t="shared" si="64"/>
        <v>5.6459030904994981E-8</v>
      </c>
      <c r="AF125" s="77">
        <f t="shared" si="65"/>
        <v>3.8520342213490266E-3</v>
      </c>
      <c r="AG125" s="142"/>
      <c r="AH125" s="77">
        <f t="shared" si="66"/>
        <v>-4.7054580086547948E-2</v>
      </c>
      <c r="AI125" s="77">
        <f t="shared" si="67"/>
        <v>0.99523247312085461</v>
      </c>
      <c r="AJ125" s="77">
        <f t="shared" si="68"/>
        <v>-0.73678774042494755</v>
      </c>
      <c r="AK125" s="77">
        <f t="shared" si="69"/>
        <v>-3.4941649197139699E-2</v>
      </c>
      <c r="AL125" s="77">
        <f t="shared" si="70"/>
        <v>-1.706401489425029</v>
      </c>
      <c r="AM125" s="77">
        <f t="shared" si="71"/>
        <v>-1.1457078840236588</v>
      </c>
      <c r="AN125" s="84">
        <f t="shared" si="85"/>
        <v>4.6118162978488844</v>
      </c>
      <c r="AO125" s="84">
        <f t="shared" si="85"/>
        <v>4.6118162978488844</v>
      </c>
      <c r="AP125" s="84">
        <f t="shared" si="85"/>
        <v>4.6118162978488684</v>
      </c>
      <c r="AQ125" s="84">
        <f t="shared" si="85"/>
        <v>4.6118162978534416</v>
      </c>
      <c r="AR125" s="84">
        <f t="shared" si="85"/>
        <v>4.6118162965617646</v>
      </c>
      <c r="AS125" s="84">
        <f t="shared" si="85"/>
        <v>4.6118166613648075</v>
      </c>
      <c r="AT125" s="84">
        <f t="shared" si="85"/>
        <v>4.61171368392987</v>
      </c>
      <c r="AU125" s="84">
        <f t="shared" si="72"/>
        <v>4.6469034918681755</v>
      </c>
    </row>
    <row r="126" spans="1:47" s="77" customFormat="1" ht="12.95" customHeight="1">
      <c r="A126" s="137" t="s">
        <v>595</v>
      </c>
      <c r="B126" s="138" t="s">
        <v>154</v>
      </c>
      <c r="C126" s="139">
        <v>37746.343000000001</v>
      </c>
      <c r="D126" s="139" t="s">
        <v>244</v>
      </c>
      <c r="E126" s="140">
        <f t="shared" si="54"/>
        <v>-5760.0006338360117</v>
      </c>
      <c r="F126" s="77">
        <f t="shared" si="55"/>
        <v>-5760</v>
      </c>
      <c r="G126" s="77">
        <f t="shared" si="83"/>
        <v>-7.1999999636318535E-4</v>
      </c>
      <c r="I126" s="77">
        <f t="shared" si="86"/>
        <v>-7.1999999636318535E-4</v>
      </c>
      <c r="P126" s="77">
        <f t="shared" si="77"/>
        <v>-4.3805209045884377E-3</v>
      </c>
      <c r="Q126" s="143">
        <f t="shared" si="79"/>
        <v>22727.843000000001</v>
      </c>
      <c r="R126" s="77">
        <f t="shared" si="84"/>
        <v>1.3399413319554226E-5</v>
      </c>
      <c r="S126" s="79">
        <f t="shared" si="87"/>
        <v>0.1</v>
      </c>
      <c r="Z126" s="77">
        <f t="shared" si="59"/>
        <v>-5760</v>
      </c>
      <c r="AA126" s="84">
        <f t="shared" si="60"/>
        <v>3.5702767450163098E-4</v>
      </c>
      <c r="AB126" s="84">
        <f t="shared" si="61"/>
        <v>4.657508515977872E-2</v>
      </c>
      <c r="AC126" s="84">
        <f t="shared" si="62"/>
        <v>3.6605209082252524E-3</v>
      </c>
      <c r="AD126" s="84">
        <f t="shared" si="63"/>
        <v>-1.0770276708648163E-3</v>
      </c>
      <c r="AE126" s="84">
        <f t="shared" si="64"/>
        <v>1.1599886038084912E-7</v>
      </c>
      <c r="AF126" s="77">
        <f t="shared" si="65"/>
        <v>3.6605209082252524E-3</v>
      </c>
      <c r="AG126" s="142"/>
      <c r="AH126" s="77">
        <f t="shared" si="66"/>
        <v>-4.7295085156141906E-2</v>
      </c>
      <c r="AI126" s="77">
        <f t="shared" si="67"/>
        <v>0.99544117456970527</v>
      </c>
      <c r="AJ126" s="77">
        <f t="shared" si="68"/>
        <v>-0.74081135652575125</v>
      </c>
      <c r="AK126" s="77">
        <f t="shared" si="69"/>
        <v>-3.4969490586158745E-2</v>
      </c>
      <c r="AL126" s="77">
        <f t="shared" si="70"/>
        <v>-1.7004310295085499</v>
      </c>
      <c r="AM126" s="77">
        <f t="shared" si="71"/>
        <v>-1.1388276137160573</v>
      </c>
      <c r="AN126" s="84">
        <f t="shared" si="85"/>
        <v>4.6178109984845719</v>
      </c>
      <c r="AO126" s="84">
        <f t="shared" si="85"/>
        <v>4.6178109984845719</v>
      </c>
      <c r="AP126" s="84">
        <f t="shared" si="85"/>
        <v>4.6178109984845603</v>
      </c>
      <c r="AQ126" s="84">
        <f t="shared" si="85"/>
        <v>4.6178109984880926</v>
      </c>
      <c r="AR126" s="84">
        <f t="shared" si="85"/>
        <v>4.6178109974274468</v>
      </c>
      <c r="AS126" s="84">
        <f t="shared" si="85"/>
        <v>4.6178113159059446</v>
      </c>
      <c r="AT126" s="84">
        <f t="shared" si="85"/>
        <v>4.6177157348830669</v>
      </c>
      <c r="AU126" s="84">
        <f t="shared" si="72"/>
        <v>4.6529187877168026</v>
      </c>
    </row>
    <row r="127" spans="1:47" s="77" customFormat="1" ht="12.95" customHeight="1">
      <c r="A127" s="137" t="s">
        <v>606</v>
      </c>
      <c r="B127" s="138" t="s">
        <v>154</v>
      </c>
      <c r="C127" s="139">
        <v>38089.406000000003</v>
      </c>
      <c r="D127" s="139" t="s">
        <v>244</v>
      </c>
      <c r="E127" s="140">
        <f t="shared" si="54"/>
        <v>-5457.9927381759826</v>
      </c>
      <c r="F127" s="77">
        <f t="shared" si="55"/>
        <v>-5458</v>
      </c>
      <c r="G127" s="77">
        <f t="shared" si="83"/>
        <v>8.249000005889684E-3</v>
      </c>
      <c r="I127" s="77">
        <f t="shared" si="86"/>
        <v>8.249000005889684E-3</v>
      </c>
      <c r="P127" s="77">
        <f t="shared" si="77"/>
        <v>-5.5963188831468641E-3</v>
      </c>
      <c r="Q127" s="143">
        <f t="shared" si="79"/>
        <v>23070.906000000003</v>
      </c>
      <c r="R127" s="77">
        <f t="shared" si="84"/>
        <v>1.9169285513911222E-4</v>
      </c>
      <c r="S127" s="79">
        <f t="shared" si="87"/>
        <v>0.1</v>
      </c>
      <c r="Z127" s="77">
        <f t="shared" si="59"/>
        <v>-5458</v>
      </c>
      <c r="AA127" s="84">
        <f t="shared" si="60"/>
        <v>8.6565339128541474E-6</v>
      </c>
      <c r="AB127" s="84">
        <f t="shared" si="61"/>
        <v>5.714980168969739E-2</v>
      </c>
      <c r="AC127" s="84">
        <f t="shared" si="62"/>
        <v>1.3845318889036548E-2</v>
      </c>
      <c r="AD127" s="84">
        <f t="shared" si="63"/>
        <v>8.2403434719768298E-3</v>
      </c>
      <c r="AE127" s="84">
        <f t="shared" si="64"/>
        <v>6.7903260536151157E-6</v>
      </c>
      <c r="AF127" s="77">
        <f t="shared" si="65"/>
        <v>1.3845318889036548E-2</v>
      </c>
      <c r="AG127" s="142"/>
      <c r="AH127" s="77">
        <f t="shared" si="66"/>
        <v>-4.8900801683807706E-2</v>
      </c>
      <c r="AI127" s="77">
        <f t="shared" si="67"/>
        <v>0.99687999923763748</v>
      </c>
      <c r="AJ127" s="77">
        <f t="shared" si="68"/>
        <v>-0.76775134136228951</v>
      </c>
      <c r="AK127" s="77">
        <f t="shared" si="69"/>
        <v>-3.5127108568770708E-2</v>
      </c>
      <c r="AL127" s="77">
        <f t="shared" si="70"/>
        <v>-1.6593841695108285</v>
      </c>
      <c r="AM127" s="77">
        <f t="shared" si="71"/>
        <v>-1.0927570874220787</v>
      </c>
      <c r="AN127" s="84">
        <f t="shared" si="85"/>
        <v>4.6589904609172956</v>
      </c>
      <c r="AO127" s="84">
        <f t="shared" si="85"/>
        <v>4.6589904609172956</v>
      </c>
      <c r="AP127" s="84">
        <f t="shared" si="85"/>
        <v>4.6589904609172956</v>
      </c>
      <c r="AQ127" s="84">
        <f t="shared" si="85"/>
        <v>4.6589904609175923</v>
      </c>
      <c r="AR127" s="84">
        <f t="shared" si="85"/>
        <v>4.6589904607598038</v>
      </c>
      <c r="AS127" s="84">
        <f t="shared" si="85"/>
        <v>4.6589905445908544</v>
      </c>
      <c r="AT127" s="84">
        <f t="shared" si="85"/>
        <v>4.6589460247925754</v>
      </c>
      <c r="AU127" s="84">
        <f t="shared" si="72"/>
        <v>4.6942055910414702</v>
      </c>
    </row>
    <row r="128" spans="1:47" s="77" customFormat="1" ht="12.95" customHeight="1">
      <c r="A128" s="137" t="s">
        <v>606</v>
      </c>
      <c r="B128" s="138" t="s">
        <v>154</v>
      </c>
      <c r="C128" s="139">
        <v>38089.415999999997</v>
      </c>
      <c r="D128" s="139" t="s">
        <v>244</v>
      </c>
      <c r="E128" s="140">
        <f t="shared" si="54"/>
        <v>-5457.9839348979986</v>
      </c>
      <c r="F128" s="77">
        <f t="shared" si="55"/>
        <v>-5458</v>
      </c>
      <c r="G128" s="77">
        <f t="shared" si="83"/>
        <v>1.8249000000650994E-2</v>
      </c>
      <c r="I128" s="77">
        <f t="shared" si="86"/>
        <v>1.8249000000650994E-2</v>
      </c>
      <c r="P128" s="77">
        <f t="shared" si="77"/>
        <v>-5.5963188831468641E-3</v>
      </c>
      <c r="Q128" s="143">
        <f t="shared" si="79"/>
        <v>23070.915999999997</v>
      </c>
      <c r="R128" s="77">
        <f t="shared" si="84"/>
        <v>5.6859923267000678E-4</v>
      </c>
      <c r="S128" s="79">
        <f t="shared" si="87"/>
        <v>0.1</v>
      </c>
      <c r="Z128" s="77">
        <f t="shared" si="59"/>
        <v>-5458</v>
      </c>
      <c r="AA128" s="84">
        <f t="shared" si="60"/>
        <v>8.6565339128541474E-6</v>
      </c>
      <c r="AB128" s="84">
        <f t="shared" si="61"/>
        <v>6.7149801684458693E-2</v>
      </c>
      <c r="AC128" s="84">
        <f t="shared" si="62"/>
        <v>2.3845318883797859E-2</v>
      </c>
      <c r="AD128" s="84">
        <f t="shared" si="63"/>
        <v>1.824034346673814E-2</v>
      </c>
      <c r="AE128" s="84">
        <f t="shared" si="64"/>
        <v>3.3271012978457678E-5</v>
      </c>
      <c r="AF128" s="77">
        <f t="shared" si="65"/>
        <v>2.3845318883797859E-2</v>
      </c>
      <c r="AG128" s="142"/>
      <c r="AH128" s="77">
        <f t="shared" si="66"/>
        <v>-4.8900801683807706E-2</v>
      </c>
      <c r="AI128" s="77">
        <f t="shared" si="67"/>
        <v>0.99687999923763748</v>
      </c>
      <c r="AJ128" s="77">
        <f t="shared" si="68"/>
        <v>-0.76775134136228951</v>
      </c>
      <c r="AK128" s="77">
        <f t="shared" si="69"/>
        <v>-3.5127108568770708E-2</v>
      </c>
      <c r="AL128" s="77">
        <f t="shared" si="70"/>
        <v>-1.6593841695108285</v>
      </c>
      <c r="AM128" s="77">
        <f t="shared" si="71"/>
        <v>-1.0927570874220787</v>
      </c>
      <c r="AN128" s="84">
        <f t="shared" si="85"/>
        <v>4.6589904609172956</v>
      </c>
      <c r="AO128" s="84">
        <f t="shared" si="85"/>
        <v>4.6589904609172956</v>
      </c>
      <c r="AP128" s="84">
        <f t="shared" si="85"/>
        <v>4.6589904609172956</v>
      </c>
      <c r="AQ128" s="84">
        <f t="shared" si="85"/>
        <v>4.6589904609175923</v>
      </c>
      <c r="AR128" s="84">
        <f t="shared" si="85"/>
        <v>4.6589904607598038</v>
      </c>
      <c r="AS128" s="84">
        <f t="shared" si="85"/>
        <v>4.6589905445908544</v>
      </c>
      <c r="AT128" s="84">
        <f t="shared" si="85"/>
        <v>4.6589460247925754</v>
      </c>
      <c r="AU128" s="84">
        <f t="shared" si="72"/>
        <v>4.6942055910414702</v>
      </c>
    </row>
    <row r="129" spans="1:47" s="77" customFormat="1" ht="12.95" customHeight="1">
      <c r="A129" s="137" t="s">
        <v>615</v>
      </c>
      <c r="B129" s="138" t="s">
        <v>154</v>
      </c>
      <c r="C129" s="139">
        <v>38105.31</v>
      </c>
      <c r="D129" s="139" t="s">
        <v>244</v>
      </c>
      <c r="E129" s="140">
        <f t="shared" si="54"/>
        <v>-5443.9920048629301</v>
      </c>
      <c r="F129" s="77">
        <f t="shared" si="55"/>
        <v>-5444</v>
      </c>
      <c r="G129" s="77">
        <f t="shared" si="83"/>
        <v>9.0820000041276217E-3</v>
      </c>
      <c r="I129" s="77">
        <f t="shared" si="86"/>
        <v>9.0820000041276217E-3</v>
      </c>
      <c r="P129" s="77">
        <f t="shared" si="77"/>
        <v>-5.648800790079414E-3</v>
      </c>
      <c r="Q129" s="143">
        <f t="shared" si="79"/>
        <v>23086.809999999998</v>
      </c>
      <c r="R129" s="77">
        <f t="shared" si="84"/>
        <v>2.1699649203861063E-4</v>
      </c>
      <c r="S129" s="79">
        <f t="shared" si="87"/>
        <v>0.1</v>
      </c>
      <c r="Z129" s="77">
        <f t="shared" si="59"/>
        <v>-5444</v>
      </c>
      <c r="AA129" s="84">
        <f t="shared" si="60"/>
        <v>-5.833814075074939E-6</v>
      </c>
      <c r="AB129" s="84">
        <f t="shared" si="61"/>
        <v>5.8055303186419917E-2</v>
      </c>
      <c r="AC129" s="84">
        <f t="shared" si="62"/>
        <v>1.4730800794207036E-2</v>
      </c>
      <c r="AD129" s="84">
        <f t="shared" si="63"/>
        <v>9.0878338182026966E-3</v>
      </c>
      <c r="AE129" s="84">
        <f t="shared" si="64"/>
        <v>8.2588723507268598E-6</v>
      </c>
      <c r="AF129" s="77">
        <f t="shared" si="65"/>
        <v>1.4730800794207036E-2</v>
      </c>
      <c r="AG129" s="142"/>
      <c r="AH129" s="77">
        <f t="shared" si="66"/>
        <v>-4.8973303182292295E-2</v>
      </c>
      <c r="AI129" s="77">
        <f t="shared" si="67"/>
        <v>0.99694694711988918</v>
      </c>
      <c r="AJ129" s="77">
        <f t="shared" si="68"/>
        <v>-0.76897102936870954</v>
      </c>
      <c r="AK129" s="77">
        <f t="shared" si="69"/>
        <v>-3.5132990610971263E-2</v>
      </c>
      <c r="AL129" s="77">
        <f t="shared" si="70"/>
        <v>-1.6574784545240342</v>
      </c>
      <c r="AM129" s="77">
        <f t="shared" si="71"/>
        <v>-1.0906685796042446</v>
      </c>
      <c r="AN129" s="84">
        <f t="shared" si="85"/>
        <v>4.6609008871001079</v>
      </c>
      <c r="AO129" s="84">
        <f t="shared" si="85"/>
        <v>4.6609008871001079</v>
      </c>
      <c r="AP129" s="84">
        <f t="shared" si="85"/>
        <v>4.6609008871001079</v>
      </c>
      <c r="AQ129" s="84">
        <f t="shared" si="85"/>
        <v>4.6609008871003601</v>
      </c>
      <c r="AR129" s="84">
        <f t="shared" si="85"/>
        <v>4.660900886961481</v>
      </c>
      <c r="AS129" s="84">
        <f t="shared" si="85"/>
        <v>4.6609009634809642</v>
      </c>
      <c r="AT129" s="84">
        <f t="shared" si="85"/>
        <v>4.6608588198982259</v>
      </c>
      <c r="AU129" s="84">
        <f t="shared" si="72"/>
        <v>4.6961195488114873</v>
      </c>
    </row>
    <row r="130" spans="1:47" s="77" customFormat="1" ht="12.95" customHeight="1">
      <c r="A130" s="137" t="s">
        <v>615</v>
      </c>
      <c r="B130" s="138" t="s">
        <v>154</v>
      </c>
      <c r="C130" s="139">
        <v>38114.398999999998</v>
      </c>
      <c r="D130" s="139" t="s">
        <v>244</v>
      </c>
      <c r="E130" s="140">
        <f t="shared" si="54"/>
        <v>-5435.990705499099</v>
      </c>
      <c r="F130" s="77">
        <f t="shared" si="55"/>
        <v>-5436</v>
      </c>
      <c r="G130" s="77">
        <f t="shared" si="83"/>
        <v>1.0558000001765322E-2</v>
      </c>
      <c r="I130" s="77">
        <f t="shared" si="86"/>
        <v>1.0558000001765322E-2</v>
      </c>
      <c r="P130" s="77">
        <f t="shared" si="77"/>
        <v>-5.6786361094969817E-3</v>
      </c>
      <c r="Q130" s="143">
        <f t="shared" si="79"/>
        <v>23095.898999999998</v>
      </c>
      <c r="R130" s="77">
        <f t="shared" si="84"/>
        <v>2.6362835220954708E-4</v>
      </c>
      <c r="S130" s="79">
        <f t="shared" si="87"/>
        <v>0.1</v>
      </c>
      <c r="Z130" s="77">
        <f t="shared" si="59"/>
        <v>-5436</v>
      </c>
      <c r="AA130" s="84">
        <f t="shared" si="60"/>
        <v>-1.4046955481010481E-5</v>
      </c>
      <c r="AB130" s="84">
        <f t="shared" si="61"/>
        <v>5.9572654558933465E-2</v>
      </c>
      <c r="AC130" s="84">
        <f t="shared" si="62"/>
        <v>1.6236636111262304E-2</v>
      </c>
      <c r="AD130" s="84">
        <f t="shared" si="63"/>
        <v>1.0572046957246332E-2</v>
      </c>
      <c r="AE130" s="84">
        <f t="shared" si="64"/>
        <v>1.1176817686622143E-5</v>
      </c>
      <c r="AF130" s="77">
        <f t="shared" si="65"/>
        <v>1.6236636111262304E-2</v>
      </c>
      <c r="AG130" s="142"/>
      <c r="AH130" s="77">
        <f t="shared" si="66"/>
        <v>-4.9014654557168143E-2</v>
      </c>
      <c r="AI130" s="77">
        <f t="shared" si="67"/>
        <v>0.99698521208482915</v>
      </c>
      <c r="AJ130" s="77">
        <f t="shared" si="68"/>
        <v>-0.76966681373753476</v>
      </c>
      <c r="AK130" s="77">
        <f t="shared" si="69"/>
        <v>-3.5136294838612213E-2</v>
      </c>
      <c r="AL130" s="77">
        <f t="shared" si="70"/>
        <v>-1.6563893595969155</v>
      </c>
      <c r="AM130" s="77">
        <f t="shared" si="71"/>
        <v>-1.0894769689805255</v>
      </c>
      <c r="AN130" s="84">
        <f t="shared" si="85"/>
        <v>4.6619926168125909</v>
      </c>
      <c r="AO130" s="84">
        <f t="shared" si="85"/>
        <v>4.6619926168125909</v>
      </c>
      <c r="AP130" s="84">
        <f t="shared" si="85"/>
        <v>4.66199261681259</v>
      </c>
      <c r="AQ130" s="84">
        <f t="shared" si="85"/>
        <v>4.6619926168128192</v>
      </c>
      <c r="AR130" s="84">
        <f t="shared" si="85"/>
        <v>4.6619926166840511</v>
      </c>
      <c r="AS130" s="84">
        <f t="shared" si="85"/>
        <v>4.6619926891685015</v>
      </c>
      <c r="AT130" s="84">
        <f t="shared" si="85"/>
        <v>4.6619519036665498</v>
      </c>
      <c r="AU130" s="84">
        <f t="shared" si="72"/>
        <v>4.6972132389657837</v>
      </c>
    </row>
    <row r="131" spans="1:47" s="77" customFormat="1" ht="12.95" customHeight="1">
      <c r="A131" s="137" t="s">
        <v>623</v>
      </c>
      <c r="B131" s="138" t="s">
        <v>154</v>
      </c>
      <c r="C131" s="139">
        <v>38384.737999999998</v>
      </c>
      <c r="D131" s="139" t="s">
        <v>244</v>
      </c>
      <c r="E131" s="140">
        <f t="shared" si="54"/>
        <v>-5198.0037686833066</v>
      </c>
      <c r="F131" s="77">
        <f t="shared" si="55"/>
        <v>-5198</v>
      </c>
      <c r="G131" s="77">
        <f t="shared" si="83"/>
        <v>-4.2810000013560057E-3</v>
      </c>
      <c r="I131" s="77">
        <f t="shared" si="86"/>
        <v>-4.2810000013560057E-3</v>
      </c>
      <c r="P131" s="77">
        <f t="shared" si="77"/>
        <v>-6.5148936969683865E-3</v>
      </c>
      <c r="Q131" s="143">
        <f t="shared" si="79"/>
        <v>23366.237999999998</v>
      </c>
      <c r="R131" s="77">
        <f t="shared" si="84"/>
        <v>4.9902810432967405E-6</v>
      </c>
      <c r="S131" s="79">
        <f t="shared" si="87"/>
        <v>0.1</v>
      </c>
      <c r="Z131" s="77">
        <f t="shared" si="59"/>
        <v>-5198</v>
      </c>
      <c r="AA131" s="84">
        <f t="shared" si="60"/>
        <v>-2.3580636207794908E-4</v>
      </c>
      <c r="AB131" s="84">
        <f t="shared" si="61"/>
        <v>4.593761869325598E-2</v>
      </c>
      <c r="AC131" s="84">
        <f t="shared" si="62"/>
        <v>2.2338936956123809E-3</v>
      </c>
      <c r="AD131" s="84">
        <f t="shared" si="63"/>
        <v>-4.0451936392780566E-3</v>
      </c>
      <c r="AE131" s="84">
        <f t="shared" si="64"/>
        <v>1.6363591579255648E-6</v>
      </c>
      <c r="AF131" s="77">
        <f t="shared" si="65"/>
        <v>2.2338936956123809E-3</v>
      </c>
      <c r="AG131" s="142"/>
      <c r="AH131" s="77">
        <f t="shared" si="66"/>
        <v>-5.0218618694611986E-2</v>
      </c>
      <c r="AI131" s="77">
        <f t="shared" si="67"/>
        <v>0.99812638072038984</v>
      </c>
      <c r="AJ131" s="77">
        <f t="shared" si="68"/>
        <v>-0.78996873701732184</v>
      </c>
      <c r="AK131" s="77">
        <f t="shared" si="69"/>
        <v>-3.5215589047386676E-2</v>
      </c>
      <c r="AL131" s="77">
        <f t="shared" si="70"/>
        <v>-1.6239504680835928</v>
      </c>
      <c r="AM131" s="77">
        <f t="shared" si="71"/>
        <v>-1.054618604176742</v>
      </c>
      <c r="AN131" s="84">
        <f t="shared" ref="AN131:AT140" si="88">$AU131+$AB$7*SIN(AO131)</f>
        <v>4.6944907733794965</v>
      </c>
      <c r="AO131" s="84">
        <f t="shared" si="88"/>
        <v>4.6944907733794965</v>
      </c>
      <c r="AP131" s="84">
        <f t="shared" si="88"/>
        <v>4.6944907733794965</v>
      </c>
      <c r="AQ131" s="84">
        <f t="shared" si="88"/>
        <v>4.6944907733794965</v>
      </c>
      <c r="AR131" s="84">
        <f t="shared" si="88"/>
        <v>4.6944907733793633</v>
      </c>
      <c r="AS131" s="84">
        <f t="shared" si="88"/>
        <v>4.6944907735900774</v>
      </c>
      <c r="AT131" s="84">
        <f t="shared" si="88"/>
        <v>4.6944904397381846</v>
      </c>
      <c r="AU131" s="84">
        <f t="shared" si="72"/>
        <v>4.7297505210560846</v>
      </c>
    </row>
    <row r="132" spans="1:47" s="77" customFormat="1" ht="12.95" customHeight="1">
      <c r="A132" s="137" t="s">
        <v>615</v>
      </c>
      <c r="B132" s="138" t="s">
        <v>154</v>
      </c>
      <c r="C132" s="139">
        <v>38399.508999999998</v>
      </c>
      <c r="D132" s="139" t="s">
        <v>244</v>
      </c>
      <c r="E132" s="140">
        <f t="shared" si="54"/>
        <v>-5185.0004467663566</v>
      </c>
      <c r="F132" s="77">
        <f t="shared" si="55"/>
        <v>-5185</v>
      </c>
      <c r="G132" s="77">
        <f t="shared" si="83"/>
        <v>-5.0750000082189217E-4</v>
      </c>
      <c r="I132" s="77">
        <f t="shared" si="86"/>
        <v>-5.0750000082189217E-4</v>
      </c>
      <c r="P132" s="77">
        <f t="shared" si="77"/>
        <v>-6.5577101726239512E-3</v>
      </c>
      <c r="Q132" s="143">
        <f t="shared" si="79"/>
        <v>23381.008999999998</v>
      </c>
      <c r="R132" s="77">
        <f t="shared" si="84"/>
        <v>3.6605043122977099E-5</v>
      </c>
      <c r="S132" s="79">
        <f t="shared" si="87"/>
        <v>0.1</v>
      </c>
      <c r="Z132" s="77">
        <f t="shared" si="59"/>
        <v>-5185</v>
      </c>
      <c r="AA132" s="84">
        <f t="shared" si="60"/>
        <v>-2.4664565812725775E-4</v>
      </c>
      <c r="AB132" s="84">
        <f t="shared" si="61"/>
        <v>4.9775403976134142E-2</v>
      </c>
      <c r="AC132" s="84">
        <f t="shared" si="62"/>
        <v>6.050210171802059E-3</v>
      </c>
      <c r="AD132" s="84">
        <f t="shared" si="63"/>
        <v>-2.6085434269463442E-4</v>
      </c>
      <c r="AE132" s="84">
        <f t="shared" si="64"/>
        <v>6.8044988102649775E-9</v>
      </c>
      <c r="AF132" s="77">
        <f t="shared" si="65"/>
        <v>6.050210171802059E-3</v>
      </c>
      <c r="AG132" s="142"/>
      <c r="AH132" s="77">
        <f t="shared" si="66"/>
        <v>-5.0282903976956034E-2</v>
      </c>
      <c r="AI132" s="77">
        <f t="shared" si="67"/>
        <v>0.99818885651834033</v>
      </c>
      <c r="AJ132" s="77">
        <f t="shared" si="68"/>
        <v>-0.79105522382388049</v>
      </c>
      <c r="AK132" s="77">
        <f t="shared" si="69"/>
        <v>-3.5218857455178602E-2</v>
      </c>
      <c r="AL132" s="77">
        <f t="shared" si="70"/>
        <v>-1.6221764559441376</v>
      </c>
      <c r="AM132" s="77">
        <f t="shared" si="71"/>
        <v>-1.0527468023530209</v>
      </c>
      <c r="AN132" s="84">
        <f t="shared" si="88"/>
        <v>4.6962669544566786</v>
      </c>
      <c r="AO132" s="84">
        <f t="shared" si="88"/>
        <v>4.6962669544566786</v>
      </c>
      <c r="AP132" s="84">
        <f t="shared" si="88"/>
        <v>4.6962669544566786</v>
      </c>
      <c r="AQ132" s="84">
        <f t="shared" si="88"/>
        <v>4.6962669544566786</v>
      </c>
      <c r="AR132" s="84">
        <f t="shared" si="88"/>
        <v>4.6962669544572853</v>
      </c>
      <c r="AS132" s="84">
        <f t="shared" si="88"/>
        <v>4.6962669533904418</v>
      </c>
      <c r="AT132" s="84">
        <f t="shared" si="88"/>
        <v>4.6962688300098021</v>
      </c>
      <c r="AU132" s="84">
        <f t="shared" si="72"/>
        <v>4.7315277675568153</v>
      </c>
    </row>
    <row r="133" spans="1:47" s="77" customFormat="1" ht="12.95" customHeight="1">
      <c r="A133" s="137" t="s">
        <v>615</v>
      </c>
      <c r="B133" s="138" t="s">
        <v>154</v>
      </c>
      <c r="C133" s="139">
        <v>38399.519999999997</v>
      </c>
      <c r="D133" s="139" t="s">
        <v>244</v>
      </c>
      <c r="E133" s="140">
        <f t="shared" si="54"/>
        <v>-5184.9907631605711</v>
      </c>
      <c r="F133" s="77">
        <f t="shared" si="55"/>
        <v>-5185</v>
      </c>
      <c r="G133" s="77">
        <f t="shared" si="83"/>
        <v>1.0492499997781124E-2</v>
      </c>
      <c r="I133" s="77">
        <f t="shared" si="86"/>
        <v>1.0492499997781124E-2</v>
      </c>
      <c r="P133" s="77">
        <f t="shared" si="77"/>
        <v>-6.5577101726239512E-3</v>
      </c>
      <c r="Q133" s="143">
        <f t="shared" si="79"/>
        <v>23381.019999999997</v>
      </c>
      <c r="R133" s="77">
        <f t="shared" si="84"/>
        <v>2.9070966685498464E-4</v>
      </c>
      <c r="S133" s="79">
        <f t="shared" si="87"/>
        <v>0.1</v>
      </c>
      <c r="Z133" s="77">
        <f t="shared" si="59"/>
        <v>-5185</v>
      </c>
      <c r="AA133" s="84">
        <f t="shared" si="60"/>
        <v>-2.4664565812725775E-4</v>
      </c>
      <c r="AB133" s="84">
        <f t="shared" si="61"/>
        <v>6.0775403974737158E-2</v>
      </c>
      <c r="AC133" s="84">
        <f t="shared" si="62"/>
        <v>1.7050210170405075E-2</v>
      </c>
      <c r="AD133" s="84">
        <f t="shared" si="63"/>
        <v>1.0739145655908382E-2</v>
      </c>
      <c r="AE133" s="84">
        <f t="shared" si="64"/>
        <v>1.1532924941881588E-5</v>
      </c>
      <c r="AF133" s="77">
        <f t="shared" si="65"/>
        <v>1.7050210170405075E-2</v>
      </c>
      <c r="AG133" s="142"/>
      <c r="AH133" s="77">
        <f t="shared" si="66"/>
        <v>-5.0282903976956034E-2</v>
      </c>
      <c r="AI133" s="77">
        <f t="shared" si="67"/>
        <v>0.99818885651834033</v>
      </c>
      <c r="AJ133" s="77">
        <f t="shared" si="68"/>
        <v>-0.79105522382388049</v>
      </c>
      <c r="AK133" s="77">
        <f t="shared" si="69"/>
        <v>-3.5218857455178602E-2</v>
      </c>
      <c r="AL133" s="77">
        <f t="shared" si="70"/>
        <v>-1.6221764559441376</v>
      </c>
      <c r="AM133" s="77">
        <f t="shared" si="71"/>
        <v>-1.0527468023530209</v>
      </c>
      <c r="AN133" s="84">
        <f t="shared" si="88"/>
        <v>4.6962669544566786</v>
      </c>
      <c r="AO133" s="84">
        <f t="shared" si="88"/>
        <v>4.6962669544566786</v>
      </c>
      <c r="AP133" s="84">
        <f t="shared" si="88"/>
        <v>4.6962669544566786</v>
      </c>
      <c r="AQ133" s="84">
        <f t="shared" si="88"/>
        <v>4.6962669544566786</v>
      </c>
      <c r="AR133" s="84">
        <f t="shared" si="88"/>
        <v>4.6962669544572853</v>
      </c>
      <c r="AS133" s="84">
        <f t="shared" si="88"/>
        <v>4.6962669533904418</v>
      </c>
      <c r="AT133" s="84">
        <f t="shared" si="88"/>
        <v>4.6962688300098021</v>
      </c>
      <c r="AU133" s="84">
        <f t="shared" si="72"/>
        <v>4.7315277675568153</v>
      </c>
    </row>
    <row r="134" spans="1:47" s="77" customFormat="1" ht="12.95" customHeight="1">
      <c r="A134" s="137" t="s">
        <v>615</v>
      </c>
      <c r="B134" s="138" t="s">
        <v>154</v>
      </c>
      <c r="C134" s="139">
        <v>38399.523000000001</v>
      </c>
      <c r="D134" s="139" t="s">
        <v>244</v>
      </c>
      <c r="E134" s="140">
        <f t="shared" si="54"/>
        <v>-5184.9881221771702</v>
      </c>
      <c r="F134" s="77">
        <f t="shared" si="55"/>
        <v>-5185</v>
      </c>
      <c r="G134" s="77">
        <f t="shared" si="83"/>
        <v>1.3492500002030283E-2</v>
      </c>
      <c r="I134" s="77">
        <f t="shared" si="86"/>
        <v>1.3492500002030283E-2</v>
      </c>
      <c r="P134" s="77">
        <f t="shared" si="77"/>
        <v>-6.5577101726239512E-3</v>
      </c>
      <c r="Q134" s="143">
        <f t="shared" si="79"/>
        <v>23381.023000000001</v>
      </c>
      <c r="R134" s="77">
        <f t="shared" si="84"/>
        <v>4.0201092804780821E-4</v>
      </c>
      <c r="S134" s="79">
        <f t="shared" si="87"/>
        <v>0.1</v>
      </c>
      <c r="Z134" s="77">
        <f t="shared" si="59"/>
        <v>-5185</v>
      </c>
      <c r="AA134" s="84">
        <f t="shared" si="60"/>
        <v>-2.4664565812725775E-4</v>
      </c>
      <c r="AB134" s="84">
        <f t="shared" si="61"/>
        <v>6.3775403978986317E-2</v>
      </c>
      <c r="AC134" s="84">
        <f t="shared" si="62"/>
        <v>2.0050210174654234E-2</v>
      </c>
      <c r="AD134" s="84">
        <f t="shared" si="63"/>
        <v>1.3739145660157541E-2</v>
      </c>
      <c r="AE134" s="84">
        <f t="shared" si="64"/>
        <v>1.8876412347102579E-5</v>
      </c>
      <c r="AF134" s="77">
        <f t="shared" si="65"/>
        <v>2.0050210174654234E-2</v>
      </c>
      <c r="AG134" s="142"/>
      <c r="AH134" s="77">
        <f t="shared" si="66"/>
        <v>-5.0282903976956034E-2</v>
      </c>
      <c r="AI134" s="77">
        <f t="shared" si="67"/>
        <v>0.99818885651834033</v>
      </c>
      <c r="AJ134" s="77">
        <f t="shared" si="68"/>
        <v>-0.79105522382388049</v>
      </c>
      <c r="AK134" s="77">
        <f t="shared" si="69"/>
        <v>-3.5218857455178602E-2</v>
      </c>
      <c r="AL134" s="77">
        <f t="shared" si="70"/>
        <v>-1.6221764559441376</v>
      </c>
      <c r="AM134" s="77">
        <f t="shared" si="71"/>
        <v>-1.0527468023530209</v>
      </c>
      <c r="AN134" s="84">
        <f t="shared" si="88"/>
        <v>4.6962669544566786</v>
      </c>
      <c r="AO134" s="84">
        <f t="shared" si="88"/>
        <v>4.6962669544566786</v>
      </c>
      <c r="AP134" s="84">
        <f t="shared" si="88"/>
        <v>4.6962669544566786</v>
      </c>
      <c r="AQ134" s="84">
        <f t="shared" si="88"/>
        <v>4.6962669544566786</v>
      </c>
      <c r="AR134" s="84">
        <f t="shared" si="88"/>
        <v>4.6962669544572853</v>
      </c>
      <c r="AS134" s="84">
        <f t="shared" si="88"/>
        <v>4.6962669533904418</v>
      </c>
      <c r="AT134" s="84">
        <f t="shared" si="88"/>
        <v>4.6962688300098021</v>
      </c>
      <c r="AU134" s="84">
        <f t="shared" si="72"/>
        <v>4.7315277675568153</v>
      </c>
    </row>
    <row r="135" spans="1:47" s="77" customFormat="1" ht="12.95" customHeight="1">
      <c r="A135" s="137" t="s">
        <v>615</v>
      </c>
      <c r="B135" s="138" t="s">
        <v>154</v>
      </c>
      <c r="C135" s="139">
        <v>38399.523000000001</v>
      </c>
      <c r="D135" s="139" t="s">
        <v>244</v>
      </c>
      <c r="E135" s="140">
        <f t="shared" si="54"/>
        <v>-5184.9881221771702</v>
      </c>
      <c r="F135" s="77">
        <f t="shared" si="55"/>
        <v>-5185</v>
      </c>
      <c r="G135" s="77">
        <f t="shared" si="83"/>
        <v>1.3492500002030283E-2</v>
      </c>
      <c r="I135" s="77">
        <f t="shared" si="86"/>
        <v>1.3492500002030283E-2</v>
      </c>
      <c r="P135" s="77">
        <f t="shared" si="77"/>
        <v>-6.5577101726239512E-3</v>
      </c>
      <c r="Q135" s="143">
        <f t="shared" si="79"/>
        <v>23381.023000000001</v>
      </c>
      <c r="R135" s="77">
        <f t="shared" si="84"/>
        <v>4.0201092804780821E-4</v>
      </c>
      <c r="S135" s="79">
        <f t="shared" si="87"/>
        <v>0.1</v>
      </c>
      <c r="Z135" s="77">
        <f t="shared" si="59"/>
        <v>-5185</v>
      </c>
      <c r="AA135" s="84">
        <f t="shared" si="60"/>
        <v>-2.4664565812725775E-4</v>
      </c>
      <c r="AB135" s="84">
        <f t="shared" si="61"/>
        <v>6.3775403978986317E-2</v>
      </c>
      <c r="AC135" s="84">
        <f t="shared" si="62"/>
        <v>2.0050210174654234E-2</v>
      </c>
      <c r="AD135" s="84">
        <f t="shared" si="63"/>
        <v>1.3739145660157541E-2</v>
      </c>
      <c r="AE135" s="84">
        <f t="shared" si="64"/>
        <v>1.8876412347102579E-5</v>
      </c>
      <c r="AF135" s="77">
        <f t="shared" si="65"/>
        <v>2.0050210174654234E-2</v>
      </c>
      <c r="AG135" s="142"/>
      <c r="AH135" s="77">
        <f t="shared" si="66"/>
        <v>-5.0282903976956034E-2</v>
      </c>
      <c r="AI135" s="77">
        <f t="shared" si="67"/>
        <v>0.99818885651834033</v>
      </c>
      <c r="AJ135" s="77">
        <f t="shared" si="68"/>
        <v>-0.79105522382388049</v>
      </c>
      <c r="AK135" s="77">
        <f t="shared" si="69"/>
        <v>-3.5218857455178602E-2</v>
      </c>
      <c r="AL135" s="77">
        <f t="shared" si="70"/>
        <v>-1.6221764559441376</v>
      </c>
      <c r="AM135" s="77">
        <f t="shared" si="71"/>
        <v>-1.0527468023530209</v>
      </c>
      <c r="AN135" s="84">
        <f t="shared" si="88"/>
        <v>4.6962669544566786</v>
      </c>
      <c r="AO135" s="84">
        <f t="shared" si="88"/>
        <v>4.6962669544566786</v>
      </c>
      <c r="AP135" s="84">
        <f t="shared" si="88"/>
        <v>4.6962669544566786</v>
      </c>
      <c r="AQ135" s="84">
        <f t="shared" si="88"/>
        <v>4.6962669544566786</v>
      </c>
      <c r="AR135" s="84">
        <f t="shared" si="88"/>
        <v>4.6962669544572853</v>
      </c>
      <c r="AS135" s="84">
        <f t="shared" si="88"/>
        <v>4.6962669533904418</v>
      </c>
      <c r="AT135" s="84">
        <f t="shared" si="88"/>
        <v>4.6962688300098021</v>
      </c>
      <c r="AU135" s="84">
        <f t="shared" si="72"/>
        <v>4.7315277675568153</v>
      </c>
    </row>
    <row r="136" spans="1:47" s="77" customFormat="1" ht="12.95" customHeight="1">
      <c r="A136" s="137" t="s">
        <v>623</v>
      </c>
      <c r="B136" s="138" t="s">
        <v>154</v>
      </c>
      <c r="C136" s="139">
        <v>38400.644999999997</v>
      </c>
      <c r="D136" s="139" t="s">
        <v>244</v>
      </c>
      <c r="E136" s="140">
        <f t="shared" si="54"/>
        <v>-5184.0003943868542</v>
      </c>
      <c r="F136" s="77">
        <f t="shared" si="55"/>
        <v>-5184</v>
      </c>
      <c r="G136" s="77">
        <f t="shared" si="83"/>
        <v>-4.4799999886890873E-4</v>
      </c>
      <c r="I136" s="77">
        <f t="shared" si="86"/>
        <v>-4.4799999886890873E-4</v>
      </c>
      <c r="P136" s="77">
        <f t="shared" si="77"/>
        <v>-6.5609914704947529E-3</v>
      </c>
      <c r="Q136" s="143">
        <f t="shared" si="79"/>
        <v>23382.144999999997</v>
      </c>
      <c r="R136" s="77">
        <f t="shared" si="84"/>
        <v>3.7368664732170308E-5</v>
      </c>
      <c r="S136" s="79">
        <f t="shared" si="87"/>
        <v>0.1</v>
      </c>
      <c r="Z136" s="77">
        <f t="shared" si="59"/>
        <v>-5184</v>
      </c>
      <c r="AA136" s="84">
        <f t="shared" si="60"/>
        <v>-2.4747392316131628E-4</v>
      </c>
      <c r="AB136" s="84">
        <f t="shared" si="61"/>
        <v>4.9839842598203239E-2</v>
      </c>
      <c r="AC136" s="84">
        <f t="shared" si="62"/>
        <v>6.1129914716258442E-3</v>
      </c>
      <c r="AD136" s="84">
        <f t="shared" si="63"/>
        <v>-2.0052607570759245E-4</v>
      </c>
      <c r="AE136" s="84">
        <f t="shared" si="64"/>
        <v>4.0210707038687108E-9</v>
      </c>
      <c r="AF136" s="77">
        <f t="shared" si="65"/>
        <v>6.1129914716258442E-3</v>
      </c>
      <c r="AG136" s="142"/>
      <c r="AH136" s="77">
        <f t="shared" si="66"/>
        <v>-5.0287842597072148E-2</v>
      </c>
      <c r="AI136" s="77">
        <f t="shared" si="67"/>
        <v>0.99819366291152334</v>
      </c>
      <c r="AJ136" s="77">
        <f t="shared" si="68"/>
        <v>-0.7911387022847437</v>
      </c>
      <c r="AK136" s="77">
        <f t="shared" si="69"/>
        <v>-3.5219104296988324E-2</v>
      </c>
      <c r="AL136" s="77">
        <f t="shared" si="70"/>
        <v>-1.6220399842730115</v>
      </c>
      <c r="AM136" s="77">
        <f t="shared" si="71"/>
        <v>-1.052602952723396</v>
      </c>
      <c r="AN136" s="84">
        <f t="shared" si="88"/>
        <v>4.6964035883753059</v>
      </c>
      <c r="AO136" s="84">
        <f t="shared" si="88"/>
        <v>4.6964035883753059</v>
      </c>
      <c r="AP136" s="84">
        <f t="shared" si="88"/>
        <v>4.6964035883753059</v>
      </c>
      <c r="AQ136" s="84">
        <f t="shared" si="88"/>
        <v>4.696403588375305</v>
      </c>
      <c r="AR136" s="84">
        <f t="shared" si="88"/>
        <v>4.6964035883759561</v>
      </c>
      <c r="AS136" s="84">
        <f t="shared" si="88"/>
        <v>4.6964035872223171</v>
      </c>
      <c r="AT136" s="84">
        <f t="shared" si="88"/>
        <v>4.6964056338744307</v>
      </c>
      <c r="AU136" s="84">
        <f t="shared" si="72"/>
        <v>4.7316644788261017</v>
      </c>
    </row>
    <row r="137" spans="1:47" s="77" customFormat="1" ht="12.95" customHeight="1">
      <c r="A137" s="137" t="s">
        <v>615</v>
      </c>
      <c r="B137" s="138" t="s">
        <v>154</v>
      </c>
      <c r="C137" s="139">
        <v>38406.334999999999</v>
      </c>
      <c r="D137" s="139" t="s">
        <v>244</v>
      </c>
      <c r="E137" s="140">
        <f t="shared" si="54"/>
        <v>-5178.9913292113433</v>
      </c>
      <c r="F137" s="77">
        <f t="shared" si="55"/>
        <v>-5179</v>
      </c>
      <c r="G137" s="77">
        <f t="shared" si="83"/>
        <v>9.849500005657319E-3</v>
      </c>
      <c r="I137" s="77">
        <f t="shared" si="86"/>
        <v>9.849500005657319E-3</v>
      </c>
      <c r="P137" s="77">
        <f t="shared" si="77"/>
        <v>-6.5773716516066977E-3</v>
      </c>
      <c r="Q137" s="143">
        <f t="shared" si="79"/>
        <v>23387.834999999999</v>
      </c>
      <c r="R137" s="77">
        <f t="shared" si="84"/>
        <v>2.6984211244422386E-4</v>
      </c>
      <c r="S137" s="79">
        <f t="shared" si="87"/>
        <v>0.1</v>
      </c>
      <c r="Z137" s="77">
        <f t="shared" si="59"/>
        <v>-5179</v>
      </c>
      <c r="AA137" s="84">
        <f t="shared" si="60"/>
        <v>-2.5160339481298394E-4</v>
      </c>
      <c r="AB137" s="84">
        <f t="shared" si="61"/>
        <v>6.0162021975578024E-2</v>
      </c>
      <c r="AC137" s="84">
        <f t="shared" si="62"/>
        <v>1.6426871657264017E-2</v>
      </c>
      <c r="AD137" s="84">
        <f t="shared" si="63"/>
        <v>1.0101103400470303E-2</v>
      </c>
      <c r="AE137" s="84">
        <f t="shared" si="64"/>
        <v>1.0203228990699272E-5</v>
      </c>
      <c r="AF137" s="77">
        <f t="shared" si="65"/>
        <v>1.6426871657264017E-2</v>
      </c>
      <c r="AG137" s="142"/>
      <c r="AH137" s="77">
        <f t="shared" si="66"/>
        <v>-5.0312521969920705E-2</v>
      </c>
      <c r="AI137" s="77">
        <f t="shared" si="67"/>
        <v>0.9982176960746324</v>
      </c>
      <c r="AJ137" s="77">
        <f t="shared" si="68"/>
        <v>-0.79155588558681689</v>
      </c>
      <c r="AK137" s="77">
        <f t="shared" si="69"/>
        <v>-3.5220328702000592E-2</v>
      </c>
      <c r="AL137" s="77">
        <f t="shared" si="70"/>
        <v>-1.6213576062028536</v>
      </c>
      <c r="AM137" s="77">
        <f t="shared" si="71"/>
        <v>-1.0518839936343285</v>
      </c>
      <c r="AN137" s="84">
        <f t="shared" si="88"/>
        <v>4.6970867678373391</v>
      </c>
      <c r="AO137" s="84">
        <f t="shared" si="88"/>
        <v>4.6970867678373391</v>
      </c>
      <c r="AP137" s="84">
        <f t="shared" si="88"/>
        <v>4.6970867678373391</v>
      </c>
      <c r="AQ137" s="84">
        <f t="shared" si="88"/>
        <v>4.6970867678373383</v>
      </c>
      <c r="AR137" s="84">
        <f t="shared" si="88"/>
        <v>4.697086767838182</v>
      </c>
      <c r="AS137" s="84">
        <f t="shared" si="88"/>
        <v>4.6970867662751621</v>
      </c>
      <c r="AT137" s="84">
        <f t="shared" si="88"/>
        <v>4.6970896630823464</v>
      </c>
      <c r="AU137" s="84">
        <f t="shared" si="72"/>
        <v>4.7323480351725369</v>
      </c>
    </row>
    <row r="138" spans="1:47" s="77" customFormat="1" ht="12.95" customHeight="1">
      <c r="A138" s="137" t="s">
        <v>615</v>
      </c>
      <c r="B138" s="138" t="s">
        <v>154</v>
      </c>
      <c r="C138" s="139">
        <v>38406.337</v>
      </c>
      <c r="D138" s="139" t="s">
        <v>244</v>
      </c>
      <c r="E138" s="140">
        <f t="shared" si="54"/>
        <v>-5178.9895685557449</v>
      </c>
      <c r="F138" s="77">
        <f t="shared" si="55"/>
        <v>-5179</v>
      </c>
      <c r="G138" s="77">
        <f t="shared" si="83"/>
        <v>1.1849500006064773E-2</v>
      </c>
      <c r="I138" s="77">
        <f t="shared" si="86"/>
        <v>1.1849500006064773E-2</v>
      </c>
      <c r="P138" s="77">
        <f t="shared" si="77"/>
        <v>-6.5773716516066977E-3</v>
      </c>
      <c r="Q138" s="143">
        <f t="shared" si="79"/>
        <v>23387.837</v>
      </c>
      <c r="R138" s="77">
        <f t="shared" si="84"/>
        <v>3.3954959908829614E-4</v>
      </c>
      <c r="S138" s="79">
        <f t="shared" si="87"/>
        <v>0.1</v>
      </c>
      <c r="Z138" s="77">
        <f t="shared" si="59"/>
        <v>-5179</v>
      </c>
      <c r="AA138" s="84">
        <f t="shared" si="60"/>
        <v>-2.5160339481298394E-4</v>
      </c>
      <c r="AB138" s="84">
        <f t="shared" si="61"/>
        <v>6.2162021975985478E-2</v>
      </c>
      <c r="AC138" s="84">
        <f t="shared" si="62"/>
        <v>1.842687165767147E-2</v>
      </c>
      <c r="AD138" s="84">
        <f t="shared" si="63"/>
        <v>1.2101103400877757E-2</v>
      </c>
      <c r="AE138" s="84">
        <f t="shared" si="64"/>
        <v>1.4643670351873522E-5</v>
      </c>
      <c r="AF138" s="77">
        <f t="shared" si="65"/>
        <v>1.842687165767147E-2</v>
      </c>
      <c r="AG138" s="142"/>
      <c r="AH138" s="77">
        <f t="shared" si="66"/>
        <v>-5.0312521969920705E-2</v>
      </c>
      <c r="AI138" s="77">
        <f t="shared" si="67"/>
        <v>0.9982176960746324</v>
      </c>
      <c r="AJ138" s="77">
        <f t="shared" si="68"/>
        <v>-0.79155588558681689</v>
      </c>
      <c r="AK138" s="77">
        <f t="shared" si="69"/>
        <v>-3.5220328702000592E-2</v>
      </c>
      <c r="AL138" s="77">
        <f t="shared" si="70"/>
        <v>-1.6213576062028536</v>
      </c>
      <c r="AM138" s="77">
        <f t="shared" si="71"/>
        <v>-1.0518839936343285</v>
      </c>
      <c r="AN138" s="84">
        <f t="shared" si="88"/>
        <v>4.6970867678373391</v>
      </c>
      <c r="AO138" s="84">
        <f t="shared" si="88"/>
        <v>4.6970867678373391</v>
      </c>
      <c r="AP138" s="84">
        <f t="shared" si="88"/>
        <v>4.6970867678373391</v>
      </c>
      <c r="AQ138" s="84">
        <f t="shared" si="88"/>
        <v>4.6970867678373383</v>
      </c>
      <c r="AR138" s="84">
        <f t="shared" si="88"/>
        <v>4.697086767838182</v>
      </c>
      <c r="AS138" s="84">
        <f t="shared" si="88"/>
        <v>4.6970867662751621</v>
      </c>
      <c r="AT138" s="84">
        <f t="shared" si="88"/>
        <v>4.6970896630823464</v>
      </c>
      <c r="AU138" s="84">
        <f t="shared" si="72"/>
        <v>4.7323480351725369</v>
      </c>
    </row>
    <row r="139" spans="1:47" s="77" customFormat="1" ht="12.95" customHeight="1">
      <c r="A139" s="137" t="s">
        <v>615</v>
      </c>
      <c r="B139" s="138" t="s">
        <v>154</v>
      </c>
      <c r="C139" s="139">
        <v>38406.343000000001</v>
      </c>
      <c r="D139" s="139" t="s">
        <v>244</v>
      </c>
      <c r="E139" s="140">
        <f t="shared" si="54"/>
        <v>-5178.9842865889514</v>
      </c>
      <c r="F139" s="77">
        <f t="shared" si="55"/>
        <v>-5179</v>
      </c>
      <c r="G139" s="77">
        <f t="shared" si="83"/>
        <v>1.7849500007287133E-2</v>
      </c>
      <c r="I139" s="77">
        <f t="shared" si="86"/>
        <v>1.7849500007287133E-2</v>
      </c>
      <c r="P139" s="77">
        <f t="shared" si="77"/>
        <v>-6.5773716516066977E-3</v>
      </c>
      <c r="Q139" s="143">
        <f t="shared" si="79"/>
        <v>23387.843000000001</v>
      </c>
      <c r="R139" s="77">
        <f t="shared" si="84"/>
        <v>5.9667205904007071E-4</v>
      </c>
      <c r="S139" s="79">
        <f t="shared" si="87"/>
        <v>0.1</v>
      </c>
      <c r="Z139" s="77">
        <f t="shared" si="59"/>
        <v>-5179</v>
      </c>
      <c r="AA139" s="84">
        <f t="shared" si="60"/>
        <v>-2.5160339481298394E-4</v>
      </c>
      <c r="AB139" s="84">
        <f t="shared" si="61"/>
        <v>6.8162021977207832E-2</v>
      </c>
      <c r="AC139" s="84">
        <f t="shared" si="62"/>
        <v>2.4426871658893831E-2</v>
      </c>
      <c r="AD139" s="84">
        <f t="shared" si="63"/>
        <v>1.8101103402100117E-2</v>
      </c>
      <c r="AE139" s="84">
        <f t="shared" si="64"/>
        <v>3.2764994437352051E-5</v>
      </c>
      <c r="AF139" s="77">
        <f t="shared" si="65"/>
        <v>2.4426871658893831E-2</v>
      </c>
      <c r="AG139" s="142"/>
      <c r="AH139" s="77">
        <f t="shared" si="66"/>
        <v>-5.0312521969920705E-2</v>
      </c>
      <c r="AI139" s="77">
        <f t="shared" si="67"/>
        <v>0.9982176960746324</v>
      </c>
      <c r="AJ139" s="77">
        <f t="shared" si="68"/>
        <v>-0.79155588558681689</v>
      </c>
      <c r="AK139" s="77">
        <f t="shared" si="69"/>
        <v>-3.5220328702000592E-2</v>
      </c>
      <c r="AL139" s="77">
        <f t="shared" si="70"/>
        <v>-1.6213576062028536</v>
      </c>
      <c r="AM139" s="77">
        <f t="shared" si="71"/>
        <v>-1.0518839936343285</v>
      </c>
      <c r="AN139" s="84">
        <f t="shared" si="88"/>
        <v>4.6970867678373391</v>
      </c>
      <c r="AO139" s="84">
        <f t="shared" si="88"/>
        <v>4.6970867678373391</v>
      </c>
      <c r="AP139" s="84">
        <f t="shared" si="88"/>
        <v>4.6970867678373391</v>
      </c>
      <c r="AQ139" s="84">
        <f t="shared" si="88"/>
        <v>4.6970867678373383</v>
      </c>
      <c r="AR139" s="84">
        <f t="shared" si="88"/>
        <v>4.697086767838182</v>
      </c>
      <c r="AS139" s="84">
        <f t="shared" si="88"/>
        <v>4.6970867662751621</v>
      </c>
      <c r="AT139" s="84">
        <f t="shared" si="88"/>
        <v>4.6970896630823464</v>
      </c>
      <c r="AU139" s="84">
        <f t="shared" si="72"/>
        <v>4.7323480351725369</v>
      </c>
    </row>
    <row r="140" spans="1:47" s="77" customFormat="1" ht="12.95" customHeight="1">
      <c r="A140" s="137" t="s">
        <v>650</v>
      </c>
      <c r="B140" s="138" t="s">
        <v>154</v>
      </c>
      <c r="C140" s="139">
        <v>38440.417000000001</v>
      </c>
      <c r="D140" s="139" t="s">
        <v>244</v>
      </c>
      <c r="E140" s="140">
        <f t="shared" si="54"/>
        <v>-5148.9879971706223</v>
      </c>
      <c r="F140" s="77">
        <f t="shared" si="55"/>
        <v>-5149</v>
      </c>
      <c r="G140" s="77">
        <f t="shared" si="83"/>
        <v>1.3634500006446615E-2</v>
      </c>
      <c r="I140" s="77">
        <f t="shared" si="86"/>
        <v>1.3634500006446615E-2</v>
      </c>
      <c r="P140" s="77">
        <f t="shared" si="77"/>
        <v>-6.6747319498063201E-3</v>
      </c>
      <c r="Q140" s="143">
        <f t="shared" si="79"/>
        <v>23421.917000000001</v>
      </c>
      <c r="R140" s="77">
        <f t="shared" si="84"/>
        <v>4.1246490265288541E-4</v>
      </c>
      <c r="S140" s="79">
        <f t="shared" si="87"/>
        <v>0.1</v>
      </c>
      <c r="Z140" s="77">
        <f t="shared" si="59"/>
        <v>-5149</v>
      </c>
      <c r="AA140" s="84">
        <f t="shared" si="60"/>
        <v>-2.7596468868821417E-4</v>
      </c>
      <c r="AB140" s="84">
        <f t="shared" si="61"/>
        <v>6.4094617079954619E-2</v>
      </c>
      <c r="AC140" s="84">
        <f t="shared" si="62"/>
        <v>2.0309231956252935E-2</v>
      </c>
      <c r="AD140" s="84">
        <f t="shared" si="63"/>
        <v>1.3910464695134829E-2</v>
      </c>
      <c r="AE140" s="84">
        <f t="shared" si="64"/>
        <v>1.935010280345925E-5</v>
      </c>
      <c r="AF140" s="77">
        <f t="shared" si="65"/>
        <v>2.0309231956252935E-2</v>
      </c>
      <c r="AG140" s="142"/>
      <c r="AH140" s="77">
        <f t="shared" si="66"/>
        <v>-5.0460117073508011E-2</v>
      </c>
      <c r="AI140" s="77">
        <f t="shared" si="67"/>
        <v>0.99836193640308646</v>
      </c>
      <c r="AJ140" s="77">
        <f t="shared" si="68"/>
        <v>-0.79405165796271893</v>
      </c>
      <c r="AK140" s="77">
        <f t="shared" si="69"/>
        <v>-3.5227331843496378E-2</v>
      </c>
      <c r="AL140" s="77">
        <f t="shared" si="70"/>
        <v>-1.6172626475973573</v>
      </c>
      <c r="AM140" s="77">
        <f t="shared" si="71"/>
        <v>-1.0475803233600036</v>
      </c>
      <c r="AN140" s="84">
        <f t="shared" si="88"/>
        <v>4.7011861900890652</v>
      </c>
      <c r="AO140" s="84">
        <f t="shared" si="88"/>
        <v>4.7011861900890652</v>
      </c>
      <c r="AP140" s="84">
        <f t="shared" si="88"/>
        <v>4.7011861900890652</v>
      </c>
      <c r="AQ140" s="84">
        <f t="shared" si="88"/>
        <v>4.7011861900890644</v>
      </c>
      <c r="AR140" s="84">
        <f t="shared" si="88"/>
        <v>4.7011861900903122</v>
      </c>
      <c r="AS140" s="84">
        <f t="shared" si="88"/>
        <v>4.7011861869319844</v>
      </c>
      <c r="AT140" s="84">
        <f t="shared" si="88"/>
        <v>4.7011941842849794</v>
      </c>
      <c r="AU140" s="84">
        <f t="shared" si="72"/>
        <v>4.7364493732511459</v>
      </c>
    </row>
    <row r="141" spans="1:47" s="77" customFormat="1" ht="12.95" customHeight="1">
      <c r="A141" s="6" t="s">
        <v>243</v>
      </c>
      <c r="B141" s="46" t="s">
        <v>154</v>
      </c>
      <c r="C141" s="6">
        <v>38817.533000000003</v>
      </c>
      <c r="D141" s="6" t="s">
        <v>244</v>
      </c>
      <c r="E141" s="77">
        <f t="shared" si="54"/>
        <v>-4817.0022989760419</v>
      </c>
      <c r="F141" s="77">
        <f t="shared" si="55"/>
        <v>-4817</v>
      </c>
      <c r="G141" s="77">
        <f t="shared" si="83"/>
        <v>-2.6114999927813187E-3</v>
      </c>
      <c r="I141" s="77">
        <f>G141</f>
        <v>-2.6114999927813187E-3</v>
      </c>
      <c r="P141" s="77">
        <f t="shared" si="77"/>
        <v>-7.6467915910971226E-3</v>
      </c>
      <c r="Q141" s="143">
        <f t="shared" si="79"/>
        <v>23799.033000000003</v>
      </c>
      <c r="R141" s="77">
        <f t="shared" si="84"/>
        <v>2.5354161480069725E-5</v>
      </c>
      <c r="S141" s="79">
        <f t="shared" si="87"/>
        <v>0.1</v>
      </c>
      <c r="Z141" s="77">
        <f t="shared" si="59"/>
        <v>-4817</v>
      </c>
      <c r="AA141" s="84">
        <f t="shared" si="60"/>
        <v>-4.9723653290976305E-4</v>
      </c>
      <c r="AB141" s="84">
        <f t="shared" si="61"/>
        <v>4.9426168070295741E-2</v>
      </c>
      <c r="AC141" s="84">
        <f t="shared" si="62"/>
        <v>5.0352915983158039E-3</v>
      </c>
      <c r="AD141" s="84">
        <f t="shared" si="63"/>
        <v>-2.1142634598715557E-3</v>
      </c>
      <c r="AE141" s="84">
        <f t="shared" si="64"/>
        <v>4.4701099777480411E-7</v>
      </c>
      <c r="AF141" s="77">
        <f t="shared" si="65"/>
        <v>5.0352915983158039E-3</v>
      </c>
      <c r="AG141" s="142"/>
      <c r="AH141" s="77">
        <f t="shared" si="66"/>
        <v>-5.203766806307706E-2</v>
      </c>
      <c r="AI141" s="77">
        <f t="shared" si="67"/>
        <v>0.99996228048065916</v>
      </c>
      <c r="AJ141" s="77">
        <f t="shared" si="68"/>
        <v>-0.82081852089092056</v>
      </c>
      <c r="AK141" s="77">
        <f t="shared" si="69"/>
        <v>-3.5265375914588067E-2</v>
      </c>
      <c r="AL141" s="77">
        <f t="shared" si="70"/>
        <v>-1.5718659171219116</v>
      </c>
      <c r="AM141" s="77">
        <f t="shared" si="71"/>
        <v>-1.0010701627469005</v>
      </c>
      <c r="AN141" s="84">
        <f t="shared" ref="AN141:AT150" si="89">$AU141+$AB$7*SIN(AO141)</f>
        <v>4.7465927450062075</v>
      </c>
      <c r="AO141" s="84">
        <f t="shared" si="89"/>
        <v>4.7465927450062075</v>
      </c>
      <c r="AP141" s="84">
        <f t="shared" si="89"/>
        <v>4.7465927450062084</v>
      </c>
      <c r="AQ141" s="84">
        <f t="shared" si="89"/>
        <v>4.7465927450063212</v>
      </c>
      <c r="AR141" s="84">
        <f t="shared" si="89"/>
        <v>4.7465927450999343</v>
      </c>
      <c r="AS141" s="84">
        <f t="shared" si="89"/>
        <v>4.746592822724252</v>
      </c>
      <c r="AT141" s="84">
        <f t="shared" si="89"/>
        <v>4.7466571286384625</v>
      </c>
      <c r="AU141" s="84">
        <f t="shared" si="72"/>
        <v>4.7818375146544225</v>
      </c>
    </row>
    <row r="142" spans="1:47" s="77" customFormat="1" ht="12.95" customHeight="1">
      <c r="A142" s="6" t="s">
        <v>243</v>
      </c>
      <c r="B142" s="46" t="s">
        <v>154</v>
      </c>
      <c r="C142" s="6">
        <v>38818.668299999998</v>
      </c>
      <c r="D142" s="6" t="s">
        <v>244</v>
      </c>
      <c r="E142" s="77">
        <f t="shared" si="54"/>
        <v>-4816.0028628260015</v>
      </c>
      <c r="F142" s="77">
        <f t="shared" si="55"/>
        <v>-4816</v>
      </c>
      <c r="G142" s="77">
        <f t="shared" si="83"/>
        <v>-3.2520000022486784E-3</v>
      </c>
      <c r="I142" s="77">
        <f>G142</f>
        <v>-3.2520000022486784E-3</v>
      </c>
      <c r="P142" s="77">
        <f t="shared" si="77"/>
        <v>-7.64942746009609E-3</v>
      </c>
      <c r="Q142" s="143">
        <f t="shared" si="79"/>
        <v>23800.168299999998</v>
      </c>
      <c r="R142" s="77">
        <f t="shared" si="84"/>
        <v>1.933736824703035E-5</v>
      </c>
      <c r="S142" s="79">
        <f t="shared" si="87"/>
        <v>0.1</v>
      </c>
      <c r="Z142" s="77">
        <f t="shared" si="59"/>
        <v>-4816</v>
      </c>
      <c r="AA142" s="84">
        <f t="shared" si="60"/>
        <v>-4.9776704729669052E-4</v>
      </c>
      <c r="AB142" s="84">
        <f t="shared" si="61"/>
        <v>4.8790262949595146E-2</v>
      </c>
      <c r="AC142" s="84">
        <f t="shared" si="62"/>
        <v>4.3974274578474117E-3</v>
      </c>
      <c r="AD142" s="84">
        <f t="shared" si="63"/>
        <v>-2.7542329549519878E-3</v>
      </c>
      <c r="AE142" s="84">
        <f t="shared" si="64"/>
        <v>7.5857991701435596E-7</v>
      </c>
      <c r="AF142" s="77">
        <f t="shared" si="65"/>
        <v>4.3974274578474117E-3</v>
      </c>
      <c r="AG142" s="142"/>
      <c r="AH142" s="77">
        <f t="shared" si="66"/>
        <v>-5.2042262951843825E-2</v>
      </c>
      <c r="AI142" s="77">
        <f t="shared" si="67"/>
        <v>0.99996711032202024</v>
      </c>
      <c r="AJ142" s="77">
        <f t="shared" si="68"/>
        <v>-0.82089674154936132</v>
      </c>
      <c r="AK142" s="77">
        <f t="shared" si="69"/>
        <v>-3.5265380749800929E-2</v>
      </c>
      <c r="AL142" s="77">
        <f t="shared" si="70"/>
        <v>-1.5717289600954474</v>
      </c>
      <c r="AM142" s="77">
        <f t="shared" si="71"/>
        <v>-1.000933068473548</v>
      </c>
      <c r="AN142" s="84">
        <f t="shared" si="89"/>
        <v>4.7467296216753763</v>
      </c>
      <c r="AO142" s="84">
        <f t="shared" si="89"/>
        <v>4.7467296216753763</v>
      </c>
      <c r="AP142" s="84">
        <f t="shared" si="89"/>
        <v>4.7467296216753763</v>
      </c>
      <c r="AQ142" s="84">
        <f t="shared" si="89"/>
        <v>4.7467296216754908</v>
      </c>
      <c r="AR142" s="84">
        <f t="shared" si="89"/>
        <v>4.7467296217701023</v>
      </c>
      <c r="AS142" s="84">
        <f t="shared" si="89"/>
        <v>4.7467296999096131</v>
      </c>
      <c r="AT142" s="84">
        <f t="shared" si="89"/>
        <v>4.7467941747911064</v>
      </c>
      <c r="AU142" s="84">
        <f t="shared" si="72"/>
        <v>4.7819742259237099</v>
      </c>
    </row>
    <row r="143" spans="1:47" s="77" customFormat="1" ht="12.95" customHeight="1">
      <c r="A143" s="137" t="s">
        <v>664</v>
      </c>
      <c r="B143" s="138" t="s">
        <v>154</v>
      </c>
      <c r="C143" s="139">
        <v>38832.305</v>
      </c>
      <c r="D143" s="139" t="s">
        <v>244</v>
      </c>
      <c r="E143" s="140">
        <f t="shared" si="54"/>
        <v>-4803.9980967312958</v>
      </c>
      <c r="F143" s="77">
        <f t="shared" si="55"/>
        <v>-4804</v>
      </c>
      <c r="G143" s="77">
        <f t="shared" si="83"/>
        <v>2.1620000043185428E-3</v>
      </c>
      <c r="I143" s="77">
        <f>+G143</f>
        <v>2.1620000043185428E-3</v>
      </c>
      <c r="P143" s="77">
        <f t="shared" si="77"/>
        <v>-7.6809210852249905E-3</v>
      </c>
      <c r="Q143" s="143">
        <f t="shared" si="79"/>
        <v>23813.805</v>
      </c>
      <c r="R143" s="77">
        <f t="shared" si="84"/>
        <v>9.6883095574980859E-5</v>
      </c>
      <c r="S143" s="79">
        <f t="shared" si="87"/>
        <v>0.1</v>
      </c>
      <c r="Z143" s="77">
        <f t="shared" si="59"/>
        <v>-4804</v>
      </c>
      <c r="AA143" s="84">
        <f t="shared" si="60"/>
        <v>-5.0406861598206038E-4</v>
      </c>
      <c r="AB143" s="84">
        <f t="shared" si="61"/>
        <v>5.4259327271495982E-2</v>
      </c>
      <c r="AC143" s="84">
        <f t="shared" si="62"/>
        <v>9.8429210895435333E-3</v>
      </c>
      <c r="AD143" s="84">
        <f t="shared" si="63"/>
        <v>2.6660686203006032E-3</v>
      </c>
      <c r="AE143" s="84">
        <f t="shared" si="64"/>
        <v>7.1079218881515621E-7</v>
      </c>
      <c r="AF143" s="77">
        <f t="shared" si="65"/>
        <v>9.8429210895435333E-3</v>
      </c>
      <c r="AG143" s="142"/>
      <c r="AH143" s="77">
        <f t="shared" si="66"/>
        <v>-5.2097327267177439E-2</v>
      </c>
      <c r="AI143" s="77">
        <f t="shared" si="67"/>
        <v>1.0000250720799821</v>
      </c>
      <c r="AJ143" s="77">
        <f t="shared" si="68"/>
        <v>-0.82183424680338701</v>
      </c>
      <c r="AK143" s="77">
        <f t="shared" si="69"/>
        <v>-3.5265387174255619E-2</v>
      </c>
      <c r="AL143" s="77">
        <f t="shared" si="70"/>
        <v>-1.5700853725769868</v>
      </c>
      <c r="AM143" s="77">
        <f t="shared" si="71"/>
        <v>-0.99928929839030811</v>
      </c>
      <c r="AN143" s="84">
        <f t="shared" si="89"/>
        <v>4.748372193274526</v>
      </c>
      <c r="AO143" s="84">
        <f t="shared" si="89"/>
        <v>4.748372193274526</v>
      </c>
      <c r="AP143" s="84">
        <f t="shared" si="89"/>
        <v>4.748372193274526</v>
      </c>
      <c r="AQ143" s="84">
        <f t="shared" si="89"/>
        <v>4.7483721932746619</v>
      </c>
      <c r="AR143" s="84">
        <f t="shared" si="89"/>
        <v>4.7483721933818011</v>
      </c>
      <c r="AS143" s="84">
        <f t="shared" si="89"/>
        <v>4.7483722778303452</v>
      </c>
      <c r="AT143" s="84">
        <f t="shared" si="89"/>
        <v>4.7484387799071275</v>
      </c>
      <c r="AU143" s="84">
        <f t="shared" si="72"/>
        <v>4.7836147611551532</v>
      </c>
    </row>
    <row r="144" spans="1:47" s="77" customFormat="1" ht="12.95" customHeight="1">
      <c r="A144" s="137" t="s">
        <v>669</v>
      </c>
      <c r="B144" s="138" t="s">
        <v>154</v>
      </c>
      <c r="C144" s="139">
        <v>39140.144200000002</v>
      </c>
      <c r="D144" s="139" t="s">
        <v>244</v>
      </c>
      <c r="E144" s="140">
        <f t="shared" si="54"/>
        <v>-4532.9986913927223</v>
      </c>
      <c r="F144" s="77">
        <f t="shared" si="55"/>
        <v>-4533</v>
      </c>
      <c r="G144" s="77">
        <f t="shared" si="83"/>
        <v>1.4865000048303045E-3</v>
      </c>
      <c r="J144" s="77">
        <f>+G144</f>
        <v>1.4865000048303045E-3</v>
      </c>
      <c r="P144" s="77">
        <f t="shared" si="77"/>
        <v>-8.3248968524464069E-3</v>
      </c>
      <c r="Q144" s="143">
        <f t="shared" si="79"/>
        <v>24121.644200000002</v>
      </c>
      <c r="R144" s="77">
        <f t="shared" si="84"/>
        <v>9.626350829097933E-5</v>
      </c>
      <c r="S144" s="79">
        <f>S$17</f>
        <v>1</v>
      </c>
      <c r="Z144" s="77">
        <f t="shared" si="59"/>
        <v>-4533</v>
      </c>
      <c r="AA144" s="84">
        <f t="shared" si="60"/>
        <v>-6.1425942947269246E-4</v>
      </c>
      <c r="AB144" s="84">
        <f t="shared" si="61"/>
        <v>5.4790452145679958E-2</v>
      </c>
      <c r="AC144" s="84">
        <f t="shared" si="62"/>
        <v>9.8113968572767114E-3</v>
      </c>
      <c r="AD144" s="84">
        <f t="shared" si="63"/>
        <v>2.100759434302997E-3</v>
      </c>
      <c r="AE144" s="84">
        <f t="shared" si="64"/>
        <v>4.4131902008130478E-6</v>
      </c>
      <c r="AF144" s="77">
        <f t="shared" si="65"/>
        <v>9.8113968572767114E-3</v>
      </c>
      <c r="AG144" s="142"/>
      <c r="AH144" s="77">
        <f t="shared" si="66"/>
        <v>-5.3303952140849653E-2</v>
      </c>
      <c r="AI144" s="77">
        <f t="shared" si="67"/>
        <v>1.0013355139704032</v>
      </c>
      <c r="AJ144" s="77">
        <f t="shared" si="68"/>
        <v>-0.84243763281745498</v>
      </c>
      <c r="AK144" s="77">
        <f t="shared" si="69"/>
        <v>-3.5240098802276437E-2</v>
      </c>
      <c r="AL144" s="77">
        <f t="shared" si="70"/>
        <v>-1.5329168883210651</v>
      </c>
      <c r="AM144" s="77">
        <f t="shared" si="71"/>
        <v>-0.96282028909100104</v>
      </c>
      <c r="AN144" s="84">
        <f t="shared" si="89"/>
        <v>4.7854923079275622</v>
      </c>
      <c r="AO144" s="84">
        <f t="shared" si="89"/>
        <v>4.7854923079275622</v>
      </c>
      <c r="AP144" s="84">
        <f t="shared" si="89"/>
        <v>4.7854923079275666</v>
      </c>
      <c r="AQ144" s="84">
        <f t="shared" si="89"/>
        <v>4.7854923079294833</v>
      </c>
      <c r="AR144" s="84">
        <f t="shared" si="89"/>
        <v>4.785492308673331</v>
      </c>
      <c r="AS144" s="84">
        <f t="shared" si="89"/>
        <v>4.7854925974647946</v>
      </c>
      <c r="AT144" s="84">
        <f t="shared" si="89"/>
        <v>4.7856046319037127</v>
      </c>
      <c r="AU144" s="84">
        <f t="shared" si="72"/>
        <v>4.8206635151319244</v>
      </c>
    </row>
    <row r="145" spans="1:47" s="77" customFormat="1" ht="12.95" customHeight="1">
      <c r="A145" s="137" t="s">
        <v>669</v>
      </c>
      <c r="B145" s="138" t="s">
        <v>154</v>
      </c>
      <c r="C145" s="139">
        <v>39163.999799999998</v>
      </c>
      <c r="D145" s="139" t="s">
        <v>244</v>
      </c>
      <c r="E145" s="140">
        <f t="shared" si="54"/>
        <v>-4511.9979435542609</v>
      </c>
      <c r="F145" s="77">
        <f t="shared" si="55"/>
        <v>-4512</v>
      </c>
      <c r="G145" s="77">
        <f t="shared" si="83"/>
        <v>2.3359999977401458E-3</v>
      </c>
      <c r="J145" s="77">
        <f>+G145</f>
        <v>2.3359999977401458E-3</v>
      </c>
      <c r="P145" s="77">
        <f t="shared" si="77"/>
        <v>-8.3694216289934634E-3</v>
      </c>
      <c r="Q145" s="143">
        <f t="shared" si="79"/>
        <v>24145.499799999998</v>
      </c>
      <c r="R145" s="77">
        <f t="shared" si="84"/>
        <v>1.1460605220613568E-4</v>
      </c>
      <c r="S145" s="79">
        <f>S$17</f>
        <v>1</v>
      </c>
      <c r="Z145" s="77">
        <f t="shared" si="59"/>
        <v>-4512</v>
      </c>
      <c r="AA145" s="84">
        <f t="shared" si="60"/>
        <v>-6.2019972192525058E-4</v>
      </c>
      <c r="AB145" s="84">
        <f t="shared" si="61"/>
        <v>5.5730472866780893E-2</v>
      </c>
      <c r="AC145" s="84">
        <f t="shared" si="62"/>
        <v>1.0705421626733609E-2</v>
      </c>
      <c r="AD145" s="84">
        <f t="shared" si="63"/>
        <v>2.9561997196653964E-3</v>
      </c>
      <c r="AE145" s="84">
        <f t="shared" si="64"/>
        <v>8.7391167825497684E-6</v>
      </c>
      <c r="AF145" s="77">
        <f t="shared" si="65"/>
        <v>1.0705421626733609E-2</v>
      </c>
      <c r="AG145" s="142"/>
      <c r="AH145" s="77">
        <f t="shared" si="66"/>
        <v>-5.3394472869040747E-2</v>
      </c>
      <c r="AI145" s="77">
        <f t="shared" si="67"/>
        <v>1.0014371506284141</v>
      </c>
      <c r="AJ145" s="77">
        <f t="shared" si="68"/>
        <v>-0.84398815953800244</v>
      </c>
      <c r="AK145" s="77">
        <f t="shared" si="69"/>
        <v>-3.5236100227332146E-2</v>
      </c>
      <c r="AL145" s="77">
        <f t="shared" si="70"/>
        <v>-1.5300326071325236</v>
      </c>
      <c r="AM145" s="77">
        <f t="shared" si="71"/>
        <v>-0.96004510261190501</v>
      </c>
      <c r="AN145" s="84">
        <f t="shared" si="89"/>
        <v>4.788370804489583</v>
      </c>
      <c r="AO145" s="84">
        <f t="shared" si="89"/>
        <v>4.788370804489583</v>
      </c>
      <c r="AP145" s="84">
        <f t="shared" si="89"/>
        <v>4.7883708044895892</v>
      </c>
      <c r="AQ145" s="84">
        <f t="shared" si="89"/>
        <v>4.788370804491807</v>
      </c>
      <c r="AR145" s="84">
        <f t="shared" si="89"/>
        <v>4.788370805320401</v>
      </c>
      <c r="AS145" s="84">
        <f t="shared" si="89"/>
        <v>4.7883711148486654</v>
      </c>
      <c r="AT145" s="84">
        <f t="shared" si="89"/>
        <v>4.7884866538444033</v>
      </c>
      <c r="AU145" s="84">
        <f t="shared" si="72"/>
        <v>4.8235344517869514</v>
      </c>
    </row>
    <row r="146" spans="1:47" s="77" customFormat="1" ht="12.95" customHeight="1">
      <c r="A146" s="144" t="s">
        <v>1651</v>
      </c>
      <c r="B146" s="144" t="s">
        <v>65</v>
      </c>
      <c r="C146" s="145">
        <v>39169.675000000003</v>
      </c>
      <c r="D146" s="146">
        <v>1.6999999999999999E-3</v>
      </c>
      <c r="E146" s="140">
        <f t="shared" si="54"/>
        <v>-4507.0019072301711</v>
      </c>
      <c r="F146" s="77">
        <f t="shared" si="55"/>
        <v>-4507</v>
      </c>
      <c r="G146" s="77">
        <f t="shared" si="83"/>
        <v>-2.1664999949280173E-3</v>
      </c>
      <c r="K146" s="77">
        <f>+G146</f>
        <v>-2.1664999949280173E-3</v>
      </c>
      <c r="O146" s="77">
        <f ca="1">+C$11+C$12*F146</f>
        <v>-6.3000773143354324E-2</v>
      </c>
      <c r="Q146" s="143">
        <f t="shared" si="79"/>
        <v>24151.175000000003</v>
      </c>
      <c r="R146" s="77">
        <f t="shared" si="84"/>
        <v>4.6937222280230988E-6</v>
      </c>
      <c r="S146" s="79">
        <f>S$18</f>
        <v>1</v>
      </c>
      <c r="Z146" s="77">
        <f t="shared" si="59"/>
        <v>-4507</v>
      </c>
      <c r="AA146" s="84">
        <f t="shared" si="60"/>
        <v>-6.2155836797414543E-4</v>
      </c>
      <c r="AB146" s="84">
        <f t="shared" si="61"/>
        <v>5.1249461597555564E-2</v>
      </c>
      <c r="AC146" s="84">
        <f t="shared" si="62"/>
        <v>-2.1664999949280173E-3</v>
      </c>
      <c r="AD146" s="84">
        <f t="shared" si="63"/>
        <v>-1.5449416269538718E-3</v>
      </c>
      <c r="AE146" s="84">
        <f t="shared" si="64"/>
        <v>2.3868446306948763E-6</v>
      </c>
      <c r="AF146" s="77">
        <f t="shared" si="65"/>
        <v>-2.1664999949280173E-3</v>
      </c>
      <c r="AG146" s="142"/>
      <c r="AH146" s="77">
        <f t="shared" si="66"/>
        <v>-5.3415961592483581E-2</v>
      </c>
      <c r="AI146" s="77">
        <f t="shared" si="67"/>
        <v>1.0014613511429575</v>
      </c>
      <c r="AJ146" s="77">
        <f t="shared" si="68"/>
        <v>-0.84435634441586349</v>
      </c>
      <c r="AK146" s="77">
        <f t="shared" si="69"/>
        <v>-3.5235104852920814E-2</v>
      </c>
      <c r="AL146" s="77">
        <f t="shared" si="70"/>
        <v>-1.5293457872160854</v>
      </c>
      <c r="AM146" s="77">
        <f t="shared" si="71"/>
        <v>-0.95938539377006227</v>
      </c>
      <c r="AN146" s="84">
        <f t="shared" si="89"/>
        <v>4.7890562038763171</v>
      </c>
      <c r="AO146" s="84">
        <f t="shared" si="89"/>
        <v>4.7890562038763171</v>
      </c>
      <c r="AP146" s="84">
        <f t="shared" si="89"/>
        <v>4.7890562038763234</v>
      </c>
      <c r="AQ146" s="84">
        <f t="shared" si="89"/>
        <v>4.7890562038786184</v>
      </c>
      <c r="AR146" s="84">
        <f t="shared" si="89"/>
        <v>4.7890562047282854</v>
      </c>
      <c r="AS146" s="84">
        <f t="shared" si="89"/>
        <v>4.7890565192967438</v>
      </c>
      <c r="AT146" s="84">
        <f t="shared" si="89"/>
        <v>4.7891728921257597</v>
      </c>
      <c r="AU146" s="84">
        <f t="shared" si="72"/>
        <v>4.8242180081333856</v>
      </c>
    </row>
    <row r="147" spans="1:47" s="77" customFormat="1" ht="12.95" customHeight="1">
      <c r="A147" s="5" t="s">
        <v>156</v>
      </c>
      <c r="B147" s="46" t="s">
        <v>154</v>
      </c>
      <c r="C147" s="6">
        <v>39169.678</v>
      </c>
      <c r="D147" s="6"/>
      <c r="E147" s="77">
        <f t="shared" si="54"/>
        <v>-4506.9992662467776</v>
      </c>
      <c r="F147" s="77">
        <f t="shared" si="55"/>
        <v>-4507</v>
      </c>
      <c r="G147" s="77">
        <f t="shared" si="83"/>
        <v>8.3350000204518437E-4</v>
      </c>
      <c r="I147" s="77">
        <f>G147</f>
        <v>8.3350000204518437E-4</v>
      </c>
      <c r="P147" s="77">
        <f>+D$11+D$12*F147+D$13*F147^2</f>
        <v>-8.3799087638843188E-3</v>
      </c>
      <c r="Q147" s="143">
        <f t="shared" si="79"/>
        <v>24151.178</v>
      </c>
      <c r="R147" s="77">
        <f t="shared" si="84"/>
        <v>8.488690108810661E-5</v>
      </c>
      <c r="S147" s="79">
        <f>S$16</f>
        <v>0.1</v>
      </c>
      <c r="Z147" s="77">
        <f t="shared" si="59"/>
        <v>-4507</v>
      </c>
      <c r="AA147" s="84">
        <f t="shared" si="60"/>
        <v>-6.2155836797414543E-4</v>
      </c>
      <c r="AB147" s="84">
        <f t="shared" si="61"/>
        <v>5.4249461594528765E-2</v>
      </c>
      <c r="AC147" s="84">
        <f t="shared" si="62"/>
        <v>9.2134087659295032E-3</v>
      </c>
      <c r="AD147" s="84">
        <f t="shared" si="63"/>
        <v>1.4550583700193298E-3</v>
      </c>
      <c r="AE147" s="84">
        <f t="shared" si="64"/>
        <v>2.1171948601633091E-7</v>
      </c>
      <c r="AF147" s="77">
        <f t="shared" si="65"/>
        <v>9.2134087659295032E-3</v>
      </c>
      <c r="AG147" s="142"/>
      <c r="AH147" s="77">
        <f t="shared" si="66"/>
        <v>-5.3415961592483581E-2</v>
      </c>
      <c r="AI147" s="77">
        <f t="shared" si="67"/>
        <v>1.0014613511429575</v>
      </c>
      <c r="AJ147" s="77">
        <f t="shared" si="68"/>
        <v>-0.84435634441586349</v>
      </c>
      <c r="AK147" s="77">
        <f t="shared" si="69"/>
        <v>-3.5235104852920814E-2</v>
      </c>
      <c r="AL147" s="77">
        <f t="shared" si="70"/>
        <v>-1.5293457872160854</v>
      </c>
      <c r="AM147" s="77">
        <f t="shared" si="71"/>
        <v>-0.95938539377006227</v>
      </c>
      <c r="AN147" s="84">
        <f t="shared" si="89"/>
        <v>4.7890562038763171</v>
      </c>
      <c r="AO147" s="84">
        <f t="shared" si="89"/>
        <v>4.7890562038763171</v>
      </c>
      <c r="AP147" s="84">
        <f t="shared" si="89"/>
        <v>4.7890562038763234</v>
      </c>
      <c r="AQ147" s="84">
        <f t="shared" si="89"/>
        <v>4.7890562038786184</v>
      </c>
      <c r="AR147" s="84">
        <f t="shared" si="89"/>
        <v>4.7890562047282854</v>
      </c>
      <c r="AS147" s="84">
        <f t="shared" si="89"/>
        <v>4.7890565192967438</v>
      </c>
      <c r="AT147" s="84">
        <f t="shared" si="89"/>
        <v>4.7891728921257597</v>
      </c>
      <c r="AU147" s="84">
        <f t="shared" si="72"/>
        <v>4.8242180081333856</v>
      </c>
    </row>
    <row r="148" spans="1:47" s="77" customFormat="1" ht="12.95" customHeight="1">
      <c r="A148" s="6" t="s">
        <v>245</v>
      </c>
      <c r="B148" s="46" t="s">
        <v>154</v>
      </c>
      <c r="C148" s="6">
        <v>39528.635999999999</v>
      </c>
      <c r="D148" s="6" t="s">
        <v>244</v>
      </c>
      <c r="E148" s="77">
        <f t="shared" si="54"/>
        <v>-4190.9985602238839</v>
      </c>
      <c r="F148" s="77">
        <f t="shared" si="55"/>
        <v>-4191</v>
      </c>
      <c r="G148" s="77">
        <f t="shared" si="83"/>
        <v>1.6355000043404289E-3</v>
      </c>
      <c r="I148" s="77">
        <f>G148</f>
        <v>1.6355000043404289E-3</v>
      </c>
      <c r="P148" s="77">
        <f>+D$11+D$12*F148+D$13*F148^2</f>
        <v>-8.9537422609383827E-3</v>
      </c>
      <c r="Q148" s="143">
        <f t="shared" si="79"/>
        <v>24510.135999999999</v>
      </c>
      <c r="R148" s="77">
        <f t="shared" si="84"/>
        <v>1.1213205175276714E-4</v>
      </c>
      <c r="S148" s="79">
        <f>S$16</f>
        <v>0.1</v>
      </c>
      <c r="Z148" s="77">
        <f t="shared" si="59"/>
        <v>-4191</v>
      </c>
      <c r="AA148" s="84">
        <f t="shared" si="60"/>
        <v>-6.6341242771675996E-4</v>
      </c>
      <c r="AB148" s="84">
        <f t="shared" si="61"/>
        <v>5.6359199457495256E-2</v>
      </c>
      <c r="AC148" s="84">
        <f t="shared" si="62"/>
        <v>1.0589242265278812E-2</v>
      </c>
      <c r="AD148" s="84">
        <f t="shared" si="63"/>
        <v>2.2989124320571888E-3</v>
      </c>
      <c r="AE148" s="84">
        <f t="shared" si="64"/>
        <v>5.2849983702670996E-7</v>
      </c>
      <c r="AF148" s="77">
        <f t="shared" si="65"/>
        <v>1.0589242265278812E-2</v>
      </c>
      <c r="AG148" s="142"/>
      <c r="AH148" s="77">
        <f t="shared" si="66"/>
        <v>-5.4723699453154827E-2</v>
      </c>
      <c r="AI148" s="77">
        <f t="shared" si="67"/>
        <v>1.0029913134120079</v>
      </c>
      <c r="AJ148" s="77">
        <f t="shared" si="68"/>
        <v>-0.8668440152072332</v>
      </c>
      <c r="AK148" s="77">
        <f t="shared" si="69"/>
        <v>-3.5138301114744988E-2</v>
      </c>
      <c r="AL148" s="77">
        <f t="shared" si="70"/>
        <v>-1.4858713733171716</v>
      </c>
      <c r="AM148" s="77">
        <f t="shared" si="71"/>
        <v>-0.91848728171025551</v>
      </c>
      <c r="AN148" s="84">
        <f t="shared" si="89"/>
        <v>4.8324070557607888</v>
      </c>
      <c r="AO148" s="84">
        <f t="shared" si="89"/>
        <v>4.8324070557607888</v>
      </c>
      <c r="AP148" s="84">
        <f t="shared" si="89"/>
        <v>4.8324070557608421</v>
      </c>
      <c r="AQ148" s="84">
        <f t="shared" si="89"/>
        <v>4.8324070557735386</v>
      </c>
      <c r="AR148" s="84">
        <f t="shared" si="89"/>
        <v>4.8324070587804551</v>
      </c>
      <c r="AS148" s="84">
        <f t="shared" si="89"/>
        <v>4.8324077709243323</v>
      </c>
      <c r="AT148" s="84">
        <f t="shared" si="89"/>
        <v>4.8325763134511108</v>
      </c>
      <c r="AU148" s="84">
        <f t="shared" si="72"/>
        <v>4.8674187692280713</v>
      </c>
    </row>
    <row r="149" spans="1:47" s="77" customFormat="1" ht="12.95" customHeight="1">
      <c r="A149" s="144" t="s">
        <v>1651</v>
      </c>
      <c r="B149" s="144" t="s">
        <v>65</v>
      </c>
      <c r="C149" s="145">
        <v>39528.637199999997</v>
      </c>
      <c r="D149" s="146">
        <v>1.5E-3</v>
      </c>
      <c r="E149" s="140">
        <f t="shared" ref="E149:E212" si="90">+(C149-C$7)/C$8</f>
        <v>-4190.9975038305256</v>
      </c>
      <c r="F149" s="77">
        <f t="shared" ref="F149:F212" si="91">ROUND(2*E149,0)/2</f>
        <v>-4191</v>
      </c>
      <c r="G149" s="77">
        <f t="shared" si="83"/>
        <v>2.8355000031297095E-3</v>
      </c>
      <c r="K149" s="77">
        <f>+G149</f>
        <v>2.8355000031297095E-3</v>
      </c>
      <c r="O149" s="77">
        <f ca="1">+C$11+C$12*F149</f>
        <v>-5.9459116230300806E-2</v>
      </c>
      <c r="Q149" s="143">
        <f t="shared" si="79"/>
        <v>24510.137199999997</v>
      </c>
      <c r="R149" s="77">
        <f t="shared" si="84"/>
        <v>8.0400602677485834E-6</v>
      </c>
      <c r="S149" s="79">
        <f>S$18</f>
        <v>1</v>
      </c>
      <c r="Z149" s="77">
        <f t="shared" ref="Z149:Z212" si="92">F149</f>
        <v>-4191</v>
      </c>
      <c r="AA149" s="84">
        <f t="shared" ref="AA149:AA212" si="93">AB$3+AB$4*Z149+AB$5*Z149^2+AH149</f>
        <v>-6.6341242771675996E-4</v>
      </c>
      <c r="AB149" s="84">
        <f t="shared" ref="AB149:AB212" si="94">IF(S149&lt;&gt;0,G149-AH149, -9999)</f>
        <v>5.7559199456284536E-2</v>
      </c>
      <c r="AC149" s="84">
        <f t="shared" ref="AC149:AC212" si="95">+G149-P149</f>
        <v>2.8355000031297095E-3</v>
      </c>
      <c r="AD149" s="84">
        <f t="shared" ref="AD149:AD212" si="96">IF(S149&lt;&gt;0,G149-AA149, -9999)</f>
        <v>3.4989124308464695E-3</v>
      </c>
      <c r="AE149" s="84">
        <f t="shared" ref="AE149:AE212" si="97">+(G149-AA149)^2*S149</f>
        <v>1.224238819873195E-5</v>
      </c>
      <c r="AF149" s="77">
        <f t="shared" ref="AF149:AF212" si="98">IF(S149&lt;&gt;0,G149-P149, -9999)</f>
        <v>2.8355000031297095E-3</v>
      </c>
      <c r="AG149" s="142"/>
      <c r="AH149" s="77">
        <f t="shared" ref="AH149:AH212" si="99">$AB$6*($AB$11/AI149*AJ149+$AB$12)</f>
        <v>-5.4723699453154827E-2</v>
      </c>
      <c r="AI149" s="77">
        <f t="shared" ref="AI149:AI212" si="100">1+$AB$7*COS(AL149)</f>
        <v>1.0029913134120079</v>
      </c>
      <c r="AJ149" s="77">
        <f t="shared" ref="AJ149:AJ212" si="101">SIN(AL149+RADIANS($AB$9))</f>
        <v>-0.8668440152072332</v>
      </c>
      <c r="AK149" s="77">
        <f t="shared" ref="AK149:AK212" si="102">$AB$7*SIN(AL149)</f>
        <v>-3.5138301114744988E-2</v>
      </c>
      <c r="AL149" s="77">
        <f t="shared" ref="AL149:AL212" si="103">2*ATAN(AM149)</f>
        <v>-1.4858713733171716</v>
      </c>
      <c r="AM149" s="77">
        <f t="shared" ref="AM149:AM212" si="104">SQRT((1+$AB$7)/(1-$AB$7))*TAN(AN149/2)</f>
        <v>-0.91848728171025551</v>
      </c>
      <c r="AN149" s="84">
        <f t="shared" si="89"/>
        <v>4.8324070557607888</v>
      </c>
      <c r="AO149" s="84">
        <f t="shared" si="89"/>
        <v>4.8324070557607888</v>
      </c>
      <c r="AP149" s="84">
        <f t="shared" si="89"/>
        <v>4.8324070557608421</v>
      </c>
      <c r="AQ149" s="84">
        <f t="shared" si="89"/>
        <v>4.8324070557735386</v>
      </c>
      <c r="AR149" s="84">
        <f t="shared" si="89"/>
        <v>4.8324070587804551</v>
      </c>
      <c r="AS149" s="84">
        <f t="shared" si="89"/>
        <v>4.8324077709243323</v>
      </c>
      <c r="AT149" s="84">
        <f t="shared" si="89"/>
        <v>4.8325763134511108</v>
      </c>
      <c r="AU149" s="84">
        <f t="shared" ref="AU149:AU212" si="105">RADIANS($AB$9)+$AB$18*(F149-AB$15)</f>
        <v>4.8674187692280713</v>
      </c>
    </row>
    <row r="150" spans="1:47" s="77" customFormat="1" ht="12.95" customHeight="1">
      <c r="A150" s="137" t="s">
        <v>1642</v>
      </c>
      <c r="B150" s="138" t="s">
        <v>154</v>
      </c>
      <c r="C150" s="139">
        <v>39533.178999999996</v>
      </c>
      <c r="D150" s="139" t="s">
        <v>244</v>
      </c>
      <c r="E150" s="140">
        <f t="shared" si="90"/>
        <v>-4186.9992310336684</v>
      </c>
      <c r="F150" s="77">
        <f t="shared" si="91"/>
        <v>-4187</v>
      </c>
      <c r="G150" s="77">
        <f t="shared" si="83"/>
        <v>8.7350000103469938E-4</v>
      </c>
      <c r="J150" s="77">
        <f>+G150</f>
        <v>8.7350000103469938E-4</v>
      </c>
      <c r="P150" s="77">
        <f t="shared" ref="P150:P158" si="106">+D$11+D$12*F150+D$13*F150^2</f>
        <v>-8.9598834910964726E-3</v>
      </c>
      <c r="Q150" s="143">
        <f t="shared" si="79"/>
        <v>24514.678999999996</v>
      </c>
      <c r="R150" s="77">
        <f t="shared" si="84"/>
        <v>9.6695430903317837E-5</v>
      </c>
      <c r="S150" s="79">
        <f>S$17</f>
        <v>1</v>
      </c>
      <c r="Z150" s="77">
        <f t="shared" si="92"/>
        <v>-4187</v>
      </c>
      <c r="AA150" s="84">
        <f t="shared" si="93"/>
        <v>-6.633804210784619E-4</v>
      </c>
      <c r="AB150" s="84">
        <f t="shared" si="94"/>
        <v>5.5613111326693949E-2</v>
      </c>
      <c r="AC150" s="84">
        <f t="shared" si="95"/>
        <v>9.833383492131172E-3</v>
      </c>
      <c r="AD150" s="84">
        <f t="shared" si="96"/>
        <v>1.5368804221131613E-3</v>
      </c>
      <c r="AE150" s="84">
        <f t="shared" si="97"/>
        <v>2.3620014318747286E-6</v>
      </c>
      <c r="AF150" s="77">
        <f t="shared" si="98"/>
        <v>9.833383492131172E-3</v>
      </c>
      <c r="AG150" s="142"/>
      <c r="AH150" s="77">
        <f t="shared" si="99"/>
        <v>-5.473961132565925E-2</v>
      </c>
      <c r="AI150" s="77">
        <f t="shared" si="100"/>
        <v>1.0030106797833016</v>
      </c>
      <c r="AJ150" s="77">
        <f t="shared" si="101"/>
        <v>-0.86711868057929342</v>
      </c>
      <c r="AK150" s="77">
        <f t="shared" si="102"/>
        <v>-3.5136647085368955E-2</v>
      </c>
      <c r="AL150" s="77">
        <f t="shared" si="103"/>
        <v>-1.4853202133007097</v>
      </c>
      <c r="AM150" s="77">
        <f t="shared" si="104"/>
        <v>-0.91797934575652484</v>
      </c>
      <c r="AN150" s="84">
        <f t="shared" si="89"/>
        <v>4.8329562248913396</v>
      </c>
      <c r="AO150" s="84">
        <f t="shared" si="89"/>
        <v>4.8329562248913396</v>
      </c>
      <c r="AP150" s="84">
        <f t="shared" si="89"/>
        <v>4.8329562248913938</v>
      </c>
      <c r="AQ150" s="84">
        <f t="shared" si="89"/>
        <v>4.8329562249043141</v>
      </c>
      <c r="AR150" s="84">
        <f t="shared" si="89"/>
        <v>4.8329562279504295</v>
      </c>
      <c r="AS150" s="84">
        <f t="shared" si="89"/>
        <v>4.8329569461077879</v>
      </c>
      <c r="AT150" s="84">
        <f t="shared" si="89"/>
        <v>4.8331261414805002</v>
      </c>
      <c r="AU150" s="84">
        <f t="shared" si="105"/>
        <v>4.867965614305219</v>
      </c>
    </row>
    <row r="151" spans="1:47" s="77" customFormat="1" ht="12.95" customHeight="1">
      <c r="A151" s="137" t="s">
        <v>689</v>
      </c>
      <c r="B151" s="138" t="s">
        <v>154</v>
      </c>
      <c r="C151" s="139">
        <v>39535.453000000001</v>
      </c>
      <c r="D151" s="139" t="s">
        <v>244</v>
      </c>
      <c r="E151" s="140">
        <f t="shared" si="90"/>
        <v>-4184.9973656190577</v>
      </c>
      <c r="F151" s="77">
        <f t="shared" si="91"/>
        <v>-4185</v>
      </c>
      <c r="G151" s="77">
        <f t="shared" si="83"/>
        <v>2.9925000053481199E-3</v>
      </c>
      <c r="I151" s="77">
        <f>+G151</f>
        <v>2.9925000053481199E-3</v>
      </c>
      <c r="P151" s="77">
        <f t="shared" si="106"/>
        <v>-8.9629435828786942E-3</v>
      </c>
      <c r="Q151" s="143">
        <f t="shared" si="79"/>
        <v>24516.953000000001</v>
      </c>
      <c r="R151" s="77">
        <f t="shared" si="84"/>
        <v>1.4293263139127365E-4</v>
      </c>
      <c r="S151" s="79">
        <f>S$16</f>
        <v>0.1</v>
      </c>
      <c r="Z151" s="77">
        <f t="shared" si="92"/>
        <v>-4185</v>
      </c>
      <c r="AA151" s="84">
        <f t="shared" si="93"/>
        <v>-6.633590920594179E-4</v>
      </c>
      <c r="AB151" s="84">
        <f t="shared" si="94"/>
        <v>5.7740061191874324E-2</v>
      </c>
      <c r="AC151" s="84">
        <f t="shared" si="95"/>
        <v>1.1955443588226814E-2</v>
      </c>
      <c r="AD151" s="84">
        <f t="shared" si="96"/>
        <v>3.6558590974075378E-3</v>
      </c>
      <c r="AE151" s="84">
        <f t="shared" si="97"/>
        <v>1.3365305740097457E-6</v>
      </c>
      <c r="AF151" s="77">
        <f t="shared" si="98"/>
        <v>1.1955443588226814E-2</v>
      </c>
      <c r="AG151" s="142"/>
      <c r="AH151" s="77">
        <f t="shared" si="99"/>
        <v>-5.4747561186526204E-2</v>
      </c>
      <c r="AI151" s="77">
        <f t="shared" si="100"/>
        <v>1.0030203629067884</v>
      </c>
      <c r="AJ151" s="77">
        <f t="shared" si="101"/>
        <v>-0.86725591846511929</v>
      </c>
      <c r="AK151" s="77">
        <f t="shared" si="102"/>
        <v>-3.5135816043898066E-2</v>
      </c>
      <c r="AL151" s="77">
        <f t="shared" si="103"/>
        <v>-1.4850446253109264</v>
      </c>
      <c r="AM151" s="77">
        <f t="shared" si="104"/>
        <v>-0.91772546679239742</v>
      </c>
      <c r="AN151" s="84">
        <f t="shared" ref="AN151:AT160" si="107">$AU151+$AB$7*SIN(AO151)</f>
        <v>4.8332308134329498</v>
      </c>
      <c r="AO151" s="84">
        <f t="shared" si="107"/>
        <v>4.8332308134329507</v>
      </c>
      <c r="AP151" s="84">
        <f t="shared" si="107"/>
        <v>4.8332308134330058</v>
      </c>
      <c r="AQ151" s="84">
        <f t="shared" si="107"/>
        <v>4.8332308134460389</v>
      </c>
      <c r="AR151" s="84">
        <f t="shared" si="107"/>
        <v>4.8332308165118789</v>
      </c>
      <c r="AS151" s="84">
        <f t="shared" si="107"/>
        <v>4.8332315376850055</v>
      </c>
      <c r="AT151" s="84">
        <f t="shared" si="107"/>
        <v>4.833401059402143</v>
      </c>
      <c r="AU151" s="84">
        <f t="shared" si="105"/>
        <v>4.8682390368437929</v>
      </c>
    </row>
    <row r="152" spans="1:47" s="77" customFormat="1" ht="12.95" customHeight="1">
      <c r="A152" s="137" t="s">
        <v>1642</v>
      </c>
      <c r="B152" s="138" t="s">
        <v>154</v>
      </c>
      <c r="C152" s="139">
        <v>39802.402999999998</v>
      </c>
      <c r="D152" s="139" t="s">
        <v>244</v>
      </c>
      <c r="E152" s="140">
        <f t="shared" si="90"/>
        <v>-3949.993859713602</v>
      </c>
      <c r="F152" s="77">
        <f t="shared" si="91"/>
        <v>-3950</v>
      </c>
      <c r="G152" s="77">
        <f t="shared" si="83"/>
        <v>6.9750000038766302E-3</v>
      </c>
      <c r="J152" s="77">
        <f>+G152</f>
        <v>6.9750000038766302E-3</v>
      </c>
      <c r="P152" s="77">
        <f t="shared" si="106"/>
        <v>-9.2736631159082393E-3</v>
      </c>
      <c r="Q152" s="143">
        <f t="shared" si="79"/>
        <v>24783.902999999998</v>
      </c>
      <c r="R152" s="77">
        <f t="shared" si="84"/>
        <v>2.6401905318025696E-4</v>
      </c>
      <c r="S152" s="79">
        <f>S$17</f>
        <v>1</v>
      </c>
      <c r="Z152" s="77">
        <f t="shared" si="92"/>
        <v>-3950</v>
      </c>
      <c r="AA152" s="84">
        <f t="shared" si="93"/>
        <v>-6.3593608753505226E-4</v>
      </c>
      <c r="AB152" s="84">
        <f t="shared" si="94"/>
        <v>6.262827352029493E-2</v>
      </c>
      <c r="AC152" s="84">
        <f t="shared" si="95"/>
        <v>1.624866311978487E-2</v>
      </c>
      <c r="AD152" s="84">
        <f t="shared" si="96"/>
        <v>7.6109360914116825E-3</v>
      </c>
      <c r="AE152" s="84">
        <f t="shared" si="97"/>
        <v>5.7926348187552942E-5</v>
      </c>
      <c r="AF152" s="77">
        <f t="shared" si="98"/>
        <v>1.624866311978487E-2</v>
      </c>
      <c r="AG152" s="142"/>
      <c r="AH152" s="77">
        <f t="shared" si="99"/>
        <v>-5.56532735164183E-2</v>
      </c>
      <c r="AI152" s="77">
        <f t="shared" si="100"/>
        <v>1.0041576316777199</v>
      </c>
      <c r="AJ152" s="77">
        <f t="shared" si="101"/>
        <v>-0.88293742966539668</v>
      </c>
      <c r="AK152" s="77">
        <f t="shared" si="102"/>
        <v>-3.5019455449674941E-2</v>
      </c>
      <c r="AL152" s="77">
        <f t="shared" si="103"/>
        <v>-1.4526259875603222</v>
      </c>
      <c r="AM152" s="77">
        <f t="shared" si="104"/>
        <v>-0.88829948980190032</v>
      </c>
      <c r="AN152" s="84">
        <f t="shared" si="107"/>
        <v>4.865513417363168</v>
      </c>
      <c r="AO152" s="84">
        <f t="shared" si="107"/>
        <v>4.8655134173631689</v>
      </c>
      <c r="AP152" s="84">
        <f t="shared" si="107"/>
        <v>4.865513417363343</v>
      </c>
      <c r="AQ152" s="84">
        <f t="shared" si="107"/>
        <v>4.865513417395654</v>
      </c>
      <c r="AR152" s="84">
        <f t="shared" si="107"/>
        <v>4.8655134234025841</v>
      </c>
      <c r="AS152" s="84">
        <f t="shared" si="107"/>
        <v>4.8655145401532796</v>
      </c>
      <c r="AT152" s="84">
        <f t="shared" si="107"/>
        <v>4.8657220154863507</v>
      </c>
      <c r="AU152" s="84">
        <f t="shared" si="105"/>
        <v>4.9003661851262326</v>
      </c>
    </row>
    <row r="153" spans="1:47" s="77" customFormat="1" ht="12.95" customHeight="1">
      <c r="A153" s="6" t="s">
        <v>157</v>
      </c>
      <c r="B153" s="46" t="s">
        <v>154</v>
      </c>
      <c r="C153" s="6">
        <v>39822.845999999998</v>
      </c>
      <c r="D153" s="6"/>
      <c r="E153" s="77">
        <f t="shared" si="90"/>
        <v>-3931.997318521524</v>
      </c>
      <c r="F153" s="77">
        <f t="shared" si="91"/>
        <v>-3932</v>
      </c>
      <c r="G153" s="77">
        <f t="shared" ref="G153:G184" si="108">+C153-(C$7+F153*C$8)</f>
        <v>3.0459999979939312E-3</v>
      </c>
      <c r="I153" s="77">
        <f>G153</f>
        <v>3.0459999979939312E-3</v>
      </c>
      <c r="P153" s="77">
        <f t="shared" si="106"/>
        <v>-9.2934693187830524E-3</v>
      </c>
      <c r="Q153" s="143">
        <f t="shared" si="79"/>
        <v>24804.345999999998</v>
      </c>
      <c r="R153" s="77">
        <f t="shared" ref="R153:R172" si="109">+(P153-G153)^2</f>
        <v>1.5226250301968064E-4</v>
      </c>
      <c r="S153" s="79">
        <f t="shared" ref="S153:S158" si="110">S$16</f>
        <v>0.1</v>
      </c>
      <c r="Z153" s="77">
        <f t="shared" si="92"/>
        <v>-3932</v>
      </c>
      <c r="AA153" s="84">
        <f t="shared" si="93"/>
        <v>-6.3178123557702803E-4</v>
      </c>
      <c r="AB153" s="84">
        <f t="shared" si="94"/>
        <v>5.876630835268682E-2</v>
      </c>
      <c r="AC153" s="84">
        <f t="shared" si="95"/>
        <v>1.2339469316776984E-2</v>
      </c>
      <c r="AD153" s="84">
        <f t="shared" si="96"/>
        <v>3.6777812335709592E-3</v>
      </c>
      <c r="AE153" s="84">
        <f t="shared" si="97"/>
        <v>1.3526074802006727E-6</v>
      </c>
      <c r="AF153" s="77">
        <f t="shared" si="98"/>
        <v>1.2339469316776984E-2</v>
      </c>
      <c r="AG153" s="142"/>
      <c r="AH153" s="77">
        <f t="shared" si="99"/>
        <v>-5.5720308354692889E-2</v>
      </c>
      <c r="AI153" s="77">
        <f t="shared" si="100"/>
        <v>1.0042446826782645</v>
      </c>
      <c r="AJ153" s="77">
        <f t="shared" si="101"/>
        <v>-0.88410192828989875</v>
      </c>
      <c r="AK153" s="77">
        <f t="shared" si="102"/>
        <v>-3.5009010698964192E-2</v>
      </c>
      <c r="AL153" s="77">
        <f t="shared" si="103"/>
        <v>-1.4501398284169427</v>
      </c>
      <c r="AM153" s="77">
        <f t="shared" si="104"/>
        <v>-0.88607797790355336</v>
      </c>
      <c r="AN153" s="84">
        <f t="shared" si="107"/>
        <v>4.867987635488932</v>
      </c>
      <c r="AO153" s="84">
        <f t="shared" si="107"/>
        <v>4.8679876354889329</v>
      </c>
      <c r="AP153" s="84">
        <f t="shared" si="107"/>
        <v>4.8679876354891203</v>
      </c>
      <c r="AQ153" s="84">
        <f t="shared" si="107"/>
        <v>4.8679876355234795</v>
      </c>
      <c r="AR153" s="84">
        <f t="shared" si="107"/>
        <v>4.8679876418103687</v>
      </c>
      <c r="AS153" s="84">
        <f t="shared" si="107"/>
        <v>4.8679887921695508</v>
      </c>
      <c r="AT153" s="84">
        <f t="shared" si="107"/>
        <v>4.8681991401959595</v>
      </c>
      <c r="AU153" s="84">
        <f t="shared" si="105"/>
        <v>4.9028269879733983</v>
      </c>
    </row>
    <row r="154" spans="1:47" s="77" customFormat="1" ht="12.95" customHeight="1">
      <c r="A154" s="6" t="s">
        <v>157</v>
      </c>
      <c r="B154" s="46" t="s">
        <v>154</v>
      </c>
      <c r="C154" s="6">
        <v>39863.737999999998</v>
      </c>
      <c r="D154" s="6"/>
      <c r="E154" s="77">
        <f t="shared" si="90"/>
        <v>-3895.9989541705745</v>
      </c>
      <c r="F154" s="77">
        <f t="shared" si="91"/>
        <v>-3896</v>
      </c>
      <c r="G154" s="77">
        <f t="shared" si="108"/>
        <v>1.1880000020028092E-3</v>
      </c>
      <c r="I154" s="77">
        <f>G154</f>
        <v>1.1880000020028092E-3</v>
      </c>
      <c r="P154" s="77">
        <f t="shared" si="106"/>
        <v>-9.3313769504472944E-3</v>
      </c>
      <c r="Q154" s="143">
        <f t="shared" si="79"/>
        <v>24845.237999999998</v>
      </c>
      <c r="R154" s="77">
        <f t="shared" si="109"/>
        <v>1.1065729146773843E-4</v>
      </c>
      <c r="S154" s="79">
        <f t="shared" si="110"/>
        <v>0.1</v>
      </c>
      <c r="Z154" s="77">
        <f t="shared" si="92"/>
        <v>-3896</v>
      </c>
      <c r="AA154" s="84">
        <f t="shared" si="93"/>
        <v>-6.2258646393160283E-4</v>
      </c>
      <c r="AB154" s="84">
        <f t="shared" si="94"/>
        <v>5.7041371516486791E-2</v>
      </c>
      <c r="AC154" s="84">
        <f t="shared" si="95"/>
        <v>1.0519376952450104E-2</v>
      </c>
      <c r="AD154" s="84">
        <f t="shared" si="96"/>
        <v>1.810586465934412E-3</v>
      </c>
      <c r="AE154" s="84">
        <f t="shared" si="97"/>
        <v>3.2782233506248639E-7</v>
      </c>
      <c r="AF154" s="77">
        <f t="shared" si="98"/>
        <v>1.0519376952450104E-2</v>
      </c>
      <c r="AG154" s="142"/>
      <c r="AH154" s="77">
        <f t="shared" si="99"/>
        <v>-5.5853371514483982E-2</v>
      </c>
      <c r="AI154" s="77">
        <f t="shared" si="100"/>
        <v>1.0044187506733326</v>
      </c>
      <c r="AJ154" s="77">
        <f t="shared" si="101"/>
        <v>-0.88641512306089398</v>
      </c>
      <c r="AK154" s="77">
        <f t="shared" si="102"/>
        <v>-3.4987466379351753E-2</v>
      </c>
      <c r="AL154" s="77">
        <f t="shared" si="103"/>
        <v>-1.4451662170722046</v>
      </c>
      <c r="AM154" s="77">
        <f t="shared" si="104"/>
        <v>-0.88164844744740611</v>
      </c>
      <c r="AN154" s="84">
        <f t="shared" si="107"/>
        <v>4.8729367151177012</v>
      </c>
      <c r="AO154" s="84">
        <f t="shared" si="107"/>
        <v>4.8729367151177021</v>
      </c>
      <c r="AP154" s="84">
        <f t="shared" si="107"/>
        <v>4.8729367151179206</v>
      </c>
      <c r="AQ154" s="84">
        <f t="shared" si="107"/>
        <v>4.8729367151566612</v>
      </c>
      <c r="AR154" s="84">
        <f t="shared" si="107"/>
        <v>4.872936722028542</v>
      </c>
      <c r="AS154" s="84">
        <f t="shared" si="107"/>
        <v>4.8729379409853522</v>
      </c>
      <c r="AT154" s="84">
        <f t="shared" si="107"/>
        <v>4.873154018586809</v>
      </c>
      <c r="AU154" s="84">
        <f t="shared" si="105"/>
        <v>4.9077485936677299</v>
      </c>
    </row>
    <row r="155" spans="1:47" s="77" customFormat="1" ht="12.95" customHeight="1">
      <c r="A155" s="6" t="s">
        <v>157</v>
      </c>
      <c r="B155" s="46" t="s">
        <v>154</v>
      </c>
      <c r="C155" s="6">
        <v>39870.531000000003</v>
      </c>
      <c r="D155" s="6"/>
      <c r="E155" s="77">
        <f t="shared" si="90"/>
        <v>-3890.0188874329197</v>
      </c>
      <c r="F155" s="77">
        <f t="shared" si="91"/>
        <v>-3890</v>
      </c>
      <c r="G155" s="77">
        <f t="shared" si="108"/>
        <v>-2.1454999994602986E-2</v>
      </c>
      <c r="I155" s="77">
        <f>G155</f>
        <v>-2.1454999994602986E-2</v>
      </c>
      <c r="P155" s="77">
        <f t="shared" si="106"/>
        <v>-9.3374738998247084E-3</v>
      </c>
      <c r="Q155" s="143">
        <f t="shared" si="79"/>
        <v>24852.031000000003</v>
      </c>
      <c r="R155" s="77">
        <f t="shared" si="109"/>
        <v>1.468344386576325E-4</v>
      </c>
      <c r="S155" s="79">
        <f t="shared" si="110"/>
        <v>0.1</v>
      </c>
      <c r="Z155" s="77">
        <f t="shared" si="92"/>
        <v>-3890</v>
      </c>
      <c r="AA155" s="84">
        <f t="shared" si="93"/>
        <v>-6.2093905611120687E-4</v>
      </c>
      <c r="AB155" s="84">
        <f t="shared" si="94"/>
        <v>3.4420418023907419E-2</v>
      </c>
      <c r="AC155" s="84">
        <f t="shared" si="95"/>
        <v>-1.2117526094778277E-2</v>
      </c>
      <c r="AD155" s="84">
        <f t="shared" si="96"/>
        <v>-2.0834060938491779E-2</v>
      </c>
      <c r="AE155" s="84">
        <f t="shared" si="97"/>
        <v>4.34058095188789E-5</v>
      </c>
      <c r="AF155" s="77">
        <f t="shared" si="98"/>
        <v>-1.2117526094778277E-2</v>
      </c>
      <c r="AG155" s="142"/>
      <c r="AH155" s="77">
        <f t="shared" si="99"/>
        <v>-5.5875418018510405E-2</v>
      </c>
      <c r="AI155" s="77">
        <f t="shared" si="100"/>
        <v>1.0044477573587904</v>
      </c>
      <c r="AJ155" s="77">
        <f t="shared" si="101"/>
        <v>-0.886798602726799</v>
      </c>
      <c r="AK155" s="77">
        <f t="shared" si="102"/>
        <v>-3.4983790755672442E-2</v>
      </c>
      <c r="AL155" s="77">
        <f t="shared" si="103"/>
        <v>-1.4443371142381614</v>
      </c>
      <c r="AM155" s="77">
        <f t="shared" si="104"/>
        <v>-0.88091193270755341</v>
      </c>
      <c r="AN155" s="84">
        <f t="shared" si="107"/>
        <v>4.8737616451108874</v>
      </c>
      <c r="AO155" s="84">
        <f t="shared" si="107"/>
        <v>4.8737616451108883</v>
      </c>
      <c r="AP155" s="84">
        <f t="shared" si="107"/>
        <v>4.873761645111113</v>
      </c>
      <c r="AQ155" s="84">
        <f t="shared" si="107"/>
        <v>4.8737616451506209</v>
      </c>
      <c r="AR155" s="84">
        <f t="shared" si="107"/>
        <v>4.8737616521232958</v>
      </c>
      <c r="AS155" s="84">
        <f t="shared" si="107"/>
        <v>4.8737628826911088</v>
      </c>
      <c r="AT155" s="84">
        <f t="shared" si="107"/>
        <v>4.8739799131418708</v>
      </c>
      <c r="AU155" s="84">
        <f t="shared" si="105"/>
        <v>4.9085688612834515</v>
      </c>
    </row>
    <row r="156" spans="1:47" s="77" customFormat="1" ht="12.95" customHeight="1">
      <c r="A156" s="6" t="s">
        <v>157</v>
      </c>
      <c r="B156" s="46" t="s">
        <v>154</v>
      </c>
      <c r="C156" s="6">
        <v>39872.817000000003</v>
      </c>
      <c r="D156" s="6"/>
      <c r="E156" s="77">
        <f t="shared" si="90"/>
        <v>-3888.0064580847275</v>
      </c>
      <c r="F156" s="77">
        <f t="shared" si="91"/>
        <v>-3888</v>
      </c>
      <c r="G156" s="77">
        <f t="shared" si="108"/>
        <v>-7.335999995120801E-3</v>
      </c>
      <c r="I156" s="77">
        <f>G156</f>
        <v>-7.335999995120801E-3</v>
      </c>
      <c r="P156" s="77">
        <f t="shared" si="106"/>
        <v>-9.3394921852214176E-3</v>
      </c>
      <c r="Q156" s="143">
        <f t="shared" si="79"/>
        <v>24854.317000000003</v>
      </c>
      <c r="R156" s="77">
        <f t="shared" si="109"/>
        <v>4.013980955794165E-6</v>
      </c>
      <c r="S156" s="79">
        <f t="shared" si="110"/>
        <v>0.1</v>
      </c>
      <c r="Z156" s="77">
        <f t="shared" si="92"/>
        <v>-3888</v>
      </c>
      <c r="AA156" s="84">
        <f t="shared" si="93"/>
        <v>-6.2038261204720724E-4</v>
      </c>
      <c r="AB156" s="84">
        <f t="shared" si="94"/>
        <v>4.8546758550360718E-2</v>
      </c>
      <c r="AC156" s="84">
        <f t="shared" si="95"/>
        <v>2.0034921901006166E-3</v>
      </c>
      <c r="AD156" s="84">
        <f t="shared" si="96"/>
        <v>-6.7156173830735938E-3</v>
      </c>
      <c r="AE156" s="84">
        <f t="shared" si="97"/>
        <v>4.5099516835840226E-6</v>
      </c>
      <c r="AF156" s="77">
        <f t="shared" si="98"/>
        <v>2.0034921901006166E-3</v>
      </c>
      <c r="AG156" s="142"/>
      <c r="AH156" s="77">
        <f t="shared" si="99"/>
        <v>-5.5882758545481519E-2</v>
      </c>
      <c r="AI156" s="77">
        <f t="shared" si="100"/>
        <v>1.0044574259477617</v>
      </c>
      <c r="AJ156" s="77">
        <f t="shared" si="101"/>
        <v>-0.88692629874483342</v>
      </c>
      <c r="AK156" s="77">
        <f t="shared" si="102"/>
        <v>-3.4982560156163078E-2</v>
      </c>
      <c r="AL156" s="77">
        <f t="shared" si="103"/>
        <v>-1.4440607359853674</v>
      </c>
      <c r="AM156" s="77">
        <f t="shared" si="104"/>
        <v>-0.88066653788394056</v>
      </c>
      <c r="AN156" s="84">
        <f t="shared" si="107"/>
        <v>4.8740366270691844</v>
      </c>
      <c r="AO156" s="84">
        <f t="shared" si="107"/>
        <v>4.8740366270691862</v>
      </c>
      <c r="AP156" s="84">
        <f t="shared" si="107"/>
        <v>4.8740366270694118</v>
      </c>
      <c r="AQ156" s="84">
        <f t="shared" si="107"/>
        <v>4.8740366271091791</v>
      </c>
      <c r="AR156" s="84">
        <f t="shared" si="107"/>
        <v>4.8740366341156625</v>
      </c>
      <c r="AS156" s="84">
        <f t="shared" si="107"/>
        <v>4.8740378685650736</v>
      </c>
      <c r="AT156" s="84">
        <f t="shared" si="107"/>
        <v>4.8742552164988098</v>
      </c>
      <c r="AU156" s="84">
        <f t="shared" si="105"/>
        <v>4.9088422838220254</v>
      </c>
    </row>
    <row r="157" spans="1:47" s="77" customFormat="1" ht="12.95" customHeight="1">
      <c r="A157" s="137" t="s">
        <v>711</v>
      </c>
      <c r="B157" s="138" t="s">
        <v>154</v>
      </c>
      <c r="C157" s="139">
        <v>39875.097999999998</v>
      </c>
      <c r="D157" s="139" t="s">
        <v>244</v>
      </c>
      <c r="E157" s="140">
        <f t="shared" si="90"/>
        <v>-3885.9984303755336</v>
      </c>
      <c r="F157" s="77">
        <f t="shared" si="91"/>
        <v>-3886</v>
      </c>
      <c r="G157" s="77">
        <f t="shared" si="108"/>
        <v>1.7829999997047707E-3</v>
      </c>
      <c r="I157" s="77">
        <f>+G157</f>
        <v>1.7829999997047707E-3</v>
      </c>
      <c r="P157" s="77">
        <f t="shared" si="106"/>
        <v>-9.3415034550869084E-3</v>
      </c>
      <c r="Q157" s="143">
        <f t="shared" si="79"/>
        <v>24856.597999999998</v>
      </c>
      <c r="R157" s="77">
        <f t="shared" si="109"/>
        <v>1.2375457711567199E-4</v>
      </c>
      <c r="S157" s="79">
        <f t="shared" si="110"/>
        <v>0.1</v>
      </c>
      <c r="Z157" s="77">
        <f t="shared" si="92"/>
        <v>-3886</v>
      </c>
      <c r="AA157" s="84">
        <f t="shared" si="93"/>
        <v>-6.1982251279072559E-4</v>
      </c>
      <c r="AB157" s="84">
        <f t="shared" si="94"/>
        <v>5.7673094917174685E-2</v>
      </c>
      <c r="AC157" s="84">
        <f t="shared" si="95"/>
        <v>1.1124503454791679E-2</v>
      </c>
      <c r="AD157" s="84">
        <f t="shared" si="96"/>
        <v>2.4028225124954963E-3</v>
      </c>
      <c r="AE157" s="84">
        <f t="shared" si="97"/>
        <v>5.7735560265551696E-7</v>
      </c>
      <c r="AF157" s="77">
        <f t="shared" si="98"/>
        <v>1.1124503454791679E-2</v>
      </c>
      <c r="AG157" s="142"/>
      <c r="AH157" s="77">
        <f t="shared" si="99"/>
        <v>-5.5890094917469914E-2</v>
      </c>
      <c r="AI157" s="77">
        <f t="shared" si="100"/>
        <v>1.0044670943823768</v>
      </c>
      <c r="AJ157" s="77">
        <f t="shared" si="101"/>
        <v>-0.88705392947142814</v>
      </c>
      <c r="AK157" s="77">
        <f t="shared" si="102"/>
        <v>-3.4981326860745086E-2</v>
      </c>
      <c r="AL157" s="77">
        <f t="shared" si="103"/>
        <v>-1.4437843524119054</v>
      </c>
      <c r="AM157" s="77">
        <f t="shared" si="104"/>
        <v>-0.88042119805897412</v>
      </c>
      <c r="AN157" s="84">
        <f t="shared" si="107"/>
        <v>4.8743116116743623</v>
      </c>
      <c r="AO157" s="84">
        <f t="shared" si="107"/>
        <v>4.8743116116743641</v>
      </c>
      <c r="AP157" s="84">
        <f t="shared" si="107"/>
        <v>4.8743116116745915</v>
      </c>
      <c r="AQ157" s="84">
        <f t="shared" si="107"/>
        <v>4.874311611714619</v>
      </c>
      <c r="AR157" s="84">
        <f t="shared" si="107"/>
        <v>4.8743116187550175</v>
      </c>
      <c r="AS157" s="84">
        <f t="shared" si="107"/>
        <v>4.8743128570916516</v>
      </c>
      <c r="AT157" s="84">
        <f t="shared" si="107"/>
        <v>4.874530522441475</v>
      </c>
      <c r="AU157" s="84">
        <f t="shared" si="105"/>
        <v>4.9091157063605992</v>
      </c>
    </row>
    <row r="158" spans="1:47" s="77" customFormat="1" ht="12.95" customHeight="1">
      <c r="A158" s="6" t="s">
        <v>157</v>
      </c>
      <c r="B158" s="46" t="s">
        <v>154</v>
      </c>
      <c r="C158" s="6">
        <v>39896.67</v>
      </c>
      <c r="D158" s="6"/>
      <c r="E158" s="77">
        <f t="shared" si="90"/>
        <v>-3867.0079990985432</v>
      </c>
      <c r="F158" s="77">
        <f t="shared" si="91"/>
        <v>-3867</v>
      </c>
      <c r="G158" s="77">
        <f t="shared" si="108"/>
        <v>-9.0864999947370961E-3</v>
      </c>
      <c r="I158" s="77">
        <f>G158</f>
        <v>-9.0864999947370961E-3</v>
      </c>
      <c r="P158" s="77">
        <f t="shared" si="106"/>
        <v>-9.3602606191897034E-3</v>
      </c>
      <c r="Q158" s="143">
        <f t="shared" si="79"/>
        <v>24878.17</v>
      </c>
      <c r="R158" s="77">
        <f t="shared" si="109"/>
        <v>7.4944879500681491E-8</v>
      </c>
      <c r="S158" s="79">
        <f t="shared" si="110"/>
        <v>0.1</v>
      </c>
      <c r="Z158" s="77">
        <f t="shared" si="92"/>
        <v>-3867</v>
      </c>
      <c r="AA158" s="84">
        <f t="shared" si="93"/>
        <v>-6.1431913763562718E-4</v>
      </c>
      <c r="AB158" s="84">
        <f t="shared" si="94"/>
        <v>4.6873083097365771E-2</v>
      </c>
      <c r="AC158" s="84">
        <f t="shared" si="95"/>
        <v>2.7376062445260731E-4</v>
      </c>
      <c r="AD158" s="84">
        <f t="shared" si="96"/>
        <v>-8.472180857101469E-3</v>
      </c>
      <c r="AE158" s="84">
        <f t="shared" si="97"/>
        <v>7.1777848475436587E-6</v>
      </c>
      <c r="AF158" s="77">
        <f t="shared" si="98"/>
        <v>2.7376062445260731E-4</v>
      </c>
      <c r="AG158" s="142"/>
      <c r="AH158" s="77">
        <f t="shared" si="99"/>
        <v>-5.5959583092102867E-2</v>
      </c>
      <c r="AI158" s="77">
        <f t="shared" si="100"/>
        <v>1.0045589366674825</v>
      </c>
      <c r="AJ158" s="77">
        <f t="shared" si="101"/>
        <v>-0.88826316234996228</v>
      </c>
      <c r="AK158" s="77">
        <f t="shared" si="102"/>
        <v>-3.4969476084454429E-2</v>
      </c>
      <c r="AL158" s="77">
        <f t="shared" si="103"/>
        <v>-1.441158443102367</v>
      </c>
      <c r="AM158" s="77">
        <f t="shared" si="104"/>
        <v>-0.87809320749230113</v>
      </c>
      <c r="AN158" s="84">
        <f t="shared" si="107"/>
        <v>4.8769240974285548</v>
      </c>
      <c r="AO158" s="84">
        <f t="shared" si="107"/>
        <v>4.8769240974285557</v>
      </c>
      <c r="AP158" s="84">
        <f t="shared" si="107"/>
        <v>4.8769240974288017</v>
      </c>
      <c r="AQ158" s="84">
        <f t="shared" si="107"/>
        <v>4.8769240974713606</v>
      </c>
      <c r="AR158" s="84">
        <f t="shared" si="107"/>
        <v>4.8769241048392598</v>
      </c>
      <c r="AS158" s="84">
        <f t="shared" si="107"/>
        <v>4.876925380384578</v>
      </c>
      <c r="AT158" s="84">
        <f t="shared" si="107"/>
        <v>4.8771460578328316</v>
      </c>
      <c r="AU158" s="84">
        <f t="shared" si="105"/>
        <v>4.9117132204770524</v>
      </c>
    </row>
    <row r="159" spans="1:47" s="77" customFormat="1" ht="12.95" customHeight="1">
      <c r="A159" s="144" t="s">
        <v>1651</v>
      </c>
      <c r="B159" s="144" t="s">
        <v>65</v>
      </c>
      <c r="C159" s="145">
        <v>39896.674700000003</v>
      </c>
      <c r="D159" s="146">
        <v>1.1999999999999999E-3</v>
      </c>
      <c r="E159" s="140">
        <f t="shared" si="90"/>
        <v>-3867.0038615578842</v>
      </c>
      <c r="F159" s="77">
        <f t="shared" si="91"/>
        <v>-3867</v>
      </c>
      <c r="G159" s="77">
        <f t="shared" si="108"/>
        <v>-4.3864999897778034E-3</v>
      </c>
      <c r="K159" s="77">
        <f>+G159</f>
        <v>-4.3864999897778034E-3</v>
      </c>
      <c r="O159" s="77">
        <f ca="1">+C$11+C$12*F159</f>
        <v>-5.5827797116916815E-2</v>
      </c>
      <c r="Q159" s="143">
        <f t="shared" si="79"/>
        <v>24878.174700000003</v>
      </c>
      <c r="R159" s="77">
        <f t="shared" si="109"/>
        <v>1.924138216032067E-5</v>
      </c>
      <c r="S159" s="79">
        <f>S$18</f>
        <v>1</v>
      </c>
      <c r="Z159" s="77">
        <f t="shared" si="92"/>
        <v>-3867</v>
      </c>
      <c r="AA159" s="84">
        <f t="shared" si="93"/>
        <v>-6.1431913763562718E-4</v>
      </c>
      <c r="AB159" s="84">
        <f t="shared" si="94"/>
        <v>5.1573083102325064E-2</v>
      </c>
      <c r="AC159" s="84">
        <f t="shared" si="95"/>
        <v>-4.3864999897778034E-3</v>
      </c>
      <c r="AD159" s="84">
        <f t="shared" si="96"/>
        <v>-3.7721808521421762E-3</v>
      </c>
      <c r="AE159" s="84">
        <f t="shared" si="97"/>
        <v>1.4229348381268075E-5</v>
      </c>
      <c r="AF159" s="77">
        <f t="shared" si="98"/>
        <v>-4.3864999897778034E-3</v>
      </c>
      <c r="AG159" s="142"/>
      <c r="AH159" s="77">
        <f t="shared" si="99"/>
        <v>-5.5959583092102867E-2</v>
      </c>
      <c r="AI159" s="77">
        <f t="shared" si="100"/>
        <v>1.0045589366674825</v>
      </c>
      <c r="AJ159" s="77">
        <f t="shared" si="101"/>
        <v>-0.88826316234996228</v>
      </c>
      <c r="AK159" s="77">
        <f t="shared" si="102"/>
        <v>-3.4969476084454429E-2</v>
      </c>
      <c r="AL159" s="77">
        <f t="shared" si="103"/>
        <v>-1.441158443102367</v>
      </c>
      <c r="AM159" s="77">
        <f t="shared" si="104"/>
        <v>-0.87809320749230113</v>
      </c>
      <c r="AN159" s="84">
        <f t="shared" si="107"/>
        <v>4.8769240974285548</v>
      </c>
      <c r="AO159" s="84">
        <f t="shared" si="107"/>
        <v>4.8769240974285557</v>
      </c>
      <c r="AP159" s="84">
        <f t="shared" si="107"/>
        <v>4.8769240974288017</v>
      </c>
      <c r="AQ159" s="84">
        <f t="shared" si="107"/>
        <v>4.8769240974713606</v>
      </c>
      <c r="AR159" s="84">
        <f t="shared" si="107"/>
        <v>4.8769241048392598</v>
      </c>
      <c r="AS159" s="84">
        <f t="shared" si="107"/>
        <v>4.876925380384578</v>
      </c>
      <c r="AT159" s="84">
        <f t="shared" si="107"/>
        <v>4.8771460578328316</v>
      </c>
      <c r="AU159" s="84">
        <f t="shared" si="105"/>
        <v>4.9117132204770524</v>
      </c>
    </row>
    <row r="160" spans="1:47" s="77" customFormat="1" ht="12.95" customHeight="1">
      <c r="A160" s="6" t="s">
        <v>157</v>
      </c>
      <c r="B160" s="46" t="s">
        <v>154</v>
      </c>
      <c r="C160" s="6">
        <v>39904.631999999998</v>
      </c>
      <c r="D160" s="6"/>
      <c r="E160" s="77">
        <f t="shared" si="90"/>
        <v>-3859.998829164027</v>
      </c>
      <c r="F160" s="77">
        <f t="shared" si="91"/>
        <v>-3860</v>
      </c>
      <c r="G160" s="77">
        <f t="shared" si="108"/>
        <v>1.3299999991431832E-3</v>
      </c>
      <c r="I160" s="77">
        <f t="shared" ref="I160:I165" si="111">G160</f>
        <v>1.3299999991431832E-3</v>
      </c>
      <c r="P160" s="77">
        <f t="shared" ref="P160:P185" si="112">+D$11+D$12*F160+D$13*F160^2</f>
        <v>-9.367011549997686E-3</v>
      </c>
      <c r="Q160" s="143">
        <f t="shared" si="79"/>
        <v>24886.131999999998</v>
      </c>
      <c r="R160" s="77">
        <f t="shared" si="109"/>
        <v>1.1442605608245314E-4</v>
      </c>
      <c r="S160" s="79">
        <f t="shared" ref="S160:S165" si="113">S$16</f>
        <v>0.1</v>
      </c>
      <c r="Z160" s="77">
        <f t="shared" si="92"/>
        <v>-3860</v>
      </c>
      <c r="AA160" s="84">
        <f t="shared" si="93"/>
        <v>-6.1220829187715736E-4</v>
      </c>
      <c r="AB160" s="84">
        <f t="shared" si="94"/>
        <v>5.7315089340970973E-2</v>
      </c>
      <c r="AC160" s="84">
        <f t="shared" si="95"/>
        <v>1.0697011549140869E-2</v>
      </c>
      <c r="AD160" s="84">
        <f t="shared" si="96"/>
        <v>1.9422082910203406E-3</v>
      </c>
      <c r="AE160" s="84">
        <f t="shared" si="97"/>
        <v>3.7721730457081524E-7</v>
      </c>
      <c r="AF160" s="77">
        <f t="shared" si="98"/>
        <v>1.0697011549140869E-2</v>
      </c>
      <c r="AG160" s="142"/>
      <c r="AH160" s="77">
        <f t="shared" si="99"/>
        <v>-5.598508934182779E-2</v>
      </c>
      <c r="AI160" s="77">
        <f t="shared" si="100"/>
        <v>1.0045927696403205</v>
      </c>
      <c r="AJ160" s="77">
        <f t="shared" si="101"/>
        <v>-0.88870718117776171</v>
      </c>
      <c r="AK160" s="77">
        <f t="shared" si="102"/>
        <v>-3.4965048665636038E-2</v>
      </c>
      <c r="AL160" s="77">
        <f t="shared" si="103"/>
        <v>-1.4401908817921429</v>
      </c>
      <c r="AM160" s="77">
        <f t="shared" si="104"/>
        <v>-0.87723677263550393</v>
      </c>
      <c r="AN160" s="84">
        <f t="shared" si="107"/>
        <v>4.8778866523882787</v>
      </c>
      <c r="AO160" s="84">
        <f t="shared" si="107"/>
        <v>4.8778866523882796</v>
      </c>
      <c r="AP160" s="84">
        <f t="shared" si="107"/>
        <v>4.8778866523885327</v>
      </c>
      <c r="AQ160" s="84">
        <f t="shared" si="107"/>
        <v>4.8778866524320534</v>
      </c>
      <c r="AR160" s="84">
        <f t="shared" si="107"/>
        <v>4.8778866599230462</v>
      </c>
      <c r="AS160" s="84">
        <f t="shared" si="107"/>
        <v>4.877887949304256</v>
      </c>
      <c r="AT160" s="84">
        <f t="shared" si="107"/>
        <v>4.8781097349327736</v>
      </c>
      <c r="AU160" s="84">
        <f t="shared" si="105"/>
        <v>4.9126701993620614</v>
      </c>
    </row>
    <row r="161" spans="1:48" s="77" customFormat="1" ht="12.95" customHeight="1">
      <c r="A161" s="6" t="s">
        <v>157</v>
      </c>
      <c r="B161" s="46" t="s">
        <v>154</v>
      </c>
      <c r="C161" s="6">
        <v>39905.771999999997</v>
      </c>
      <c r="D161" s="6"/>
      <c r="E161" s="77">
        <f t="shared" si="90"/>
        <v>-3858.9952554733281</v>
      </c>
      <c r="F161" s="77">
        <f t="shared" si="91"/>
        <v>-3859</v>
      </c>
      <c r="G161" s="77">
        <f t="shared" si="108"/>
        <v>5.3895000019110739E-3</v>
      </c>
      <c r="I161" s="77">
        <f t="shared" si="111"/>
        <v>5.3895000019110739E-3</v>
      </c>
      <c r="P161" s="77">
        <f t="shared" si="112"/>
        <v>-9.3679689531533227E-3</v>
      </c>
      <c r="Q161" s="143">
        <f t="shared" si="79"/>
        <v>24887.271999999997</v>
      </c>
      <c r="R161" s="77">
        <f t="shared" si="109"/>
        <v>2.1778288995968946E-4</v>
      </c>
      <c r="S161" s="79">
        <f t="shared" si="113"/>
        <v>0.1</v>
      </c>
      <c r="Z161" s="77">
        <f t="shared" si="92"/>
        <v>-3859</v>
      </c>
      <c r="AA161" s="84">
        <f t="shared" si="93"/>
        <v>-6.1190307849996739E-4</v>
      </c>
      <c r="AB161" s="84">
        <f t="shared" si="94"/>
        <v>6.1378228929926192E-2</v>
      </c>
      <c r="AC161" s="84">
        <f t="shared" si="95"/>
        <v>1.4757468955064397E-2</v>
      </c>
      <c r="AD161" s="84">
        <f t="shared" si="96"/>
        <v>6.0014030804110413E-3</v>
      </c>
      <c r="AE161" s="84">
        <f t="shared" si="97"/>
        <v>3.6016838933567136E-6</v>
      </c>
      <c r="AF161" s="77">
        <f t="shared" si="98"/>
        <v>1.4757468955064397E-2</v>
      </c>
      <c r="AG161" s="142"/>
      <c r="AH161" s="77">
        <f t="shared" si="99"/>
        <v>-5.5988728928015118E-2</v>
      </c>
      <c r="AI161" s="77">
        <f t="shared" si="100"/>
        <v>1.0045976027579202</v>
      </c>
      <c r="AJ161" s="77">
        <f t="shared" si="101"/>
        <v>-0.88877054696991886</v>
      </c>
      <c r="AK161" s="77">
        <f t="shared" si="102"/>
        <v>-3.4964413480562104E-2</v>
      </c>
      <c r="AL161" s="77">
        <f t="shared" si="103"/>
        <v>-1.4400526534276321</v>
      </c>
      <c r="AM161" s="77">
        <f t="shared" si="104"/>
        <v>-0.87711447943880605</v>
      </c>
      <c r="AN161" s="84">
        <f t="shared" ref="AN161:AT170" si="114">$AU161+$AB$7*SIN(AO161)</f>
        <v>4.8780241628859811</v>
      </c>
      <c r="AO161" s="84">
        <f t="shared" si="114"/>
        <v>4.878024162885982</v>
      </c>
      <c r="AP161" s="84">
        <f t="shared" si="114"/>
        <v>4.878024162886236</v>
      </c>
      <c r="AQ161" s="84">
        <f t="shared" si="114"/>
        <v>4.8780241629298953</v>
      </c>
      <c r="AR161" s="84">
        <f t="shared" si="114"/>
        <v>4.8780241704385805</v>
      </c>
      <c r="AS161" s="84">
        <f t="shared" si="114"/>
        <v>4.8780254618019345</v>
      </c>
      <c r="AT161" s="84">
        <f t="shared" si="114"/>
        <v>4.878247405673787</v>
      </c>
      <c r="AU161" s="84">
        <f t="shared" si="105"/>
        <v>4.9128069106313479</v>
      </c>
    </row>
    <row r="162" spans="1:48" s="77" customFormat="1" ht="12.95" customHeight="1">
      <c r="A162" s="6" t="s">
        <v>157</v>
      </c>
      <c r="B162" s="46" t="s">
        <v>154</v>
      </c>
      <c r="C162" s="6">
        <v>39912.576999999997</v>
      </c>
      <c r="D162" s="6"/>
      <c r="E162" s="77">
        <f t="shared" si="90"/>
        <v>-3853.0046248020908</v>
      </c>
      <c r="F162" s="77">
        <f t="shared" si="91"/>
        <v>-3853</v>
      </c>
      <c r="G162" s="77">
        <f t="shared" si="108"/>
        <v>-5.2534999995259568E-3</v>
      </c>
      <c r="I162" s="77">
        <f t="shared" si="111"/>
        <v>-5.2534999995259568E-3</v>
      </c>
      <c r="P162" s="77">
        <f t="shared" si="112"/>
        <v>-9.3736765405482772E-3</v>
      </c>
      <c r="Q162" s="143">
        <f t="shared" si="79"/>
        <v>24894.076999999997</v>
      </c>
      <c r="R162" s="77">
        <f t="shared" si="109"/>
        <v>1.6975854729190653E-5</v>
      </c>
      <c r="S162" s="79">
        <f t="shared" si="113"/>
        <v>0.1</v>
      </c>
      <c r="Z162" s="77">
        <f t="shared" si="92"/>
        <v>-3853</v>
      </c>
      <c r="AA162" s="84">
        <f t="shared" si="93"/>
        <v>-6.1005255406847148E-4</v>
      </c>
      <c r="AB162" s="84">
        <f t="shared" si="94"/>
        <v>5.0757044577546068E-2</v>
      </c>
      <c r="AC162" s="84">
        <f t="shared" si="95"/>
        <v>4.1201765410223204E-3</v>
      </c>
      <c r="AD162" s="84">
        <f t="shared" si="96"/>
        <v>-4.6434474454574853E-3</v>
      </c>
      <c r="AE162" s="84">
        <f t="shared" si="97"/>
        <v>2.1561604178725647E-6</v>
      </c>
      <c r="AF162" s="77">
        <f t="shared" si="98"/>
        <v>4.1201765410223204E-3</v>
      </c>
      <c r="AG162" s="142"/>
      <c r="AH162" s="77">
        <f t="shared" si="99"/>
        <v>-5.6010544577072024E-2</v>
      </c>
      <c r="AI162" s="77">
        <f t="shared" si="100"/>
        <v>1.0046266005919708</v>
      </c>
      <c r="AJ162" s="77">
        <f t="shared" si="101"/>
        <v>-0.88915039784391914</v>
      </c>
      <c r="AK162" s="77">
        <f t="shared" si="102"/>
        <v>-3.4960588211895446E-2</v>
      </c>
      <c r="AL162" s="77">
        <f t="shared" si="103"/>
        <v>-1.4392232553100337</v>
      </c>
      <c r="AM162" s="77">
        <f t="shared" si="104"/>
        <v>-0.87638100678211028</v>
      </c>
      <c r="AN162" s="84">
        <f t="shared" si="114"/>
        <v>4.8788492397647927</v>
      </c>
      <c r="AO162" s="84">
        <f t="shared" si="114"/>
        <v>4.8788492397647936</v>
      </c>
      <c r="AP162" s="84">
        <f t="shared" si="114"/>
        <v>4.8788492397650538</v>
      </c>
      <c r="AQ162" s="84">
        <f t="shared" si="114"/>
        <v>4.8788492398095524</v>
      </c>
      <c r="AR162" s="84">
        <f t="shared" si="114"/>
        <v>4.8788492474249594</v>
      </c>
      <c r="AS162" s="84">
        <f t="shared" si="114"/>
        <v>4.8788505507104762</v>
      </c>
      <c r="AT162" s="84">
        <f t="shared" si="114"/>
        <v>4.8790734436834828</v>
      </c>
      <c r="AU162" s="84">
        <f t="shared" si="105"/>
        <v>4.9136271782470695</v>
      </c>
    </row>
    <row r="163" spans="1:48" s="77" customFormat="1" ht="12.95" customHeight="1">
      <c r="A163" s="6" t="s">
        <v>157</v>
      </c>
      <c r="B163" s="46" t="s">
        <v>154</v>
      </c>
      <c r="C163" s="6">
        <v>39912.584300000002</v>
      </c>
      <c r="D163" s="6"/>
      <c r="E163" s="77">
        <f t="shared" si="90"/>
        <v>-3852.9981984091551</v>
      </c>
      <c r="F163" s="77">
        <f t="shared" si="91"/>
        <v>-3853</v>
      </c>
      <c r="G163" s="77">
        <f t="shared" si="108"/>
        <v>2.0465000052354299E-3</v>
      </c>
      <c r="I163" s="77">
        <f t="shared" si="111"/>
        <v>2.0465000052354299E-3</v>
      </c>
      <c r="P163" s="77">
        <f t="shared" si="112"/>
        <v>-9.3736765405482772E-3</v>
      </c>
      <c r="Q163" s="143">
        <f t="shared" si="79"/>
        <v>24894.084300000002</v>
      </c>
      <c r="R163" s="77">
        <f t="shared" si="109"/>
        <v>1.3042043233686828E-4</v>
      </c>
      <c r="S163" s="79">
        <f t="shared" si="113"/>
        <v>0.1</v>
      </c>
      <c r="Z163" s="77">
        <f t="shared" si="92"/>
        <v>-3853</v>
      </c>
      <c r="AA163" s="84">
        <f t="shared" si="93"/>
        <v>-6.1005255406847148E-4</v>
      </c>
      <c r="AB163" s="84">
        <f t="shared" si="94"/>
        <v>5.8057044582307454E-2</v>
      </c>
      <c r="AC163" s="84">
        <f t="shared" si="95"/>
        <v>1.1420176545783707E-2</v>
      </c>
      <c r="AD163" s="84">
        <f t="shared" si="96"/>
        <v>2.6565525593039013E-3</v>
      </c>
      <c r="AE163" s="84">
        <f t="shared" si="97"/>
        <v>7.0572715003441092E-7</v>
      </c>
      <c r="AF163" s="77">
        <f t="shared" si="98"/>
        <v>1.1420176545783707E-2</v>
      </c>
      <c r="AG163" s="142"/>
      <c r="AH163" s="77">
        <f t="shared" si="99"/>
        <v>-5.6010544577072024E-2</v>
      </c>
      <c r="AI163" s="77">
        <f t="shared" si="100"/>
        <v>1.0046266005919708</v>
      </c>
      <c r="AJ163" s="77">
        <f t="shared" si="101"/>
        <v>-0.88915039784391914</v>
      </c>
      <c r="AK163" s="77">
        <f t="shared" si="102"/>
        <v>-3.4960588211895446E-2</v>
      </c>
      <c r="AL163" s="77">
        <f t="shared" si="103"/>
        <v>-1.4392232553100337</v>
      </c>
      <c r="AM163" s="77">
        <f t="shared" si="104"/>
        <v>-0.87638100678211028</v>
      </c>
      <c r="AN163" s="84">
        <f t="shared" si="114"/>
        <v>4.8788492397647927</v>
      </c>
      <c r="AO163" s="84">
        <f t="shared" si="114"/>
        <v>4.8788492397647936</v>
      </c>
      <c r="AP163" s="84">
        <f t="shared" si="114"/>
        <v>4.8788492397650538</v>
      </c>
      <c r="AQ163" s="84">
        <f t="shared" si="114"/>
        <v>4.8788492398095524</v>
      </c>
      <c r="AR163" s="84">
        <f t="shared" si="114"/>
        <v>4.8788492474249594</v>
      </c>
      <c r="AS163" s="84">
        <f t="shared" si="114"/>
        <v>4.8788505507104762</v>
      </c>
      <c r="AT163" s="84">
        <f t="shared" si="114"/>
        <v>4.8790734436834828</v>
      </c>
      <c r="AU163" s="84">
        <f t="shared" si="105"/>
        <v>4.9136271782470695</v>
      </c>
    </row>
    <row r="164" spans="1:48" s="77" customFormat="1" ht="12.95" customHeight="1">
      <c r="A164" s="6" t="s">
        <v>157</v>
      </c>
      <c r="B164" s="46" t="s">
        <v>154</v>
      </c>
      <c r="C164" s="6">
        <v>39912.591999999997</v>
      </c>
      <c r="D164" s="6"/>
      <c r="E164" s="77">
        <f t="shared" si="90"/>
        <v>-3852.9914198851084</v>
      </c>
      <c r="F164" s="77">
        <f t="shared" si="91"/>
        <v>-3853</v>
      </c>
      <c r="G164" s="77">
        <f t="shared" si="108"/>
        <v>9.7464999998919666E-3</v>
      </c>
      <c r="I164" s="77">
        <f t="shared" si="111"/>
        <v>9.7464999998919666E-3</v>
      </c>
      <c r="P164" s="77">
        <f t="shared" si="112"/>
        <v>-9.3736765405482772E-3</v>
      </c>
      <c r="Q164" s="143">
        <f t="shared" si="79"/>
        <v>24894.091999999997</v>
      </c>
      <c r="R164" s="77">
        <f t="shared" si="109"/>
        <v>3.6558115093760147E-4</v>
      </c>
      <c r="S164" s="79">
        <f t="shared" si="113"/>
        <v>0.1</v>
      </c>
      <c r="Z164" s="77">
        <f t="shared" si="92"/>
        <v>-3853</v>
      </c>
      <c r="AA164" s="84">
        <f t="shared" si="93"/>
        <v>-6.1005255406847148E-4</v>
      </c>
      <c r="AB164" s="84">
        <f t="shared" si="94"/>
        <v>6.5757044576963991E-2</v>
      </c>
      <c r="AC164" s="84">
        <f t="shared" si="95"/>
        <v>1.9120176540440244E-2</v>
      </c>
      <c r="AD164" s="84">
        <f t="shared" si="96"/>
        <v>1.0356552553960438E-2</v>
      </c>
      <c r="AE164" s="84">
        <f t="shared" si="97"/>
        <v>1.0725818080294448E-5</v>
      </c>
      <c r="AF164" s="77">
        <f t="shared" si="98"/>
        <v>1.9120176540440244E-2</v>
      </c>
      <c r="AG164" s="142"/>
      <c r="AH164" s="77">
        <f t="shared" si="99"/>
        <v>-5.6010544577072024E-2</v>
      </c>
      <c r="AI164" s="77">
        <f t="shared" si="100"/>
        <v>1.0046266005919708</v>
      </c>
      <c r="AJ164" s="77">
        <f t="shared" si="101"/>
        <v>-0.88915039784391914</v>
      </c>
      <c r="AK164" s="77">
        <f t="shared" si="102"/>
        <v>-3.4960588211895446E-2</v>
      </c>
      <c r="AL164" s="77">
        <f t="shared" si="103"/>
        <v>-1.4392232553100337</v>
      </c>
      <c r="AM164" s="77">
        <f t="shared" si="104"/>
        <v>-0.87638100678211028</v>
      </c>
      <c r="AN164" s="84">
        <f t="shared" si="114"/>
        <v>4.8788492397647927</v>
      </c>
      <c r="AO164" s="84">
        <f t="shared" si="114"/>
        <v>4.8788492397647936</v>
      </c>
      <c r="AP164" s="84">
        <f t="shared" si="114"/>
        <v>4.8788492397650538</v>
      </c>
      <c r="AQ164" s="84">
        <f t="shared" si="114"/>
        <v>4.8788492398095524</v>
      </c>
      <c r="AR164" s="84">
        <f t="shared" si="114"/>
        <v>4.8788492474249594</v>
      </c>
      <c r="AS164" s="84">
        <f t="shared" si="114"/>
        <v>4.8788505507104762</v>
      </c>
      <c r="AT164" s="84">
        <f t="shared" si="114"/>
        <v>4.8790734436834828</v>
      </c>
      <c r="AU164" s="84">
        <f t="shared" si="105"/>
        <v>4.9136271782470695</v>
      </c>
    </row>
    <row r="165" spans="1:48" s="77" customFormat="1" ht="12.95" customHeight="1">
      <c r="A165" s="6" t="s">
        <v>157</v>
      </c>
      <c r="B165" s="46" t="s">
        <v>154</v>
      </c>
      <c r="C165" s="6">
        <v>39929.637000000002</v>
      </c>
      <c r="D165" s="6"/>
      <c r="E165" s="77">
        <f t="shared" si="90"/>
        <v>-3837.9862325535487</v>
      </c>
      <c r="F165" s="77">
        <f t="shared" si="91"/>
        <v>-3838</v>
      </c>
      <c r="G165" s="77">
        <f t="shared" si="108"/>
        <v>1.5639000004739501E-2</v>
      </c>
      <c r="I165" s="77">
        <f t="shared" si="111"/>
        <v>1.5639000004739501E-2</v>
      </c>
      <c r="P165" s="77">
        <f t="shared" si="112"/>
        <v>-9.387669272494039E-3</v>
      </c>
      <c r="Q165" s="143">
        <f t="shared" si="79"/>
        <v>24911.137000000002</v>
      </c>
      <c r="R165" s="77">
        <f t="shared" si="109"/>
        <v>6.2633417511202512E-4</v>
      </c>
      <c r="S165" s="79">
        <f t="shared" si="113"/>
        <v>0.1</v>
      </c>
      <c r="Z165" s="77">
        <f t="shared" si="92"/>
        <v>-3838</v>
      </c>
      <c r="AA165" s="84">
        <f t="shared" si="93"/>
        <v>-6.0528181456121627E-4</v>
      </c>
      <c r="AB165" s="84">
        <f t="shared" si="94"/>
        <v>7.1703919596784516E-2</v>
      </c>
      <c r="AC165" s="84">
        <f t="shared" si="95"/>
        <v>2.502666927723354E-2</v>
      </c>
      <c r="AD165" s="84">
        <f t="shared" si="96"/>
        <v>1.6244281819300717E-2</v>
      </c>
      <c r="AE165" s="84">
        <f t="shared" si="97"/>
        <v>2.6387669182486381E-5</v>
      </c>
      <c r="AF165" s="77">
        <f t="shared" si="98"/>
        <v>2.502666927723354E-2</v>
      </c>
      <c r="AG165" s="142"/>
      <c r="AH165" s="77">
        <f t="shared" si="99"/>
        <v>-5.6064919592045008E-2</v>
      </c>
      <c r="AI165" s="77">
        <f t="shared" si="100"/>
        <v>1.0046990885306746</v>
      </c>
      <c r="AJ165" s="77">
        <f t="shared" si="101"/>
        <v>-0.89009744397160795</v>
      </c>
      <c r="AK165" s="77">
        <f t="shared" si="102"/>
        <v>-3.4950918845435663E-2</v>
      </c>
      <c r="AL165" s="77">
        <f t="shared" si="103"/>
        <v>-1.4371495505430054</v>
      </c>
      <c r="AM165" s="77">
        <f t="shared" si="104"/>
        <v>-0.87454947010995743</v>
      </c>
      <c r="AN165" s="84">
        <f t="shared" si="114"/>
        <v>4.8809120361496445</v>
      </c>
      <c r="AO165" s="84">
        <f t="shared" si="114"/>
        <v>4.8809120361496463</v>
      </c>
      <c r="AP165" s="84">
        <f t="shared" si="114"/>
        <v>4.8809120361499225</v>
      </c>
      <c r="AQ165" s="84">
        <f t="shared" si="114"/>
        <v>4.8809120361965705</v>
      </c>
      <c r="AR165" s="84">
        <f t="shared" si="114"/>
        <v>4.880912044083054</v>
      </c>
      <c r="AS165" s="84">
        <f t="shared" si="114"/>
        <v>4.8809133773932851</v>
      </c>
      <c r="AT165" s="84">
        <f t="shared" si="114"/>
        <v>4.881138640413992</v>
      </c>
      <c r="AU165" s="84">
        <f t="shared" si="105"/>
        <v>4.9156778472863749</v>
      </c>
    </row>
    <row r="166" spans="1:48" s="77" customFormat="1" ht="12.95" customHeight="1">
      <c r="A166" s="5" t="s">
        <v>158</v>
      </c>
      <c r="B166" s="46"/>
      <c r="C166" s="6">
        <v>39935.307000000001</v>
      </c>
      <c r="D166" s="6"/>
      <c r="E166" s="77">
        <f t="shared" si="90"/>
        <v>-3832.9947739340187</v>
      </c>
      <c r="F166" s="77">
        <f t="shared" si="91"/>
        <v>-3833</v>
      </c>
      <c r="G166" s="77">
        <f t="shared" si="108"/>
        <v>5.936500005191192E-3</v>
      </c>
      <c r="J166" s="77">
        <f>+G166</f>
        <v>5.936500005191192E-3</v>
      </c>
      <c r="P166" s="77">
        <f t="shared" si="112"/>
        <v>-9.3922458223357659E-3</v>
      </c>
      <c r="Q166" s="143">
        <f t="shared" si="79"/>
        <v>24916.807000000001</v>
      </c>
      <c r="R166" s="77">
        <f t="shared" si="109"/>
        <v>2.3497044864492512E-4</v>
      </c>
      <c r="S166" s="79">
        <f>S$17</f>
        <v>1</v>
      </c>
      <c r="Z166" s="77">
        <f t="shared" si="92"/>
        <v>-3833</v>
      </c>
      <c r="AA166" s="84">
        <f t="shared" si="93"/>
        <v>-6.0364568136142549E-4</v>
      </c>
      <c r="AB166" s="84">
        <f t="shared" si="94"/>
        <v>6.2019492468151804E-2</v>
      </c>
      <c r="AC166" s="84">
        <f t="shared" si="95"/>
        <v>1.5328745827526958E-2</v>
      </c>
      <c r="AD166" s="84">
        <f t="shared" si="96"/>
        <v>6.5401456865526175E-3</v>
      </c>
      <c r="AE166" s="84">
        <f t="shared" si="97"/>
        <v>4.2773505601332806E-5</v>
      </c>
      <c r="AF166" s="77">
        <f t="shared" si="98"/>
        <v>1.5328745827526958E-2</v>
      </c>
      <c r="AG166" s="142"/>
      <c r="AH166" s="77">
        <f t="shared" si="99"/>
        <v>-5.6082992462960612E-2</v>
      </c>
      <c r="AI166" s="77">
        <f t="shared" si="100"/>
        <v>1.0047232490257161</v>
      </c>
      <c r="AJ166" s="77">
        <f t="shared" si="101"/>
        <v>-0.89041230589428122</v>
      </c>
      <c r="AK166" s="77">
        <f t="shared" si="102"/>
        <v>-3.4947662007642523E-2</v>
      </c>
      <c r="AL166" s="77">
        <f t="shared" si="103"/>
        <v>-1.4364582491235973</v>
      </c>
      <c r="AM166" s="77">
        <f t="shared" si="104"/>
        <v>-0.87393963734716851</v>
      </c>
      <c r="AN166" s="84">
        <f t="shared" si="114"/>
        <v>4.8815996680175662</v>
      </c>
      <c r="AO166" s="84">
        <f t="shared" si="114"/>
        <v>4.881599668017568</v>
      </c>
      <c r="AP166" s="84">
        <f t="shared" si="114"/>
        <v>4.8815996680178495</v>
      </c>
      <c r="AQ166" s="84">
        <f t="shared" si="114"/>
        <v>4.8815996680652312</v>
      </c>
      <c r="AR166" s="84">
        <f t="shared" si="114"/>
        <v>4.8815996760434377</v>
      </c>
      <c r="AS166" s="84">
        <f t="shared" si="114"/>
        <v>4.881601019431363</v>
      </c>
      <c r="AT166" s="84">
        <f t="shared" si="114"/>
        <v>4.8818270716040226</v>
      </c>
      <c r="AU166" s="84">
        <f t="shared" si="105"/>
        <v>4.9163614036328092</v>
      </c>
    </row>
    <row r="167" spans="1:48" s="77" customFormat="1" ht="12.95" customHeight="1">
      <c r="A167" s="6" t="s">
        <v>157</v>
      </c>
      <c r="B167" s="46" t="s">
        <v>154</v>
      </c>
      <c r="C167" s="6">
        <v>39954.595999999998</v>
      </c>
      <c r="D167" s="6"/>
      <c r="E167" s="77">
        <f t="shared" si="90"/>
        <v>-3816.0141310218269</v>
      </c>
      <c r="F167" s="77">
        <f t="shared" si="91"/>
        <v>-3816</v>
      </c>
      <c r="G167" s="77">
        <f t="shared" si="108"/>
        <v>-1.6051999999035615E-2</v>
      </c>
      <c r="I167" s="77">
        <f>G167</f>
        <v>-1.6051999999035615E-2</v>
      </c>
      <c r="P167" s="77">
        <f t="shared" si="112"/>
        <v>-9.4074781157133091E-3</v>
      </c>
      <c r="Q167" s="143">
        <f t="shared" ref="Q167:Q230" si="115">+C167-15018.5</f>
        <v>24936.095999999998</v>
      </c>
      <c r="R167" s="77">
        <f t="shared" si="109"/>
        <v>4.4149671057949009E-5</v>
      </c>
      <c r="S167" s="79">
        <f t="shared" ref="S167:S182" si="116">S$16</f>
        <v>0.1</v>
      </c>
      <c r="Z167" s="77">
        <f t="shared" si="92"/>
        <v>-3816</v>
      </c>
      <c r="AA167" s="84">
        <f t="shared" si="93"/>
        <v>-5.97911018931023E-4</v>
      </c>
      <c r="AB167" s="84">
        <f t="shared" si="94"/>
        <v>4.0092245050293136E-2</v>
      </c>
      <c r="AC167" s="84">
        <f t="shared" si="95"/>
        <v>-6.6445218833223064E-3</v>
      </c>
      <c r="AD167" s="84">
        <f t="shared" si="96"/>
        <v>-1.5454088980104592E-2</v>
      </c>
      <c r="AE167" s="84">
        <f t="shared" si="97"/>
        <v>2.3882886620499023E-5</v>
      </c>
      <c r="AF167" s="77">
        <f t="shared" si="98"/>
        <v>-6.6445218833223064E-3</v>
      </c>
      <c r="AG167" s="142"/>
      <c r="AH167" s="77">
        <f t="shared" si="99"/>
        <v>-5.6144245049328752E-2</v>
      </c>
      <c r="AI167" s="77">
        <f t="shared" si="100"/>
        <v>1.0048053864439082</v>
      </c>
      <c r="AJ167" s="77">
        <f t="shared" si="101"/>
        <v>-0.89147976526848127</v>
      </c>
      <c r="AK167" s="77">
        <f t="shared" si="102"/>
        <v>-3.493646264698317E-2</v>
      </c>
      <c r="AL167" s="77">
        <f t="shared" si="103"/>
        <v>-1.4341075756115176</v>
      </c>
      <c r="AM167" s="77">
        <f t="shared" si="104"/>
        <v>-0.87186873927914821</v>
      </c>
      <c r="AN167" s="84">
        <f t="shared" si="114"/>
        <v>4.8839377400476467</v>
      </c>
      <c r="AO167" s="84">
        <f t="shared" si="114"/>
        <v>4.8839377400476485</v>
      </c>
      <c r="AP167" s="84">
        <f t="shared" si="114"/>
        <v>4.8839377400479487</v>
      </c>
      <c r="AQ167" s="84">
        <f t="shared" si="114"/>
        <v>4.8839377400978865</v>
      </c>
      <c r="AR167" s="84">
        <f t="shared" si="114"/>
        <v>4.8839377483930901</v>
      </c>
      <c r="AS167" s="84">
        <f t="shared" si="114"/>
        <v>4.883939126304063</v>
      </c>
      <c r="AT167" s="84">
        <f t="shared" si="114"/>
        <v>4.8841678583347754</v>
      </c>
      <c r="AU167" s="84">
        <f t="shared" si="105"/>
        <v>4.9186854952106884</v>
      </c>
    </row>
    <row r="168" spans="1:48" s="77" customFormat="1" ht="12.95" customHeight="1">
      <c r="A168" s="137" t="s">
        <v>545</v>
      </c>
      <c r="B168" s="138" t="s">
        <v>154</v>
      </c>
      <c r="C168" s="139">
        <v>40226.110999999997</v>
      </c>
      <c r="D168" s="139" t="s">
        <v>244</v>
      </c>
      <c r="E168" s="140">
        <f t="shared" si="90"/>
        <v>-3576.9919287145763</v>
      </c>
      <c r="F168" s="77">
        <f t="shared" si="91"/>
        <v>-3577</v>
      </c>
      <c r="G168" s="77">
        <f t="shared" si="108"/>
        <v>9.1685000006691553E-3</v>
      </c>
      <c r="I168" s="77">
        <f>+G168</f>
        <v>9.1685000006691553E-3</v>
      </c>
      <c r="O168" s="77">
        <f ca="1">+C$11+C$12*F168</f>
        <v>-5.2577542354937321E-2</v>
      </c>
      <c r="P168" s="77">
        <f t="shared" si="112"/>
        <v>-9.5679714575196209E-3</v>
      </c>
      <c r="Q168" s="143">
        <f t="shared" si="115"/>
        <v>25207.610999999997</v>
      </c>
      <c r="R168" s="77">
        <f t="shared" si="109"/>
        <v>3.5105536270352267E-4</v>
      </c>
      <c r="S168" s="79">
        <f t="shared" si="116"/>
        <v>0.1</v>
      </c>
      <c r="Z168" s="77">
        <f t="shared" si="92"/>
        <v>-3577</v>
      </c>
      <c r="AA168" s="84">
        <f t="shared" si="93"/>
        <v>-4.8896170525487836E-4</v>
      </c>
      <c r="AB168" s="84">
        <f t="shared" si="94"/>
        <v>6.6141735250133532E-2</v>
      </c>
      <c r="AC168" s="84">
        <f t="shared" si="95"/>
        <v>1.8736471458188776E-2</v>
      </c>
      <c r="AD168" s="84">
        <f t="shared" si="96"/>
        <v>9.6574617059240336E-3</v>
      </c>
      <c r="AE168" s="84">
        <f t="shared" si="97"/>
        <v>9.326656660138915E-6</v>
      </c>
      <c r="AF168" s="77">
        <f t="shared" si="98"/>
        <v>1.8736471458188776E-2</v>
      </c>
      <c r="AG168" s="142"/>
      <c r="AH168" s="77">
        <f t="shared" si="99"/>
        <v>-5.6973235249464377E-2</v>
      </c>
      <c r="AI168" s="77">
        <f t="shared" si="100"/>
        <v>1.0059585357166667</v>
      </c>
      <c r="AJ168" s="77">
        <f t="shared" si="101"/>
        <v>-0.90598009343860364</v>
      </c>
      <c r="AK168" s="77">
        <f t="shared" si="102"/>
        <v>-3.4758366090375352E-2</v>
      </c>
      <c r="AL168" s="77">
        <f t="shared" si="103"/>
        <v>-1.4010192078739256</v>
      </c>
      <c r="AM168" s="77">
        <f t="shared" si="104"/>
        <v>-0.8431598969278068</v>
      </c>
      <c r="AN168" s="84">
        <f t="shared" si="114"/>
        <v>4.9168284969400053</v>
      </c>
      <c r="AO168" s="84">
        <f t="shared" si="114"/>
        <v>4.9168284969400098</v>
      </c>
      <c r="AP168" s="84">
        <f t="shared" si="114"/>
        <v>4.9168284969407088</v>
      </c>
      <c r="AQ168" s="84">
        <f t="shared" si="114"/>
        <v>4.9168284970383338</v>
      </c>
      <c r="AR168" s="84">
        <f t="shared" si="114"/>
        <v>4.9168285106740566</v>
      </c>
      <c r="AS168" s="84">
        <f t="shared" si="114"/>
        <v>4.9168304152224112</v>
      </c>
      <c r="AT168" s="84">
        <f t="shared" si="114"/>
        <v>4.9170962584092877</v>
      </c>
      <c r="AU168" s="84">
        <f t="shared" si="105"/>
        <v>4.9513594885702759</v>
      </c>
    </row>
    <row r="169" spans="1:48" s="77" customFormat="1" ht="12.95" customHeight="1">
      <c r="A169" s="6" t="s">
        <v>157</v>
      </c>
      <c r="B169" s="46" t="s">
        <v>154</v>
      </c>
      <c r="C169" s="6">
        <v>40288.578000000001</v>
      </c>
      <c r="D169" s="6"/>
      <c r="E169" s="77">
        <f t="shared" si="90"/>
        <v>-3522.000492103236</v>
      </c>
      <c r="F169" s="77">
        <f t="shared" si="91"/>
        <v>-3522</v>
      </c>
      <c r="G169" s="77">
        <f t="shared" si="108"/>
        <v>-5.5899999279063195E-4</v>
      </c>
      <c r="I169" s="77">
        <f>G169</f>
        <v>-5.5899999279063195E-4</v>
      </c>
      <c r="P169" s="77">
        <f t="shared" si="112"/>
        <v>-9.590724929273332E-3</v>
      </c>
      <c r="Q169" s="143">
        <f t="shared" si="115"/>
        <v>25270.078000000001</v>
      </c>
      <c r="R169" s="77">
        <f t="shared" si="109"/>
        <v>8.1572055328283429E-5</v>
      </c>
      <c r="S169" s="79">
        <f t="shared" si="116"/>
        <v>0.1</v>
      </c>
      <c r="Z169" s="77">
        <f t="shared" si="92"/>
        <v>-3522</v>
      </c>
      <c r="AA169" s="84">
        <f t="shared" si="93"/>
        <v>-4.5633536613477743E-4</v>
      </c>
      <c r="AB169" s="84">
        <f t="shared" si="94"/>
        <v>5.6596442537697883E-2</v>
      </c>
      <c r="AC169" s="84">
        <f t="shared" si="95"/>
        <v>9.0317249364827001E-3</v>
      </c>
      <c r="AD169" s="84">
        <f t="shared" si="96"/>
        <v>-1.0266462665585452E-4</v>
      </c>
      <c r="AE169" s="84">
        <f t="shared" si="97"/>
        <v>1.0540025566385995E-9</v>
      </c>
      <c r="AF169" s="77">
        <f t="shared" si="98"/>
        <v>9.0317249364827001E-3</v>
      </c>
      <c r="AG169" s="142"/>
      <c r="AH169" s="77">
        <f t="shared" si="99"/>
        <v>-5.7155442530488515E-2</v>
      </c>
      <c r="AI169" s="77">
        <f t="shared" si="100"/>
        <v>1.0062233999971957</v>
      </c>
      <c r="AJ169" s="77">
        <f t="shared" si="101"/>
        <v>-0.90918163264069185</v>
      </c>
      <c r="AK169" s="77">
        <f t="shared" si="102"/>
        <v>-3.4711920915360649E-2</v>
      </c>
      <c r="AL169" s="77">
        <f t="shared" si="103"/>
        <v>-1.393393991149205</v>
      </c>
      <c r="AM169" s="77">
        <f t="shared" si="104"/>
        <v>-0.83665770501220493</v>
      </c>
      <c r="AN169" s="84">
        <f t="shared" si="114"/>
        <v>4.9244028354145124</v>
      </c>
      <c r="AO169" s="84">
        <f t="shared" si="114"/>
        <v>4.9244028354145186</v>
      </c>
      <c r="AP169" s="84">
        <f t="shared" si="114"/>
        <v>4.9244028354153508</v>
      </c>
      <c r="AQ169" s="84">
        <f t="shared" si="114"/>
        <v>4.9244028355274887</v>
      </c>
      <c r="AR169" s="84">
        <f t="shared" si="114"/>
        <v>4.9244028506386552</v>
      </c>
      <c r="AS169" s="84">
        <f t="shared" si="114"/>
        <v>4.9244048869367445</v>
      </c>
      <c r="AT169" s="84">
        <f t="shared" si="114"/>
        <v>4.9246791113577526</v>
      </c>
      <c r="AU169" s="84">
        <f t="shared" si="105"/>
        <v>4.9588786083810596</v>
      </c>
      <c r="AV169" s="84"/>
    </row>
    <row r="170" spans="1:48" s="77" customFormat="1" ht="12.95" customHeight="1">
      <c r="A170" s="6" t="s">
        <v>157</v>
      </c>
      <c r="B170" s="46" t="s">
        <v>154</v>
      </c>
      <c r="C170" s="6">
        <v>40313.571000000004</v>
      </c>
      <c r="D170" s="6"/>
      <c r="E170" s="77">
        <f t="shared" si="90"/>
        <v>-3499.9984594263465</v>
      </c>
      <c r="F170" s="77">
        <f t="shared" si="91"/>
        <v>-3500</v>
      </c>
      <c r="G170" s="77">
        <f t="shared" si="108"/>
        <v>1.750000003085006E-3</v>
      </c>
      <c r="I170" s="77">
        <f>G170</f>
        <v>1.750000003085006E-3</v>
      </c>
      <c r="P170" s="77">
        <f t="shared" si="112"/>
        <v>-9.5983407792399177E-3</v>
      </c>
      <c r="Q170" s="143">
        <f t="shared" si="115"/>
        <v>25295.071000000004</v>
      </c>
      <c r="R170" s="77">
        <f t="shared" si="109"/>
        <v>1.2878483851177906E-4</v>
      </c>
      <c r="S170" s="79">
        <f t="shared" si="116"/>
        <v>0.1</v>
      </c>
      <c r="Z170" s="77">
        <f t="shared" si="92"/>
        <v>-3500</v>
      </c>
      <c r="AA170" s="84">
        <f t="shared" si="93"/>
        <v>-4.4248632302572311E-4</v>
      </c>
      <c r="AB170" s="84">
        <f t="shared" si="94"/>
        <v>5.8977421107938507E-2</v>
      </c>
      <c r="AC170" s="84">
        <f t="shared" si="95"/>
        <v>1.1348340782324924E-2</v>
      </c>
      <c r="AD170" s="84">
        <f t="shared" si="96"/>
        <v>2.1924863261107291E-3</v>
      </c>
      <c r="AE170" s="84">
        <f t="shared" si="97"/>
        <v>4.8069962901825233E-7</v>
      </c>
      <c r="AF170" s="77">
        <f t="shared" si="98"/>
        <v>1.1348340782324924E-2</v>
      </c>
      <c r="AG170" s="142"/>
      <c r="AH170" s="77">
        <f t="shared" si="99"/>
        <v>-5.7227421104853501E-2</v>
      </c>
      <c r="AI170" s="77">
        <f t="shared" si="100"/>
        <v>1.0063292842463425</v>
      </c>
      <c r="AJ170" s="77">
        <f t="shared" si="101"/>
        <v>-0.91044792186454593</v>
      </c>
      <c r="AK170" s="77">
        <f t="shared" si="102"/>
        <v>-3.4692770458531377E-2</v>
      </c>
      <c r="AL170" s="77">
        <f t="shared" si="103"/>
        <v>-1.3903427804917321</v>
      </c>
      <c r="AM170" s="77">
        <f t="shared" si="104"/>
        <v>-0.83406748605020076</v>
      </c>
      <c r="AN170" s="84">
        <f t="shared" si="114"/>
        <v>4.9274331289942799</v>
      </c>
      <c r="AO170" s="84">
        <f t="shared" si="114"/>
        <v>4.9274331289942861</v>
      </c>
      <c r="AP170" s="84">
        <f t="shared" si="114"/>
        <v>4.9274331289951769</v>
      </c>
      <c r="AQ170" s="84">
        <f t="shared" si="114"/>
        <v>4.9274331291135383</v>
      </c>
      <c r="AR170" s="84">
        <f t="shared" si="114"/>
        <v>4.9274331448419817</v>
      </c>
      <c r="AS170" s="84">
        <f t="shared" si="114"/>
        <v>4.9274352349063815</v>
      </c>
      <c r="AT170" s="84">
        <f t="shared" si="114"/>
        <v>4.9277127941319545</v>
      </c>
      <c r="AU170" s="84">
        <f t="shared" si="105"/>
        <v>4.9618862563053732</v>
      </c>
    </row>
    <row r="171" spans="1:48" s="77" customFormat="1" ht="12.95" customHeight="1">
      <c r="A171" s="6" t="s">
        <v>157</v>
      </c>
      <c r="B171" s="46" t="s">
        <v>154</v>
      </c>
      <c r="C171" s="6">
        <v>40582.783000000003</v>
      </c>
      <c r="D171" s="6"/>
      <c r="E171" s="77">
        <f t="shared" si="90"/>
        <v>-3263.0036520398685</v>
      </c>
      <c r="F171" s="77">
        <f t="shared" si="91"/>
        <v>-3263</v>
      </c>
      <c r="G171" s="77">
        <f t="shared" si="108"/>
        <v>-4.1484999965177849E-3</v>
      </c>
      <c r="I171" s="77">
        <f>G171</f>
        <v>-4.1484999965177849E-3</v>
      </c>
      <c r="P171" s="77">
        <f t="shared" si="112"/>
        <v>-9.6265549598041865E-3</v>
      </c>
      <c r="Q171" s="143">
        <f t="shared" si="115"/>
        <v>25564.283000000003</v>
      </c>
      <c r="R171" s="77">
        <f t="shared" si="109"/>
        <v>3.0009086180786777E-5</v>
      </c>
      <c r="S171" s="79">
        <f t="shared" si="116"/>
        <v>0.1</v>
      </c>
      <c r="Z171" s="77">
        <f t="shared" si="92"/>
        <v>-3263</v>
      </c>
      <c r="AA171" s="84">
        <f t="shared" si="93"/>
        <v>-2.6411257489747375E-4</v>
      </c>
      <c r="AB171" s="84">
        <f t="shared" si="94"/>
        <v>5.3821310047673245E-2</v>
      </c>
      <c r="AC171" s="84">
        <f t="shared" si="95"/>
        <v>5.4780549632864016E-3</v>
      </c>
      <c r="AD171" s="84">
        <f t="shared" si="96"/>
        <v>-3.8843874216203111E-3</v>
      </c>
      <c r="AE171" s="84">
        <f t="shared" si="97"/>
        <v>1.5088465641242089E-6</v>
      </c>
      <c r="AF171" s="77">
        <f t="shared" si="98"/>
        <v>5.4780549632864016E-3</v>
      </c>
      <c r="AG171" s="142"/>
      <c r="AH171" s="77">
        <f t="shared" si="99"/>
        <v>-5.7969810044191029E-2</v>
      </c>
      <c r="AI171" s="77">
        <f t="shared" si="100"/>
        <v>1.0074674085701045</v>
      </c>
      <c r="AJ171" s="77">
        <f t="shared" si="101"/>
        <v>-0.92356503372264476</v>
      </c>
      <c r="AK171" s="77">
        <f t="shared" si="102"/>
        <v>-3.4465721672503495E-2</v>
      </c>
      <c r="AL171" s="77">
        <f t="shared" si="103"/>
        <v>-1.357432242355278</v>
      </c>
      <c r="AM171" s="77">
        <f t="shared" si="104"/>
        <v>-0.80654012647235607</v>
      </c>
      <c r="AN171" s="84">
        <f t="shared" ref="AN171:AT180" si="117">$AU171+$AB$7*SIN(AO171)</f>
        <v>4.9600978468215988</v>
      </c>
      <c r="AO171" s="84">
        <f t="shared" si="117"/>
        <v>4.9600978468216139</v>
      </c>
      <c r="AP171" s="84">
        <f t="shared" si="117"/>
        <v>4.9600978468233636</v>
      </c>
      <c r="AQ171" s="84">
        <f t="shared" si="117"/>
        <v>4.9600978470256987</v>
      </c>
      <c r="AR171" s="84">
        <f t="shared" si="117"/>
        <v>4.9600978704265266</v>
      </c>
      <c r="AS171" s="84">
        <f t="shared" si="117"/>
        <v>4.9601005768080277</v>
      </c>
      <c r="AT171" s="84">
        <f t="shared" si="117"/>
        <v>4.9604133834768058</v>
      </c>
      <c r="AU171" s="84">
        <f t="shared" si="105"/>
        <v>4.9942868271263867</v>
      </c>
    </row>
    <row r="172" spans="1:48" s="77" customFormat="1" ht="12.95" customHeight="1">
      <c r="A172" s="137" t="s">
        <v>758</v>
      </c>
      <c r="B172" s="138" t="s">
        <v>154</v>
      </c>
      <c r="C172" s="139">
        <v>40589.589</v>
      </c>
      <c r="D172" s="139" t="s">
        <v>244</v>
      </c>
      <c r="E172" s="140">
        <f t="shared" si="90"/>
        <v>-3257.0121410408356</v>
      </c>
      <c r="F172" s="77">
        <f t="shared" si="91"/>
        <v>-3257</v>
      </c>
      <c r="G172" s="77">
        <f t="shared" si="108"/>
        <v>-1.379149999411311E-2</v>
      </c>
      <c r="I172" s="77">
        <f t="shared" ref="I172:I182" si="118">+G172</f>
        <v>-1.379149999411311E-2</v>
      </c>
      <c r="O172" s="77">
        <f ca="1">+C$11+C$12*F172</f>
        <v>-4.8991054341718569E-2</v>
      </c>
      <c r="P172" s="77">
        <f t="shared" si="112"/>
        <v>-9.6259906622924041E-3</v>
      </c>
      <c r="Q172" s="143">
        <f t="shared" si="115"/>
        <v>25571.089</v>
      </c>
      <c r="R172" s="77">
        <f t="shared" si="109"/>
        <v>1.7351467993485382E-5</v>
      </c>
      <c r="S172" s="79">
        <f t="shared" si="116"/>
        <v>0.1</v>
      </c>
      <c r="Z172" s="77">
        <f t="shared" si="92"/>
        <v>-3257</v>
      </c>
      <c r="AA172" s="84">
        <f t="shared" si="93"/>
        <v>-2.5889878099379093E-4</v>
      </c>
      <c r="AB172" s="84">
        <f t="shared" si="94"/>
        <v>4.4196315617186649E-2</v>
      </c>
      <c r="AC172" s="84">
        <f t="shared" si="95"/>
        <v>-4.1655093318207059E-3</v>
      </c>
      <c r="AD172" s="84">
        <f t="shared" si="96"/>
        <v>-1.3532601213119319E-2</v>
      </c>
      <c r="AE172" s="84">
        <f t="shared" si="97"/>
        <v>1.8313129559331849E-5</v>
      </c>
      <c r="AF172" s="77">
        <f t="shared" si="98"/>
        <v>-4.1655093318207059E-3</v>
      </c>
      <c r="AG172" s="142"/>
      <c r="AH172" s="77">
        <f t="shared" si="99"/>
        <v>-5.7987815611299759E-2</v>
      </c>
      <c r="AI172" s="77">
        <f t="shared" si="100"/>
        <v>1.0074961553178463</v>
      </c>
      <c r="AJ172" s="77">
        <f t="shared" si="101"/>
        <v>-0.92388455778328538</v>
      </c>
      <c r="AK172" s="77">
        <f t="shared" si="102"/>
        <v>-3.44594807942614E-2</v>
      </c>
      <c r="AL172" s="77">
        <f t="shared" si="103"/>
        <v>-1.3565980991087945</v>
      </c>
      <c r="AM172" s="77">
        <f t="shared" si="104"/>
        <v>-0.80585197829169131</v>
      </c>
      <c r="AN172" s="84">
        <f t="shared" si="117"/>
        <v>4.9609252805374204</v>
      </c>
      <c r="AO172" s="84">
        <f t="shared" si="117"/>
        <v>4.9609252805374355</v>
      </c>
      <c r="AP172" s="84">
        <f t="shared" si="117"/>
        <v>4.9609252805392128</v>
      </c>
      <c r="AQ172" s="84">
        <f t="shared" si="117"/>
        <v>4.960925280744112</v>
      </c>
      <c r="AR172" s="84">
        <f t="shared" si="117"/>
        <v>4.9609253043642143</v>
      </c>
      <c r="AS172" s="84">
        <f t="shared" si="117"/>
        <v>4.9609280271980678</v>
      </c>
      <c r="AT172" s="84">
        <f t="shared" si="117"/>
        <v>4.9612417093910715</v>
      </c>
      <c r="AU172" s="84">
        <f t="shared" si="105"/>
        <v>4.9951070947421083</v>
      </c>
      <c r="AV172" s="84"/>
    </row>
    <row r="173" spans="1:48" s="77" customFormat="1" ht="12.95" customHeight="1">
      <c r="A173" s="5" t="s">
        <v>79</v>
      </c>
      <c r="B173" s="140"/>
      <c r="C173" s="147">
        <v>40589.606</v>
      </c>
      <c r="D173" s="148"/>
      <c r="E173" s="77">
        <f t="shared" si="90"/>
        <v>-3256.9971754682551</v>
      </c>
      <c r="F173" s="77">
        <f t="shared" si="91"/>
        <v>-3257</v>
      </c>
      <c r="G173" s="77">
        <f t="shared" si="108"/>
        <v>3.208500005712267E-3</v>
      </c>
      <c r="I173" s="77">
        <f t="shared" si="118"/>
        <v>3.208500005712267E-3</v>
      </c>
      <c r="P173" s="77">
        <f t="shared" si="112"/>
        <v>-9.6259906622924041E-3</v>
      </c>
      <c r="Q173" s="143">
        <f t="shared" si="115"/>
        <v>25571.106</v>
      </c>
      <c r="S173" s="79">
        <f t="shared" si="116"/>
        <v>0.1</v>
      </c>
      <c r="Z173" s="77">
        <f t="shared" si="92"/>
        <v>-3257</v>
      </c>
      <c r="AA173" s="84">
        <f t="shared" si="93"/>
        <v>-2.5889878099379093E-4</v>
      </c>
      <c r="AB173" s="84">
        <f t="shared" si="94"/>
        <v>6.1196315617012026E-2</v>
      </c>
      <c r="AC173" s="84">
        <f t="shared" si="95"/>
        <v>1.2834490668004671E-2</v>
      </c>
      <c r="AD173" s="84">
        <f t="shared" si="96"/>
        <v>3.4673987867060579E-3</v>
      </c>
      <c r="AE173" s="84">
        <f t="shared" si="97"/>
        <v>1.2022854346050642E-6</v>
      </c>
      <c r="AF173" s="77">
        <f t="shared" si="98"/>
        <v>1.2834490668004671E-2</v>
      </c>
      <c r="AG173" s="142"/>
      <c r="AH173" s="77">
        <f t="shared" si="99"/>
        <v>-5.7987815611299759E-2</v>
      </c>
      <c r="AI173" s="77">
        <f t="shared" si="100"/>
        <v>1.0074961553178463</v>
      </c>
      <c r="AJ173" s="77">
        <f t="shared" si="101"/>
        <v>-0.92388455778328538</v>
      </c>
      <c r="AK173" s="77">
        <f t="shared" si="102"/>
        <v>-3.44594807942614E-2</v>
      </c>
      <c r="AL173" s="77">
        <f t="shared" si="103"/>
        <v>-1.3565980991087945</v>
      </c>
      <c r="AM173" s="77">
        <f t="shared" si="104"/>
        <v>-0.80585197829169131</v>
      </c>
      <c r="AN173" s="84">
        <f t="shared" si="117"/>
        <v>4.9609252805374204</v>
      </c>
      <c r="AO173" s="84">
        <f t="shared" si="117"/>
        <v>4.9609252805374355</v>
      </c>
      <c r="AP173" s="84">
        <f t="shared" si="117"/>
        <v>4.9609252805392128</v>
      </c>
      <c r="AQ173" s="84">
        <f t="shared" si="117"/>
        <v>4.960925280744112</v>
      </c>
      <c r="AR173" s="84">
        <f t="shared" si="117"/>
        <v>4.9609253043642143</v>
      </c>
      <c r="AS173" s="84">
        <f t="shared" si="117"/>
        <v>4.9609280271980678</v>
      </c>
      <c r="AT173" s="84">
        <f t="shared" si="117"/>
        <v>4.9612417093910715</v>
      </c>
      <c r="AU173" s="84">
        <f t="shared" si="105"/>
        <v>4.9951070947421083</v>
      </c>
    </row>
    <row r="174" spans="1:48" s="77" customFormat="1" ht="12.95" customHeight="1">
      <c r="A174" s="137" t="s">
        <v>758</v>
      </c>
      <c r="B174" s="138" t="s">
        <v>154</v>
      </c>
      <c r="C174" s="139">
        <v>40597.571000000004</v>
      </c>
      <c r="D174" s="139" t="s">
        <v>244</v>
      </c>
      <c r="E174" s="140">
        <f t="shared" si="90"/>
        <v>-3249.9853645503381</v>
      </c>
      <c r="F174" s="77">
        <f t="shared" si="91"/>
        <v>-3250</v>
      </c>
      <c r="G174" s="77">
        <f t="shared" si="108"/>
        <v>1.6625000003841706E-2</v>
      </c>
      <c r="I174" s="77">
        <f t="shared" si="118"/>
        <v>1.6625000003841706E-2</v>
      </c>
      <c r="O174" s="77">
        <f t="shared" ref="O174:O182" ca="1" si="119">+C$11+C$12*F174</f>
        <v>-4.8912599916429413E-2</v>
      </c>
      <c r="P174" s="77">
        <f t="shared" si="112"/>
        <v>-9.6252525135277524E-3</v>
      </c>
      <c r="Q174" s="143">
        <f t="shared" si="115"/>
        <v>25579.071000000004</v>
      </c>
      <c r="R174" s="77">
        <f t="shared" ref="R174:R184" si="120">+(P174-G174)^2</f>
        <v>6.8907575722566155E-4</v>
      </c>
      <c r="S174" s="79">
        <f t="shared" si="116"/>
        <v>0.1</v>
      </c>
      <c r="Z174" s="77">
        <f t="shared" si="92"/>
        <v>-3250</v>
      </c>
      <c r="AA174" s="84">
        <f t="shared" si="93"/>
        <v>-2.5277217474105329E-4</v>
      </c>
      <c r="AB174" s="84">
        <f t="shared" si="94"/>
        <v>7.4633772578289209E-2</v>
      </c>
      <c r="AC174" s="84">
        <f t="shared" si="95"/>
        <v>2.6250252517369458E-2</v>
      </c>
      <c r="AD174" s="84">
        <f t="shared" si="96"/>
        <v>1.6877772178582759E-2</v>
      </c>
      <c r="AE174" s="84">
        <f t="shared" si="97"/>
        <v>2.8485919371214218E-5</v>
      </c>
      <c r="AF174" s="77">
        <f t="shared" si="98"/>
        <v>2.6250252517369458E-2</v>
      </c>
      <c r="AG174" s="142"/>
      <c r="AH174" s="77">
        <f t="shared" si="99"/>
        <v>-5.8008772574447504E-2</v>
      </c>
      <c r="AI174" s="77">
        <f t="shared" si="100"/>
        <v>1.0075296886692757</v>
      </c>
      <c r="AJ174" s="77">
        <f t="shared" si="101"/>
        <v>-0.92425654633488119</v>
      </c>
      <c r="AK174" s="77">
        <f t="shared" si="102"/>
        <v>-3.4452169013040775E-2</v>
      </c>
      <c r="AL174" s="77">
        <f t="shared" si="103"/>
        <v>-1.355624871827882</v>
      </c>
      <c r="AM174" s="77">
        <f t="shared" si="104"/>
        <v>-0.80504967356430379</v>
      </c>
      <c r="AN174" s="84">
        <f t="shared" si="117"/>
        <v>4.9618906497101278</v>
      </c>
      <c r="AO174" s="84">
        <f t="shared" si="117"/>
        <v>4.9618906497101429</v>
      </c>
      <c r="AP174" s="84">
        <f t="shared" si="117"/>
        <v>4.9618906497119539</v>
      </c>
      <c r="AQ174" s="84">
        <f t="shared" si="117"/>
        <v>4.9618906499198738</v>
      </c>
      <c r="AR174" s="84">
        <f t="shared" si="117"/>
        <v>4.9618906737974005</v>
      </c>
      <c r="AS174" s="84">
        <f t="shared" si="117"/>
        <v>4.961893415876732</v>
      </c>
      <c r="AT174" s="84">
        <f t="shared" si="117"/>
        <v>4.9622081184229092</v>
      </c>
      <c r="AU174" s="84">
        <f t="shared" si="105"/>
        <v>4.9960640736271174</v>
      </c>
      <c r="AV174" s="84"/>
    </row>
    <row r="175" spans="1:48" s="77" customFormat="1" ht="12.95" customHeight="1">
      <c r="A175" s="137" t="s">
        <v>758</v>
      </c>
      <c r="B175" s="138" t="s">
        <v>154</v>
      </c>
      <c r="C175" s="139">
        <v>40597.571000000004</v>
      </c>
      <c r="D175" s="139" t="s">
        <v>244</v>
      </c>
      <c r="E175" s="140">
        <f t="shared" si="90"/>
        <v>-3249.9853645503381</v>
      </c>
      <c r="F175" s="77">
        <f t="shared" si="91"/>
        <v>-3250</v>
      </c>
      <c r="G175" s="77">
        <f t="shared" si="108"/>
        <v>1.6625000003841706E-2</v>
      </c>
      <c r="I175" s="77">
        <f t="shared" si="118"/>
        <v>1.6625000003841706E-2</v>
      </c>
      <c r="O175" s="77">
        <f t="shared" ca="1" si="119"/>
        <v>-4.8912599916429413E-2</v>
      </c>
      <c r="P175" s="77">
        <f t="shared" si="112"/>
        <v>-9.6252525135277524E-3</v>
      </c>
      <c r="Q175" s="143">
        <f t="shared" si="115"/>
        <v>25579.071000000004</v>
      </c>
      <c r="R175" s="77">
        <f t="shared" si="120"/>
        <v>6.8907575722566155E-4</v>
      </c>
      <c r="S175" s="79">
        <f t="shared" si="116"/>
        <v>0.1</v>
      </c>
      <c r="Z175" s="77">
        <f t="shared" si="92"/>
        <v>-3250</v>
      </c>
      <c r="AA175" s="84">
        <f t="shared" si="93"/>
        <v>-2.5277217474105329E-4</v>
      </c>
      <c r="AB175" s="84">
        <f t="shared" si="94"/>
        <v>7.4633772578289209E-2</v>
      </c>
      <c r="AC175" s="84">
        <f t="shared" si="95"/>
        <v>2.6250252517369458E-2</v>
      </c>
      <c r="AD175" s="84">
        <f t="shared" si="96"/>
        <v>1.6877772178582759E-2</v>
      </c>
      <c r="AE175" s="84">
        <f t="shared" si="97"/>
        <v>2.8485919371214218E-5</v>
      </c>
      <c r="AF175" s="77">
        <f t="shared" si="98"/>
        <v>2.6250252517369458E-2</v>
      </c>
      <c r="AG175" s="142"/>
      <c r="AH175" s="77">
        <f t="shared" si="99"/>
        <v>-5.8008772574447504E-2</v>
      </c>
      <c r="AI175" s="77">
        <f t="shared" si="100"/>
        <v>1.0075296886692757</v>
      </c>
      <c r="AJ175" s="77">
        <f t="shared" si="101"/>
        <v>-0.92425654633488119</v>
      </c>
      <c r="AK175" s="77">
        <f t="shared" si="102"/>
        <v>-3.4452169013040775E-2</v>
      </c>
      <c r="AL175" s="77">
        <f t="shared" si="103"/>
        <v>-1.355624871827882</v>
      </c>
      <c r="AM175" s="77">
        <f t="shared" si="104"/>
        <v>-0.80504967356430379</v>
      </c>
      <c r="AN175" s="84">
        <f t="shared" si="117"/>
        <v>4.9618906497101278</v>
      </c>
      <c r="AO175" s="84">
        <f t="shared" si="117"/>
        <v>4.9618906497101429</v>
      </c>
      <c r="AP175" s="84">
        <f t="shared" si="117"/>
        <v>4.9618906497119539</v>
      </c>
      <c r="AQ175" s="84">
        <f t="shared" si="117"/>
        <v>4.9618906499198738</v>
      </c>
      <c r="AR175" s="84">
        <f t="shared" si="117"/>
        <v>4.9618906737974005</v>
      </c>
      <c r="AS175" s="84">
        <f t="shared" si="117"/>
        <v>4.961893415876732</v>
      </c>
      <c r="AT175" s="84">
        <f t="shared" si="117"/>
        <v>4.9622081184229092</v>
      </c>
      <c r="AU175" s="84">
        <f t="shared" si="105"/>
        <v>4.9960640736271174</v>
      </c>
    </row>
    <row r="176" spans="1:48" s="77" customFormat="1" ht="12.95" customHeight="1">
      <c r="A176" s="137" t="s">
        <v>758</v>
      </c>
      <c r="B176" s="138" t="s">
        <v>154</v>
      </c>
      <c r="C176" s="139">
        <v>40606.633000000002</v>
      </c>
      <c r="D176" s="139" t="s">
        <v>244</v>
      </c>
      <c r="E176" s="140">
        <f t="shared" si="90"/>
        <v>-3242.0078340370778</v>
      </c>
      <c r="F176" s="77">
        <f t="shared" si="91"/>
        <v>-3242</v>
      </c>
      <c r="G176" s="77">
        <f t="shared" si="108"/>
        <v>-8.8989999931072816E-3</v>
      </c>
      <c r="I176" s="77">
        <f t="shared" si="118"/>
        <v>-8.8989999931072816E-3</v>
      </c>
      <c r="O176" s="77">
        <f t="shared" ca="1" si="119"/>
        <v>-4.8822937716098941E-2</v>
      </c>
      <c r="P176" s="77">
        <f t="shared" si="112"/>
        <v>-9.624303681971343E-3</v>
      </c>
      <c r="Q176" s="143">
        <f t="shared" si="115"/>
        <v>25588.133000000002</v>
      </c>
      <c r="R176" s="77">
        <f t="shared" si="120"/>
        <v>5.260654410798151E-7</v>
      </c>
      <c r="S176" s="79">
        <f t="shared" si="116"/>
        <v>0.1</v>
      </c>
      <c r="Z176" s="77">
        <f t="shared" si="92"/>
        <v>-3242</v>
      </c>
      <c r="AA176" s="84">
        <f t="shared" si="93"/>
        <v>-2.4571248855771721E-4</v>
      </c>
      <c r="AB176" s="84">
        <f t="shared" si="94"/>
        <v>4.9133658049046666E-2</v>
      </c>
      <c r="AC176" s="84">
        <f t="shared" si="95"/>
        <v>7.2530368886406134E-4</v>
      </c>
      <c r="AD176" s="84">
        <f t="shared" si="96"/>
        <v>-8.6532875045495644E-3</v>
      </c>
      <c r="AE176" s="84">
        <f t="shared" si="97"/>
        <v>7.4879384636393635E-6</v>
      </c>
      <c r="AF176" s="77">
        <f t="shared" si="98"/>
        <v>7.2530368886406134E-4</v>
      </c>
      <c r="AG176" s="142"/>
      <c r="AH176" s="77">
        <f t="shared" si="99"/>
        <v>-5.8032658042153948E-2</v>
      </c>
      <c r="AI176" s="77">
        <f t="shared" si="100"/>
        <v>1.0075680064968668</v>
      </c>
      <c r="AJ176" s="77">
        <f t="shared" si="101"/>
        <v>-0.92468063433517178</v>
      </c>
      <c r="AK176" s="77">
        <f t="shared" si="102"/>
        <v>-3.4443772134055355E-2</v>
      </c>
      <c r="AL176" s="77">
        <f t="shared" si="103"/>
        <v>-1.354512532755298</v>
      </c>
      <c r="AM176" s="77">
        <f t="shared" si="104"/>
        <v>-0.80413345791922086</v>
      </c>
      <c r="AN176" s="84">
        <f t="shared" si="117"/>
        <v>4.9629939681051809</v>
      </c>
      <c r="AO176" s="84">
        <f t="shared" si="117"/>
        <v>4.9629939681051969</v>
      </c>
      <c r="AP176" s="84">
        <f t="shared" si="117"/>
        <v>4.9629939681070461</v>
      </c>
      <c r="AQ176" s="84">
        <f t="shared" si="117"/>
        <v>4.9629939683184574</v>
      </c>
      <c r="AR176" s="84">
        <f t="shared" si="117"/>
        <v>4.9629939924923017</v>
      </c>
      <c r="AS176" s="84">
        <f t="shared" si="117"/>
        <v>4.9629967566335882</v>
      </c>
      <c r="AT176" s="84">
        <f t="shared" si="117"/>
        <v>4.9633126238533682</v>
      </c>
      <c r="AU176" s="84">
        <f t="shared" si="105"/>
        <v>4.9971577637814137</v>
      </c>
    </row>
    <row r="177" spans="1:48" s="77" customFormat="1" ht="12.95" customHeight="1">
      <c r="A177" s="137" t="s">
        <v>758</v>
      </c>
      <c r="B177" s="138" t="s">
        <v>154</v>
      </c>
      <c r="C177" s="139">
        <v>40615.733999999997</v>
      </c>
      <c r="D177" s="139" t="s">
        <v>244</v>
      </c>
      <c r="E177" s="140">
        <f t="shared" si="90"/>
        <v>-3233.9959707396647</v>
      </c>
      <c r="F177" s="77">
        <f t="shared" si="91"/>
        <v>-3234</v>
      </c>
      <c r="G177" s="77">
        <f t="shared" si="108"/>
        <v>4.5769999996991828E-3</v>
      </c>
      <c r="I177" s="77">
        <f t="shared" si="118"/>
        <v>4.5769999996991828E-3</v>
      </c>
      <c r="O177" s="77">
        <f t="shared" ca="1" si="119"/>
        <v>-4.8733275515768476E-2</v>
      </c>
      <c r="P177" s="77">
        <f t="shared" si="112"/>
        <v>-9.6232426019154851E-3</v>
      </c>
      <c r="Q177" s="143">
        <f t="shared" si="115"/>
        <v>25597.233999999997</v>
      </c>
      <c r="R177" s="77">
        <f t="shared" si="120"/>
        <v>2.0164688994471212E-4</v>
      </c>
      <c r="S177" s="79">
        <f t="shared" si="116"/>
        <v>0.1</v>
      </c>
      <c r="Z177" s="77">
        <f t="shared" si="92"/>
        <v>-3234</v>
      </c>
      <c r="AA177" s="84">
        <f t="shared" si="93"/>
        <v>-2.3859105948009773E-4</v>
      </c>
      <c r="AB177" s="84">
        <f t="shared" si="94"/>
        <v>6.2633473770021431E-2</v>
      </c>
      <c r="AC177" s="84">
        <f t="shared" si="95"/>
        <v>1.4200242601614668E-2</v>
      </c>
      <c r="AD177" s="84">
        <f t="shared" si="96"/>
        <v>4.8155910591792805E-3</v>
      </c>
      <c r="AE177" s="84">
        <f t="shared" si="97"/>
        <v>2.3189917249247429E-6</v>
      </c>
      <c r="AF177" s="77">
        <f t="shared" si="98"/>
        <v>1.4200242601614668E-2</v>
      </c>
      <c r="AG177" s="142"/>
      <c r="AH177" s="77">
        <f t="shared" si="99"/>
        <v>-5.8056473770322255E-2</v>
      </c>
      <c r="AI177" s="77">
        <f t="shared" si="100"/>
        <v>1.0076063178738295</v>
      </c>
      <c r="AJ177" s="77">
        <f t="shared" si="101"/>
        <v>-0.92510361035400457</v>
      </c>
      <c r="AK177" s="77">
        <f t="shared" si="102"/>
        <v>-3.4435331994357332E-2</v>
      </c>
      <c r="AL177" s="77">
        <f t="shared" si="103"/>
        <v>-1.3534001090820647</v>
      </c>
      <c r="AM177" s="77">
        <f t="shared" si="104"/>
        <v>-0.80321799184364862</v>
      </c>
      <c r="AN177" s="84">
        <f t="shared" si="117"/>
        <v>4.9640973284567194</v>
      </c>
      <c r="AO177" s="84">
        <f t="shared" si="117"/>
        <v>4.9640973284567362</v>
      </c>
      <c r="AP177" s="84">
        <f t="shared" si="117"/>
        <v>4.9640973284586245</v>
      </c>
      <c r="AQ177" s="84">
        <f t="shared" si="117"/>
        <v>4.9640973286735699</v>
      </c>
      <c r="AR177" s="84">
        <f t="shared" si="117"/>
        <v>4.9640973531459958</v>
      </c>
      <c r="AS177" s="84">
        <f t="shared" si="117"/>
        <v>4.964100139420573</v>
      </c>
      <c r="AT177" s="84">
        <f t="shared" si="117"/>
        <v>4.9644171697679633</v>
      </c>
      <c r="AU177" s="84">
        <f t="shared" si="105"/>
        <v>4.9982514539357092</v>
      </c>
    </row>
    <row r="178" spans="1:48" s="77" customFormat="1" ht="12.95" customHeight="1">
      <c r="A178" s="137" t="s">
        <v>758</v>
      </c>
      <c r="B178" s="138" t="s">
        <v>154</v>
      </c>
      <c r="C178" s="139">
        <v>40631.614000000001</v>
      </c>
      <c r="D178" s="139" t="s">
        <v>244</v>
      </c>
      <c r="E178" s="140">
        <f t="shared" si="90"/>
        <v>-3220.0163652937772</v>
      </c>
      <c r="F178" s="77">
        <f t="shared" si="91"/>
        <v>-3220</v>
      </c>
      <c r="G178" s="77">
        <f t="shared" si="108"/>
        <v>-1.8589999992400408E-2</v>
      </c>
      <c r="I178" s="77">
        <f t="shared" si="118"/>
        <v>-1.8589999992400408E-2</v>
      </c>
      <c r="O178" s="77">
        <f t="shared" ca="1" si="119"/>
        <v>-4.8576366665190156E-2</v>
      </c>
      <c r="P178" s="77">
        <f t="shared" si="112"/>
        <v>-9.6211156138659316E-3</v>
      </c>
      <c r="Q178" s="143">
        <f t="shared" si="115"/>
        <v>25613.114000000001</v>
      </c>
      <c r="R178" s="77">
        <f t="shared" si="120"/>
        <v>8.0440886995519753E-5</v>
      </c>
      <c r="S178" s="79">
        <f t="shared" si="116"/>
        <v>0.1</v>
      </c>
      <c r="Z178" s="77">
        <f t="shared" si="92"/>
        <v>-3220</v>
      </c>
      <c r="AA178" s="84">
        <f t="shared" si="93"/>
        <v>-2.2597987788851304E-4</v>
      </c>
      <c r="AB178" s="84">
        <f t="shared" si="94"/>
        <v>3.9507983379586317E-2</v>
      </c>
      <c r="AC178" s="84">
        <f t="shared" si="95"/>
        <v>-8.9688843785344762E-3</v>
      </c>
      <c r="AD178" s="84">
        <f t="shared" si="96"/>
        <v>-1.8364020114511895E-2</v>
      </c>
      <c r="AE178" s="84">
        <f t="shared" si="97"/>
        <v>3.3723723476619747E-5</v>
      </c>
      <c r="AF178" s="77">
        <f t="shared" si="98"/>
        <v>-8.9688843785344762E-3</v>
      </c>
      <c r="AG178" s="142"/>
      <c r="AH178" s="77">
        <f t="shared" si="99"/>
        <v>-5.8097983371986725E-2</v>
      </c>
      <c r="AI178" s="77">
        <f t="shared" si="100"/>
        <v>1.0076733471114914</v>
      </c>
      <c r="AJ178" s="77">
        <f t="shared" si="101"/>
        <v>-0.92584114030981368</v>
      </c>
      <c r="AK178" s="77">
        <f t="shared" si="102"/>
        <v>-3.4420457656253144E-2</v>
      </c>
      <c r="AL178" s="77">
        <f t="shared" si="103"/>
        <v>-1.3514531641169845</v>
      </c>
      <c r="AM178" s="77">
        <f t="shared" si="104"/>
        <v>-0.80161772544888232</v>
      </c>
      <c r="AN178" s="84">
        <f t="shared" si="117"/>
        <v>4.9660283100083511</v>
      </c>
      <c r="AO178" s="84">
        <f t="shared" si="117"/>
        <v>4.9660283100083689</v>
      </c>
      <c r="AP178" s="84">
        <f t="shared" si="117"/>
        <v>4.9660283100103264</v>
      </c>
      <c r="AQ178" s="84">
        <f t="shared" si="117"/>
        <v>4.9660283102315574</v>
      </c>
      <c r="AR178" s="84">
        <f t="shared" si="117"/>
        <v>4.9660283352319654</v>
      </c>
      <c r="AS178" s="84">
        <f t="shared" si="117"/>
        <v>4.9660311604106377</v>
      </c>
      <c r="AT178" s="84">
        <f t="shared" si="117"/>
        <v>4.9663502224943725</v>
      </c>
      <c r="AU178" s="84">
        <f t="shared" si="105"/>
        <v>5.0001654117057273</v>
      </c>
    </row>
    <row r="179" spans="1:48" s="77" customFormat="1" ht="12.95" customHeight="1">
      <c r="A179" s="137" t="s">
        <v>758</v>
      </c>
      <c r="B179" s="138" t="s">
        <v>154</v>
      </c>
      <c r="C179" s="139">
        <v>40681.61</v>
      </c>
      <c r="D179" s="139" t="s">
        <v>244</v>
      </c>
      <c r="E179" s="140">
        <f t="shared" si="90"/>
        <v>-3176.0034966620142</v>
      </c>
      <c r="F179" s="77">
        <f t="shared" si="91"/>
        <v>-3176</v>
      </c>
      <c r="G179" s="77">
        <f t="shared" si="108"/>
        <v>-3.9719999986118637E-3</v>
      </c>
      <c r="I179" s="77">
        <f t="shared" si="118"/>
        <v>-3.9719999986118637E-3</v>
      </c>
      <c r="O179" s="77">
        <f t="shared" ca="1" si="119"/>
        <v>-4.8083224563372579E-2</v>
      </c>
      <c r="P179" s="77">
        <f t="shared" si="112"/>
        <v>-9.6121928398238497E-3</v>
      </c>
      <c r="Q179" s="143">
        <f t="shared" si="115"/>
        <v>25663.11</v>
      </c>
      <c r="R179" s="77">
        <f t="shared" si="120"/>
        <v>3.1811775286058934E-5</v>
      </c>
      <c r="S179" s="79">
        <f t="shared" si="116"/>
        <v>0.1</v>
      </c>
      <c r="Z179" s="77">
        <f t="shared" si="92"/>
        <v>-3176</v>
      </c>
      <c r="AA179" s="84">
        <f t="shared" si="93"/>
        <v>-1.8511078085837324E-4</v>
      </c>
      <c r="AB179" s="84">
        <f t="shared" si="94"/>
        <v>5.4255048733490976E-2</v>
      </c>
      <c r="AC179" s="84">
        <f t="shared" si="95"/>
        <v>5.640192841211986E-3</v>
      </c>
      <c r="AD179" s="84">
        <f t="shared" si="96"/>
        <v>-3.7868892177534905E-3</v>
      </c>
      <c r="AE179" s="84">
        <f t="shared" si="97"/>
        <v>1.4340529947537644E-6</v>
      </c>
      <c r="AF179" s="77">
        <f t="shared" si="98"/>
        <v>5.640192841211986E-3</v>
      </c>
      <c r="AG179" s="142"/>
      <c r="AH179" s="77">
        <f t="shared" si="99"/>
        <v>-5.822704873210284E-2</v>
      </c>
      <c r="AI179" s="77">
        <f t="shared" si="100"/>
        <v>1.0078838778363404</v>
      </c>
      <c r="AJ179" s="77">
        <f t="shared" si="101"/>
        <v>-0.92813685873114904</v>
      </c>
      <c r="AK179" s="77">
        <f t="shared" si="102"/>
        <v>-3.4372847298718333E-2</v>
      </c>
      <c r="AL179" s="77">
        <f t="shared" si="103"/>
        <v>-1.3453325084009324</v>
      </c>
      <c r="AM179" s="77">
        <f t="shared" si="104"/>
        <v>-0.79660314470041271</v>
      </c>
      <c r="AN179" s="84">
        <f t="shared" si="117"/>
        <v>4.9720979451048093</v>
      </c>
      <c r="AO179" s="84">
        <f t="shared" si="117"/>
        <v>4.9720979451048288</v>
      </c>
      <c r="AP179" s="84">
        <f t="shared" si="117"/>
        <v>4.9720979451070191</v>
      </c>
      <c r="AQ179" s="84">
        <f t="shared" si="117"/>
        <v>4.9720979453488656</v>
      </c>
      <c r="AR179" s="84">
        <f t="shared" si="117"/>
        <v>4.9720979720541738</v>
      </c>
      <c r="AS179" s="84">
        <f t="shared" si="117"/>
        <v>4.9721009209033182</v>
      </c>
      <c r="AT179" s="84">
        <f t="shared" si="117"/>
        <v>4.9724263371731201</v>
      </c>
      <c r="AU179" s="84">
        <f t="shared" si="105"/>
        <v>5.0061807075543543</v>
      </c>
    </row>
    <row r="180" spans="1:48" s="77" customFormat="1" ht="12.95" customHeight="1">
      <c r="A180" s="137" t="s">
        <v>758</v>
      </c>
      <c r="B180" s="138" t="s">
        <v>154</v>
      </c>
      <c r="C180" s="139">
        <v>40689.563999999998</v>
      </c>
      <c r="D180" s="139" t="s">
        <v>244</v>
      </c>
      <c r="E180" s="140">
        <f t="shared" si="90"/>
        <v>-3169.00136934989</v>
      </c>
      <c r="F180" s="77">
        <f t="shared" si="91"/>
        <v>-3169</v>
      </c>
      <c r="G180" s="77">
        <f t="shared" si="108"/>
        <v>-1.5554999990854412E-3</v>
      </c>
      <c r="I180" s="77">
        <f t="shared" si="118"/>
        <v>-1.5554999990854412E-3</v>
      </c>
      <c r="O180" s="77">
        <f t="shared" ca="1" si="119"/>
        <v>-4.8004770138083415E-2</v>
      </c>
      <c r="P180" s="77">
        <f t="shared" si="112"/>
        <v>-9.6104602395093858E-3</v>
      </c>
      <c r="Q180" s="143">
        <f t="shared" si="115"/>
        <v>25671.063999999998</v>
      </c>
      <c r="R180" s="77">
        <f t="shared" si="120"/>
        <v>6.488238447481057E-5</v>
      </c>
      <c r="S180" s="79">
        <f t="shared" si="116"/>
        <v>0.1</v>
      </c>
      <c r="Z180" s="77">
        <f t="shared" si="92"/>
        <v>-3169</v>
      </c>
      <c r="AA180" s="84">
        <f t="shared" si="93"/>
        <v>-1.7843598259884713E-4</v>
      </c>
      <c r="AB180" s="84">
        <f t="shared" si="94"/>
        <v>5.6691886658891612E-2</v>
      </c>
      <c r="AC180" s="84">
        <f t="shared" si="95"/>
        <v>8.0549602404239445E-3</v>
      </c>
      <c r="AD180" s="84">
        <f t="shared" si="96"/>
        <v>-1.3770640164865941E-3</v>
      </c>
      <c r="AE180" s="84">
        <f t="shared" si="97"/>
        <v>1.8963053055021908E-7</v>
      </c>
      <c r="AF180" s="77">
        <f t="shared" si="98"/>
        <v>8.0549602404239445E-3</v>
      </c>
      <c r="AG180" s="142"/>
      <c r="AH180" s="77">
        <f t="shared" si="99"/>
        <v>-5.8247386657977053E-2</v>
      </c>
      <c r="AI180" s="77">
        <f t="shared" si="100"/>
        <v>1.0079173524345344</v>
      </c>
      <c r="AJ180" s="77">
        <f t="shared" si="101"/>
        <v>-0.92849897058371411</v>
      </c>
      <c r="AK180" s="77">
        <f t="shared" si="102"/>
        <v>-3.4365152285225201E-2</v>
      </c>
      <c r="AL180" s="77">
        <f t="shared" si="103"/>
        <v>-1.3443585319759443</v>
      </c>
      <c r="AM180" s="77">
        <f t="shared" si="104"/>
        <v>-0.7958074338006047</v>
      </c>
      <c r="AN180" s="84">
        <f t="shared" si="117"/>
        <v>4.973063685753683</v>
      </c>
      <c r="AO180" s="84">
        <f t="shared" si="117"/>
        <v>4.9730636857537034</v>
      </c>
      <c r="AP180" s="84">
        <f t="shared" si="117"/>
        <v>4.9730636857559318</v>
      </c>
      <c r="AQ180" s="84">
        <f t="shared" si="117"/>
        <v>4.973063686001181</v>
      </c>
      <c r="AR180" s="84">
        <f t="shared" si="117"/>
        <v>4.9730637129841275</v>
      </c>
      <c r="AS180" s="84">
        <f t="shared" si="117"/>
        <v>4.9730666817019431</v>
      </c>
      <c r="AT180" s="84">
        <f t="shared" si="117"/>
        <v>4.9733931044482276</v>
      </c>
      <c r="AU180" s="84">
        <f t="shared" si="105"/>
        <v>5.0071376864393624</v>
      </c>
    </row>
    <row r="181" spans="1:48" s="77" customFormat="1" ht="12.95" customHeight="1">
      <c r="A181" s="137" t="s">
        <v>758</v>
      </c>
      <c r="B181" s="138" t="s">
        <v>154</v>
      </c>
      <c r="C181" s="139">
        <v>40941.739000000001</v>
      </c>
      <c r="D181" s="139" t="s">
        <v>244</v>
      </c>
      <c r="E181" s="140">
        <f t="shared" si="90"/>
        <v>-2947.0047066725729</v>
      </c>
      <c r="F181" s="77">
        <f t="shared" si="91"/>
        <v>-2947</v>
      </c>
      <c r="G181" s="77">
        <f t="shared" si="108"/>
        <v>-5.346499994629994E-3</v>
      </c>
      <c r="I181" s="77">
        <f t="shared" si="118"/>
        <v>-5.346499994629994E-3</v>
      </c>
      <c r="O181" s="77">
        <f t="shared" ca="1" si="119"/>
        <v>-4.5516644078912906E-2</v>
      </c>
      <c r="P181" s="77">
        <f t="shared" si="112"/>
        <v>-9.5109301111156244E-3</v>
      </c>
      <c r="Q181" s="143">
        <f t="shared" si="115"/>
        <v>25923.239000000001</v>
      </c>
      <c r="R181" s="77">
        <f t="shared" si="120"/>
        <v>1.734247819509252E-5</v>
      </c>
      <c r="S181" s="79">
        <f t="shared" si="116"/>
        <v>0.1</v>
      </c>
      <c r="Z181" s="77">
        <f t="shared" si="92"/>
        <v>-2947</v>
      </c>
      <c r="AA181" s="84">
        <f t="shared" si="93"/>
        <v>5.8034610823071153E-5</v>
      </c>
      <c r="AB181" s="84">
        <f t="shared" si="94"/>
        <v>5.3517929278985847E-2</v>
      </c>
      <c r="AC181" s="84">
        <f t="shared" si="95"/>
        <v>4.1644301164856304E-3</v>
      </c>
      <c r="AD181" s="84">
        <f t="shared" si="96"/>
        <v>-5.4045346054530652E-3</v>
      </c>
      <c r="AE181" s="84">
        <f t="shared" si="97"/>
        <v>2.9208994301539721E-6</v>
      </c>
      <c r="AF181" s="77">
        <f t="shared" si="98"/>
        <v>4.1644301164856304E-3</v>
      </c>
      <c r="AG181" s="142"/>
      <c r="AH181" s="77">
        <f t="shared" si="99"/>
        <v>-5.8864429273615841E-2</v>
      </c>
      <c r="AI181" s="77">
        <f t="shared" si="100"/>
        <v>1.0089760538467925</v>
      </c>
      <c r="AJ181" s="77">
        <f t="shared" si="101"/>
        <v>-0.93953585915686688</v>
      </c>
      <c r="AK181" s="77">
        <f t="shared" si="102"/>
        <v>-3.4103938460225247E-2</v>
      </c>
      <c r="AL181" s="77">
        <f t="shared" si="103"/>
        <v>-1.3134360518159236</v>
      </c>
      <c r="AM181" s="77">
        <f t="shared" si="104"/>
        <v>-0.77085942055269818</v>
      </c>
      <c r="AN181" s="84">
        <f t="shared" ref="AN181:AT190" si="121">$AU181+$AB$7*SIN(AO181)</f>
        <v>5.0037080697849321</v>
      </c>
      <c r="AO181" s="84">
        <f t="shared" si="121"/>
        <v>5.0037080697849703</v>
      </c>
      <c r="AP181" s="84">
        <f t="shared" si="121"/>
        <v>5.0037080697887371</v>
      </c>
      <c r="AQ181" s="84">
        <f t="shared" si="121"/>
        <v>5.0037080701606529</v>
      </c>
      <c r="AR181" s="84">
        <f t="shared" si="121"/>
        <v>5.0037081068792988</v>
      </c>
      <c r="AS181" s="84">
        <f t="shared" si="121"/>
        <v>5.0037117320345361</v>
      </c>
      <c r="AT181" s="84">
        <f t="shared" si="121"/>
        <v>5.0040694205431304</v>
      </c>
      <c r="AU181" s="84">
        <f t="shared" si="105"/>
        <v>5.0374875882210723</v>
      </c>
    </row>
    <row r="182" spans="1:48" s="77" customFormat="1" ht="12.95" customHeight="1">
      <c r="A182" s="137" t="s">
        <v>758</v>
      </c>
      <c r="B182" s="138" t="s">
        <v>154</v>
      </c>
      <c r="C182" s="139">
        <v>40950.826999999997</v>
      </c>
      <c r="D182" s="139" t="s">
        <v>244</v>
      </c>
      <c r="E182" s="140">
        <f t="shared" si="90"/>
        <v>-2939.0042876365442</v>
      </c>
      <c r="F182" s="77">
        <f t="shared" si="91"/>
        <v>-2939</v>
      </c>
      <c r="G182" s="77">
        <f t="shared" si="108"/>
        <v>-4.8705000008339994E-3</v>
      </c>
      <c r="I182" s="77">
        <f t="shared" si="118"/>
        <v>-4.8705000008339994E-3</v>
      </c>
      <c r="O182" s="77">
        <f t="shared" ca="1" si="119"/>
        <v>-4.5426981878582434E-2</v>
      </c>
      <c r="P182" s="77">
        <f t="shared" si="112"/>
        <v>-9.5057298676425733E-3</v>
      </c>
      <c r="Q182" s="143">
        <f t="shared" si="115"/>
        <v>25932.326999999997</v>
      </c>
      <c r="R182" s="77">
        <f t="shared" si="120"/>
        <v>2.1485355918154231E-5</v>
      </c>
      <c r="S182" s="79">
        <f t="shared" si="116"/>
        <v>0.1</v>
      </c>
      <c r="Z182" s="77">
        <f t="shared" si="92"/>
        <v>-2939</v>
      </c>
      <c r="AA182" s="84">
        <f t="shared" si="93"/>
        <v>6.7458118947205659E-5</v>
      </c>
      <c r="AB182" s="84">
        <f t="shared" si="94"/>
        <v>5.4015148045661085E-2</v>
      </c>
      <c r="AC182" s="84">
        <f t="shared" si="95"/>
        <v>4.635229866808574E-3</v>
      </c>
      <c r="AD182" s="84">
        <f t="shared" si="96"/>
        <v>-4.937958119781205E-3</v>
      </c>
      <c r="AE182" s="84">
        <f t="shared" si="97"/>
        <v>2.4383430392713135E-6</v>
      </c>
      <c r="AF182" s="77">
        <f t="shared" si="98"/>
        <v>4.635229866808574E-3</v>
      </c>
      <c r="AG182" s="142"/>
      <c r="AH182" s="77">
        <f t="shared" si="99"/>
        <v>-5.8885648046495084E-2</v>
      </c>
      <c r="AI182" s="77">
        <f t="shared" si="100"/>
        <v>1.0090140923788224</v>
      </c>
      <c r="AJ182" s="77">
        <f t="shared" si="101"/>
        <v>-0.93991728992710577</v>
      </c>
      <c r="AK182" s="77">
        <f t="shared" si="102"/>
        <v>-3.4093904143488798E-2</v>
      </c>
      <c r="AL182" s="77">
        <f t="shared" si="103"/>
        <v>-1.3123205171704533</v>
      </c>
      <c r="AM182" s="77">
        <f t="shared" si="104"/>
        <v>-0.769970596429846</v>
      </c>
      <c r="AN182" s="84">
        <f t="shared" si="121"/>
        <v>5.0048129718723366</v>
      </c>
      <c r="AO182" s="84">
        <f t="shared" si="121"/>
        <v>5.0048129718723757</v>
      </c>
      <c r="AP182" s="84">
        <f t="shared" si="121"/>
        <v>5.00481297187621</v>
      </c>
      <c r="AQ182" s="84">
        <f t="shared" si="121"/>
        <v>5.0048129722534096</v>
      </c>
      <c r="AR182" s="84">
        <f t="shared" si="121"/>
        <v>5.0048130093570835</v>
      </c>
      <c r="AS182" s="84">
        <f t="shared" si="121"/>
        <v>5.0048166590787826</v>
      </c>
      <c r="AT182" s="84">
        <f t="shared" si="121"/>
        <v>5.0051754498393137</v>
      </c>
      <c r="AU182" s="84">
        <f t="shared" si="105"/>
        <v>5.0385812783753678</v>
      </c>
    </row>
    <row r="183" spans="1:48" s="77" customFormat="1" ht="12.95" customHeight="1">
      <c r="A183" s="6" t="s">
        <v>159</v>
      </c>
      <c r="B183" s="46" t="s">
        <v>65</v>
      </c>
      <c r="C183" s="6">
        <v>40964.466</v>
      </c>
      <c r="D183" s="6" t="s">
        <v>246</v>
      </c>
      <c r="E183" s="77">
        <f t="shared" si="90"/>
        <v>-2926.9974967879011</v>
      </c>
      <c r="F183" s="77">
        <f t="shared" si="91"/>
        <v>-2927</v>
      </c>
      <c r="G183" s="77">
        <f t="shared" si="108"/>
        <v>2.8435000058379956E-3</v>
      </c>
      <c r="J183" s="77">
        <f>+G183</f>
        <v>2.8435000058379956E-3</v>
      </c>
      <c r="P183" s="77">
        <f t="shared" si="112"/>
        <v>-9.4977190364965262E-3</v>
      </c>
      <c r="Q183" s="143">
        <f t="shared" si="115"/>
        <v>25945.966</v>
      </c>
      <c r="R183" s="77">
        <f t="shared" si="120"/>
        <v>1.5230568745088022E-4</v>
      </c>
      <c r="S183" s="79">
        <f>S$17</f>
        <v>1</v>
      </c>
      <c r="Z183" s="77">
        <f t="shared" si="92"/>
        <v>-2927</v>
      </c>
      <c r="AA183" s="84">
        <f t="shared" si="93"/>
        <v>8.1711696187737604E-5</v>
      </c>
      <c r="AB183" s="84">
        <f t="shared" si="94"/>
        <v>6.1760842902890363E-2</v>
      </c>
      <c r="AC183" s="84">
        <f t="shared" si="95"/>
        <v>1.2341219042334522E-2</v>
      </c>
      <c r="AD183" s="84">
        <f t="shared" si="96"/>
        <v>2.761788309650258E-3</v>
      </c>
      <c r="AE183" s="84">
        <f t="shared" si="97"/>
        <v>7.6274746673208289E-6</v>
      </c>
      <c r="AF183" s="77">
        <f t="shared" si="98"/>
        <v>1.2341219042334522E-2</v>
      </c>
      <c r="AG183" s="142"/>
      <c r="AH183" s="77">
        <f t="shared" si="99"/>
        <v>-5.8917342897052367E-2</v>
      </c>
      <c r="AI183" s="77">
        <f t="shared" si="100"/>
        <v>1.0090711345034391</v>
      </c>
      <c r="AJ183" s="77">
        <f t="shared" si="101"/>
        <v>-0.9404872964284865</v>
      </c>
      <c r="AK183" s="77">
        <f t="shared" si="102"/>
        <v>-3.4078771691184312E-2</v>
      </c>
      <c r="AL183" s="77">
        <f t="shared" si="103"/>
        <v>-1.3106470575150659</v>
      </c>
      <c r="AM183" s="77">
        <f t="shared" si="104"/>
        <v>-0.76863866517065627</v>
      </c>
      <c r="AN183" s="84">
        <f t="shared" si="121"/>
        <v>5.0064704030935854</v>
      </c>
      <c r="AO183" s="84">
        <f t="shared" si="121"/>
        <v>5.0064704030936253</v>
      </c>
      <c r="AP183" s="84">
        <f t="shared" si="121"/>
        <v>5.0064704030975626</v>
      </c>
      <c r="AQ183" s="84">
        <f t="shared" si="121"/>
        <v>5.0064704034827887</v>
      </c>
      <c r="AR183" s="84">
        <f t="shared" si="121"/>
        <v>5.0064704411685232</v>
      </c>
      <c r="AS183" s="84">
        <f t="shared" si="121"/>
        <v>5.0064741278531057</v>
      </c>
      <c r="AT183" s="84">
        <f t="shared" si="121"/>
        <v>5.0068345687014331</v>
      </c>
      <c r="AU183" s="84">
        <f t="shared" si="105"/>
        <v>5.0402218136068111</v>
      </c>
      <c r="AV183" s="84"/>
    </row>
    <row r="184" spans="1:48" s="77" customFormat="1" ht="12.95" customHeight="1">
      <c r="A184" s="137" t="s">
        <v>1643</v>
      </c>
      <c r="B184" s="138" t="s">
        <v>154</v>
      </c>
      <c r="C184" s="139">
        <v>40971.281999999999</v>
      </c>
      <c r="D184" s="139" t="s">
        <v>244</v>
      </c>
      <c r="E184" s="140">
        <f t="shared" si="90"/>
        <v>-2920.9971825108778</v>
      </c>
      <c r="F184" s="77">
        <f t="shared" si="91"/>
        <v>-2921</v>
      </c>
      <c r="G184" s="77">
        <f t="shared" si="108"/>
        <v>3.200500003003981E-3</v>
      </c>
      <c r="H184" s="77">
        <f>G184</f>
        <v>3.200500003003981E-3</v>
      </c>
      <c r="O184" s="77">
        <f ca="1">+C$11+C$12*F184</f>
        <v>-4.5225241927838881E-2</v>
      </c>
      <c r="P184" s="77">
        <f t="shared" si="112"/>
        <v>-9.4936189112520917E-3</v>
      </c>
      <c r="Q184" s="143">
        <f t="shared" si="115"/>
        <v>25952.781999999999</v>
      </c>
      <c r="R184" s="77">
        <f t="shared" si="120"/>
        <v>1.6114065500927378E-4</v>
      </c>
      <c r="S184" s="79">
        <f>S$15</f>
        <v>0.2</v>
      </c>
      <c r="Z184" s="77">
        <f t="shared" si="92"/>
        <v>-2921</v>
      </c>
      <c r="AA184" s="84">
        <f t="shared" si="93"/>
        <v>8.88917577607784E-5</v>
      </c>
      <c r="AB184" s="84">
        <f t="shared" si="94"/>
        <v>6.213363030521396E-2</v>
      </c>
      <c r="AC184" s="84">
        <f t="shared" si="95"/>
        <v>1.2694118914256073E-2</v>
      </c>
      <c r="AD184" s="84">
        <f t="shared" si="96"/>
        <v>3.1116082452432026E-3</v>
      </c>
      <c r="AE184" s="84">
        <f t="shared" si="97"/>
        <v>1.9364211743730966E-6</v>
      </c>
      <c r="AF184" s="77">
        <f t="shared" si="98"/>
        <v>1.2694118914256073E-2</v>
      </c>
      <c r="AG184" s="142"/>
      <c r="AH184" s="77">
        <f t="shared" si="99"/>
        <v>-5.893313030220998E-2</v>
      </c>
      <c r="AI184" s="77">
        <f t="shared" si="100"/>
        <v>1.0090996484666355</v>
      </c>
      <c r="AJ184" s="77">
        <f t="shared" si="101"/>
        <v>-0.94077133615582464</v>
      </c>
      <c r="AK184" s="77">
        <f t="shared" si="102"/>
        <v>-3.4071169028124133E-2</v>
      </c>
      <c r="AL184" s="77">
        <f t="shared" si="103"/>
        <v>-1.3098102567421923</v>
      </c>
      <c r="AM184" s="77">
        <f t="shared" si="104"/>
        <v>-0.76797328552396893</v>
      </c>
      <c r="AN184" s="84">
        <f t="shared" si="121"/>
        <v>5.0072991538363807</v>
      </c>
      <c r="AO184" s="84">
        <f t="shared" si="121"/>
        <v>5.0072991538364215</v>
      </c>
      <c r="AP184" s="84">
        <f t="shared" si="121"/>
        <v>5.0072991538404121</v>
      </c>
      <c r="AQ184" s="84">
        <f t="shared" si="121"/>
        <v>5.0072991542296954</v>
      </c>
      <c r="AR184" s="84">
        <f t="shared" si="121"/>
        <v>5.007299192208496</v>
      </c>
      <c r="AS184" s="84">
        <f t="shared" si="121"/>
        <v>5.0073028974251779</v>
      </c>
      <c r="AT184" s="84">
        <f t="shared" si="121"/>
        <v>5.0076641618319808</v>
      </c>
      <c r="AU184" s="84">
        <f t="shared" si="105"/>
        <v>5.0410420812225336</v>
      </c>
    </row>
    <row r="185" spans="1:48" s="77" customFormat="1" ht="12.95" customHeight="1">
      <c r="A185" s="6" t="s">
        <v>247</v>
      </c>
      <c r="B185" s="46" t="s">
        <v>65</v>
      </c>
      <c r="C185" s="6">
        <v>40971.487000000001</v>
      </c>
      <c r="D185" s="6" t="s">
        <v>246</v>
      </c>
      <c r="E185" s="77">
        <f t="shared" si="90"/>
        <v>-2920.8167153121103</v>
      </c>
      <c r="F185" s="77">
        <f t="shared" si="91"/>
        <v>-2921</v>
      </c>
      <c r="P185" s="77">
        <f t="shared" si="112"/>
        <v>-9.4936189112520917E-3</v>
      </c>
      <c r="Q185" s="143">
        <f t="shared" si="115"/>
        <v>25952.987000000001</v>
      </c>
      <c r="R185" s="77">
        <f>+(P185-U185)^2</f>
        <v>4.7390729410614549E-2</v>
      </c>
      <c r="S185" s="79"/>
      <c r="U185" s="77">
        <f>+C185-(C$7+F185*C$8)</f>
        <v>0.20820050000475021</v>
      </c>
      <c r="Z185" s="77">
        <f t="shared" si="92"/>
        <v>-2921</v>
      </c>
      <c r="AA185" s="84">
        <f t="shared" si="93"/>
        <v>8.88917577607784E-5</v>
      </c>
      <c r="AB185" s="84">
        <f t="shared" si="94"/>
        <v>-9999</v>
      </c>
      <c r="AC185" s="84">
        <f t="shared" si="95"/>
        <v>9.4936189112520917E-3</v>
      </c>
      <c r="AD185" s="84">
        <f t="shared" si="96"/>
        <v>-9999</v>
      </c>
      <c r="AE185" s="84">
        <f t="shared" si="97"/>
        <v>0</v>
      </c>
      <c r="AF185" s="77">
        <f t="shared" si="98"/>
        <v>-9999</v>
      </c>
      <c r="AG185" s="142"/>
      <c r="AH185" s="77">
        <f t="shared" si="99"/>
        <v>-5.893313030220998E-2</v>
      </c>
      <c r="AI185" s="77">
        <f t="shared" si="100"/>
        <v>1.0090996484666355</v>
      </c>
      <c r="AJ185" s="77">
        <f t="shared" si="101"/>
        <v>-0.94077133615582464</v>
      </c>
      <c r="AK185" s="77">
        <f t="shared" si="102"/>
        <v>-3.4071169028124133E-2</v>
      </c>
      <c r="AL185" s="77">
        <f t="shared" si="103"/>
        <v>-1.3098102567421923</v>
      </c>
      <c r="AM185" s="77">
        <f t="shared" si="104"/>
        <v>-0.76797328552396893</v>
      </c>
      <c r="AN185" s="84">
        <f t="shared" si="121"/>
        <v>5.0072991538363807</v>
      </c>
      <c r="AO185" s="84">
        <f t="shared" si="121"/>
        <v>5.0072991538364215</v>
      </c>
      <c r="AP185" s="84">
        <f t="shared" si="121"/>
        <v>5.0072991538404121</v>
      </c>
      <c r="AQ185" s="84">
        <f t="shared" si="121"/>
        <v>5.0072991542296954</v>
      </c>
      <c r="AR185" s="84">
        <f t="shared" si="121"/>
        <v>5.007299192208496</v>
      </c>
      <c r="AS185" s="84">
        <f t="shared" si="121"/>
        <v>5.0073028974251779</v>
      </c>
      <c r="AT185" s="84">
        <f t="shared" si="121"/>
        <v>5.0076641618319808</v>
      </c>
      <c r="AU185" s="84">
        <f t="shared" si="105"/>
        <v>5.0410420812225336</v>
      </c>
    </row>
    <row r="186" spans="1:48" s="77" customFormat="1" ht="12.95" customHeight="1">
      <c r="A186" s="144" t="s">
        <v>1651</v>
      </c>
      <c r="B186" s="144" t="s">
        <v>65</v>
      </c>
      <c r="C186" s="145">
        <v>40973.562700000002</v>
      </c>
      <c r="D186" s="146">
        <v>1.1999999999999999E-3</v>
      </c>
      <c r="E186" s="140">
        <f t="shared" si="90"/>
        <v>-2918.989418900017</v>
      </c>
      <c r="F186" s="77">
        <f t="shared" si="91"/>
        <v>-2919</v>
      </c>
      <c r="G186" s="77">
        <f>+C186-(C$7+F186*C$8)</f>
        <v>1.201950000540819E-2</v>
      </c>
      <c r="K186" s="77">
        <f>+G186</f>
        <v>1.201950000540819E-2</v>
      </c>
      <c r="O186" s="77">
        <f ca="1">+C$11+C$12*F186</f>
        <v>-4.5202826377756265E-2</v>
      </c>
      <c r="Q186" s="143">
        <f t="shared" si="115"/>
        <v>25955.062700000002</v>
      </c>
      <c r="R186" s="77">
        <f>+(P186-G186)^2</f>
        <v>1.4446838038000749E-4</v>
      </c>
      <c r="S186" s="79">
        <f>S$18</f>
        <v>1</v>
      </c>
      <c r="Z186" s="77">
        <f t="shared" si="92"/>
        <v>-2919</v>
      </c>
      <c r="AA186" s="84">
        <f t="shared" si="93"/>
        <v>9.1293007453259467E-5</v>
      </c>
      <c r="AB186" s="84">
        <f t="shared" si="94"/>
        <v>7.0957883880588754E-2</v>
      </c>
      <c r="AC186" s="84">
        <f t="shared" si="95"/>
        <v>1.201950000540819E-2</v>
      </c>
      <c r="AD186" s="84">
        <f t="shared" si="96"/>
        <v>1.1928206997954931E-2</v>
      </c>
      <c r="AE186" s="84">
        <f t="shared" si="97"/>
        <v>1.4228212218606097E-4</v>
      </c>
      <c r="AF186" s="77">
        <f t="shared" si="98"/>
        <v>1.201950000540819E-2</v>
      </c>
      <c r="AG186" s="142"/>
      <c r="AH186" s="77">
        <f t="shared" si="99"/>
        <v>-5.8938383875180564E-2</v>
      </c>
      <c r="AI186" s="77">
        <f t="shared" si="100"/>
        <v>1.0091091520640632</v>
      </c>
      <c r="AJ186" s="77">
        <f t="shared" si="101"/>
        <v>-0.94086587324346527</v>
      </c>
      <c r="AK186" s="77">
        <f t="shared" si="102"/>
        <v>-3.4068629409371942E-2</v>
      </c>
      <c r="AL186" s="77">
        <f t="shared" si="103"/>
        <v>-1.3095313126424486</v>
      </c>
      <c r="AM186" s="77">
        <f t="shared" si="104"/>
        <v>-0.7677515789804007</v>
      </c>
      <c r="AN186" s="84">
        <f t="shared" si="121"/>
        <v>5.0075754092877842</v>
      </c>
      <c r="AO186" s="84">
        <f t="shared" si="121"/>
        <v>5.0075754092878251</v>
      </c>
      <c r="AP186" s="84">
        <f t="shared" si="121"/>
        <v>5.0075754092918325</v>
      </c>
      <c r="AQ186" s="84">
        <f t="shared" si="121"/>
        <v>5.0075754096824756</v>
      </c>
      <c r="AR186" s="84">
        <f t="shared" si="121"/>
        <v>5.0075754477592662</v>
      </c>
      <c r="AS186" s="84">
        <f t="shared" si="121"/>
        <v>5.0075791591607883</v>
      </c>
      <c r="AT186" s="84">
        <f t="shared" si="121"/>
        <v>5.0079406978664647</v>
      </c>
      <c r="AU186" s="84">
        <f t="shared" si="105"/>
        <v>5.0413155037611075</v>
      </c>
    </row>
    <row r="187" spans="1:48" s="77" customFormat="1" ht="12.95" customHeight="1">
      <c r="A187" s="137" t="s">
        <v>801</v>
      </c>
      <c r="B187" s="138" t="s">
        <v>154</v>
      </c>
      <c r="C187" s="139">
        <v>40973.563000000002</v>
      </c>
      <c r="D187" s="139" t="s">
        <v>244</v>
      </c>
      <c r="E187" s="140">
        <f t="shared" si="90"/>
        <v>-2918.9891548016776</v>
      </c>
      <c r="F187" s="77">
        <f t="shared" si="91"/>
        <v>-2919</v>
      </c>
      <c r="G187" s="77">
        <f>+C187-(C$7+F187*C$8)</f>
        <v>1.231950000510551E-2</v>
      </c>
      <c r="I187" s="77">
        <f>+G187</f>
        <v>1.231950000510551E-2</v>
      </c>
      <c r="O187" s="77">
        <f ca="1">+C$11+C$12*F187</f>
        <v>-4.5202826377756265E-2</v>
      </c>
      <c r="P187" s="77">
        <f>+D$11+D$12*F187+D$13*F187^2</f>
        <v>-9.4922381717748479E-3</v>
      </c>
      <c r="Q187" s="143">
        <f t="shared" si="115"/>
        <v>25955.063000000002</v>
      </c>
      <c r="R187" s="77">
        <f>+(P187-G187)^2</f>
        <v>4.7575192229678008E-4</v>
      </c>
      <c r="S187" s="79">
        <f>S$16</f>
        <v>0.1</v>
      </c>
      <c r="Z187" s="77">
        <f t="shared" si="92"/>
        <v>-2919</v>
      </c>
      <c r="AA187" s="84">
        <f t="shared" si="93"/>
        <v>9.1293007453259467E-5</v>
      </c>
      <c r="AB187" s="84">
        <f t="shared" si="94"/>
        <v>7.1257883880286074E-2</v>
      </c>
      <c r="AC187" s="84">
        <f t="shared" si="95"/>
        <v>2.1811738176880358E-2</v>
      </c>
      <c r="AD187" s="84">
        <f t="shared" si="96"/>
        <v>1.2228206997652251E-2</v>
      </c>
      <c r="AE187" s="84">
        <f t="shared" si="97"/>
        <v>1.4952904637743149E-5</v>
      </c>
      <c r="AF187" s="77">
        <f t="shared" si="98"/>
        <v>2.1811738176880358E-2</v>
      </c>
      <c r="AG187" s="142"/>
      <c r="AH187" s="77">
        <f t="shared" si="99"/>
        <v>-5.8938383875180564E-2</v>
      </c>
      <c r="AI187" s="77">
        <f t="shared" si="100"/>
        <v>1.0091091520640632</v>
      </c>
      <c r="AJ187" s="77">
        <f t="shared" si="101"/>
        <v>-0.94086587324346527</v>
      </c>
      <c r="AK187" s="77">
        <f t="shared" si="102"/>
        <v>-3.4068629409371942E-2</v>
      </c>
      <c r="AL187" s="77">
        <f t="shared" si="103"/>
        <v>-1.3095313126424486</v>
      </c>
      <c r="AM187" s="77">
        <f t="shared" si="104"/>
        <v>-0.7677515789804007</v>
      </c>
      <c r="AN187" s="84">
        <f t="shared" si="121"/>
        <v>5.0075754092877842</v>
      </c>
      <c r="AO187" s="84">
        <f t="shared" si="121"/>
        <v>5.0075754092878251</v>
      </c>
      <c r="AP187" s="84">
        <f t="shared" si="121"/>
        <v>5.0075754092918325</v>
      </c>
      <c r="AQ187" s="84">
        <f t="shared" si="121"/>
        <v>5.0075754096824756</v>
      </c>
      <c r="AR187" s="84">
        <f t="shared" si="121"/>
        <v>5.0075754477592662</v>
      </c>
      <c r="AS187" s="84">
        <f t="shared" si="121"/>
        <v>5.0075791591607883</v>
      </c>
      <c r="AT187" s="84">
        <f t="shared" si="121"/>
        <v>5.0079406978664647</v>
      </c>
      <c r="AU187" s="84">
        <f t="shared" si="105"/>
        <v>5.0413155037611075</v>
      </c>
    </row>
    <row r="188" spans="1:48" s="77" customFormat="1" ht="12.95" customHeight="1">
      <c r="A188" s="144" t="s">
        <v>1651</v>
      </c>
      <c r="B188" s="144" t="s">
        <v>65</v>
      </c>
      <c r="C188" s="145">
        <v>40975.805</v>
      </c>
      <c r="D188" s="146">
        <v>2.7000000000000001E-3</v>
      </c>
      <c r="E188" s="140">
        <f t="shared" si="90"/>
        <v>-2917.0154598766367</v>
      </c>
      <c r="F188" s="77">
        <f t="shared" si="91"/>
        <v>-2917</v>
      </c>
      <c r="G188" s="77">
        <f>+C188-(C$7+F188*C$8)</f>
        <v>-1.7561499997100327E-2</v>
      </c>
      <c r="K188" s="77">
        <f>+G188</f>
        <v>-1.7561499997100327E-2</v>
      </c>
      <c r="O188" s="77">
        <f ca="1">+C$11+C$12*F188</f>
        <v>-4.5180410827673649E-2</v>
      </c>
      <c r="Q188" s="143">
        <f t="shared" si="115"/>
        <v>25957.305</v>
      </c>
      <c r="R188" s="77">
        <f>+(P188-G188)^2</f>
        <v>3.0840628214815478E-4</v>
      </c>
      <c r="S188" s="79">
        <f>S$18</f>
        <v>1</v>
      </c>
      <c r="Z188" s="77">
        <f t="shared" si="92"/>
        <v>-2917</v>
      </c>
      <c r="AA188" s="84">
        <f t="shared" si="93"/>
        <v>9.3698205948067326E-5</v>
      </c>
      <c r="AB188" s="84">
        <f t="shared" si="94"/>
        <v>4.138213300245825E-2</v>
      </c>
      <c r="AC188" s="84">
        <f t="shared" si="95"/>
        <v>-1.7561499997100327E-2</v>
      </c>
      <c r="AD188" s="84">
        <f t="shared" si="96"/>
        <v>-1.7655198203048394E-2</v>
      </c>
      <c r="AE188" s="84">
        <f t="shared" si="97"/>
        <v>3.1170602358892327E-4</v>
      </c>
      <c r="AF188" s="77">
        <f t="shared" si="98"/>
        <v>-1.7561499997100327E-2</v>
      </c>
      <c r="AG188" s="142"/>
      <c r="AH188" s="77">
        <f t="shared" si="99"/>
        <v>-5.8943632999558578E-2</v>
      </c>
      <c r="AI188" s="77">
        <f t="shared" si="100"/>
        <v>1.009118655131692</v>
      </c>
      <c r="AJ188" s="77">
        <f t="shared" si="101"/>
        <v>-0.94096033890107322</v>
      </c>
      <c r="AK188" s="77">
        <f t="shared" si="102"/>
        <v>-3.4066087091836873E-2</v>
      </c>
      <c r="AL188" s="77">
        <f t="shared" si="103"/>
        <v>-1.3092523632887187</v>
      </c>
      <c r="AM188" s="77">
        <f t="shared" si="104"/>
        <v>-0.76752991573781182</v>
      </c>
      <c r="AN188" s="84">
        <f t="shared" si="121"/>
        <v>5.0078516673408471</v>
      </c>
      <c r="AO188" s="84">
        <f t="shared" si="121"/>
        <v>5.0078516673408888</v>
      </c>
      <c r="AP188" s="84">
        <f t="shared" si="121"/>
        <v>5.007851667344914</v>
      </c>
      <c r="AQ188" s="84">
        <f t="shared" si="121"/>
        <v>5.0078516677369196</v>
      </c>
      <c r="AR188" s="84">
        <f t="shared" si="121"/>
        <v>5.0078517059118521</v>
      </c>
      <c r="AS188" s="84">
        <f t="shared" si="121"/>
        <v>5.0078554235019421</v>
      </c>
      <c r="AT188" s="84">
        <f t="shared" si="121"/>
        <v>5.008217236396046</v>
      </c>
      <c r="AU188" s="84">
        <f t="shared" si="105"/>
        <v>5.0415889262996814</v>
      </c>
    </row>
    <row r="189" spans="1:48" s="77" customFormat="1" ht="12.95" customHeight="1">
      <c r="A189" s="137" t="s">
        <v>801</v>
      </c>
      <c r="B189" s="138" t="s">
        <v>154</v>
      </c>
      <c r="C189" s="139">
        <v>40975.805999999997</v>
      </c>
      <c r="D189" s="139" t="s">
        <v>244</v>
      </c>
      <c r="E189" s="140">
        <f t="shared" si="90"/>
        <v>-2917.0145795488411</v>
      </c>
      <c r="F189" s="77">
        <f t="shared" si="91"/>
        <v>-2917</v>
      </c>
      <c r="G189" s="77">
        <f>+C189-(C$7+F189*C$8)</f>
        <v>-1.6561500000534579E-2</v>
      </c>
      <c r="I189" s="77">
        <f>+G189</f>
        <v>-1.6561500000534579E-2</v>
      </c>
      <c r="O189" s="77">
        <f ca="1">+C$11+C$12*F189</f>
        <v>-4.5180410827673649E-2</v>
      </c>
      <c r="P189" s="77">
        <f t="shared" ref="P189:P198" si="122">+D$11+D$12*F189+D$13*F189^2</f>
        <v>-9.4908504167663908E-3</v>
      </c>
      <c r="Q189" s="143">
        <f t="shared" si="115"/>
        <v>25957.305999999997</v>
      </c>
      <c r="R189" s="77">
        <f>+(P189-G189)^2</f>
        <v>4.9994085536441255E-5</v>
      </c>
      <c r="S189" s="79">
        <f>S$16</f>
        <v>0.1</v>
      </c>
      <c r="Z189" s="77">
        <f t="shared" si="92"/>
        <v>-2917</v>
      </c>
      <c r="AA189" s="84">
        <f t="shared" si="93"/>
        <v>9.3698205948067326E-5</v>
      </c>
      <c r="AB189" s="84">
        <f t="shared" si="94"/>
        <v>4.2382132999023998E-2</v>
      </c>
      <c r="AC189" s="84">
        <f t="shared" si="95"/>
        <v>-7.0706495837681883E-3</v>
      </c>
      <c r="AD189" s="84">
        <f t="shared" si="96"/>
        <v>-1.6655198206482646E-2</v>
      </c>
      <c r="AE189" s="84">
        <f t="shared" si="97"/>
        <v>2.773956272972228E-5</v>
      </c>
      <c r="AF189" s="77">
        <f t="shared" si="98"/>
        <v>-7.0706495837681883E-3</v>
      </c>
      <c r="AG189" s="142"/>
      <c r="AH189" s="77">
        <f t="shared" si="99"/>
        <v>-5.8943632999558578E-2</v>
      </c>
      <c r="AI189" s="77">
        <f t="shared" si="100"/>
        <v>1.009118655131692</v>
      </c>
      <c r="AJ189" s="77">
        <f t="shared" si="101"/>
        <v>-0.94096033890107322</v>
      </c>
      <c r="AK189" s="77">
        <f t="shared" si="102"/>
        <v>-3.4066087091836873E-2</v>
      </c>
      <c r="AL189" s="77">
        <f t="shared" si="103"/>
        <v>-1.3092523632887187</v>
      </c>
      <c r="AM189" s="77">
        <f t="shared" si="104"/>
        <v>-0.76752991573781182</v>
      </c>
      <c r="AN189" s="84">
        <f t="shared" si="121"/>
        <v>5.0078516673408471</v>
      </c>
      <c r="AO189" s="84">
        <f t="shared" si="121"/>
        <v>5.0078516673408888</v>
      </c>
      <c r="AP189" s="84">
        <f t="shared" si="121"/>
        <v>5.007851667344914</v>
      </c>
      <c r="AQ189" s="84">
        <f t="shared" si="121"/>
        <v>5.0078516677369196</v>
      </c>
      <c r="AR189" s="84">
        <f t="shared" si="121"/>
        <v>5.0078517059118521</v>
      </c>
      <c r="AS189" s="84">
        <f t="shared" si="121"/>
        <v>5.0078554235019421</v>
      </c>
      <c r="AT189" s="84">
        <f t="shared" si="121"/>
        <v>5.008217236396046</v>
      </c>
      <c r="AU189" s="84">
        <f t="shared" si="105"/>
        <v>5.0415889262996814</v>
      </c>
    </row>
    <row r="190" spans="1:48" s="77" customFormat="1" ht="12.95" customHeight="1">
      <c r="A190" s="137" t="s">
        <v>1643</v>
      </c>
      <c r="B190" s="138" t="s">
        <v>154</v>
      </c>
      <c r="C190" s="139">
        <v>40979.233999999997</v>
      </c>
      <c r="D190" s="139" t="s">
        <v>244</v>
      </c>
      <c r="E190" s="140">
        <f t="shared" si="90"/>
        <v>-2913.996815854352</v>
      </c>
      <c r="F190" s="77">
        <f t="shared" si="91"/>
        <v>-2914</v>
      </c>
      <c r="G190" s="77">
        <f>+C190-(C$7+F190*C$8)</f>
        <v>3.6170000021229498E-3</v>
      </c>
      <c r="H190" s="77">
        <f>G190</f>
        <v>3.6170000021229498E-3</v>
      </c>
      <c r="O190" s="77">
        <f ca="1">+C$11+C$12*F190</f>
        <v>-4.5146787502549725E-2</v>
      </c>
      <c r="P190" s="77">
        <f t="shared" si="122"/>
        <v>-9.4887556301326732E-3</v>
      </c>
      <c r="Q190" s="143">
        <f t="shared" si="115"/>
        <v>25960.733999999997</v>
      </c>
      <c r="R190" s="77">
        <f>+(P190-G190)^2</f>
        <v>1.7176083069239998E-4</v>
      </c>
      <c r="S190" s="79">
        <f>S$15</f>
        <v>0.2</v>
      </c>
      <c r="Z190" s="77">
        <f t="shared" si="92"/>
        <v>-2914</v>
      </c>
      <c r="AA190" s="84">
        <f t="shared" si="93"/>
        <v>9.7313408854812766E-5</v>
      </c>
      <c r="AB190" s="84">
        <f t="shared" si="94"/>
        <v>6.2568498345977303E-2</v>
      </c>
      <c r="AC190" s="84">
        <f t="shared" si="95"/>
        <v>1.3105755632255623E-2</v>
      </c>
      <c r="AD190" s="84">
        <f t="shared" si="96"/>
        <v>3.519686593268137E-3</v>
      </c>
      <c r="AE190" s="84">
        <f t="shared" si="97"/>
        <v>2.477638742966293E-6</v>
      </c>
      <c r="AF190" s="77">
        <f t="shared" si="98"/>
        <v>1.3105755632255623E-2</v>
      </c>
      <c r="AG190" s="142"/>
      <c r="AH190" s="77">
        <f t="shared" si="99"/>
        <v>-5.895149834385436E-2</v>
      </c>
      <c r="AI190" s="77">
        <f t="shared" si="100"/>
        <v>1.0091329087380396</v>
      </c>
      <c r="AJ190" s="77">
        <f t="shared" si="101"/>
        <v>-0.9411019034308683</v>
      </c>
      <c r="AK190" s="77">
        <f t="shared" si="102"/>
        <v>-3.4062268555426337E-2</v>
      </c>
      <c r="AL190" s="77">
        <f t="shared" si="103"/>
        <v>-1.308833929407428</v>
      </c>
      <c r="AM190" s="77">
        <f t="shared" si="104"/>
        <v>-0.76719750201733861</v>
      </c>
      <c r="AN190" s="84">
        <f t="shared" si="121"/>
        <v>5.00826605929824</v>
      </c>
      <c r="AO190" s="84">
        <f t="shared" si="121"/>
        <v>5.0082660592982817</v>
      </c>
      <c r="AP190" s="84">
        <f t="shared" si="121"/>
        <v>5.0082660593023336</v>
      </c>
      <c r="AQ190" s="84">
        <f t="shared" si="121"/>
        <v>5.0082660596963899</v>
      </c>
      <c r="AR190" s="84">
        <f t="shared" si="121"/>
        <v>5.0082660980188169</v>
      </c>
      <c r="AS190" s="84">
        <f t="shared" si="121"/>
        <v>5.0082698248987398</v>
      </c>
      <c r="AT190" s="84">
        <f t="shared" si="121"/>
        <v>5.0086320488682139</v>
      </c>
      <c r="AU190" s="84">
        <f t="shared" si="105"/>
        <v>5.0419990601075426</v>
      </c>
      <c r="AV190" s="84"/>
    </row>
    <row r="191" spans="1:48" s="77" customFormat="1" ht="12.95" customHeight="1">
      <c r="A191" s="6" t="s">
        <v>247</v>
      </c>
      <c r="B191" s="46" t="s">
        <v>65</v>
      </c>
      <c r="C191" s="6">
        <v>40979.438999999998</v>
      </c>
      <c r="D191" s="6" t="s">
        <v>246</v>
      </c>
      <c r="E191" s="77">
        <f t="shared" si="90"/>
        <v>-2913.8163486555841</v>
      </c>
      <c r="F191" s="77">
        <f t="shared" si="91"/>
        <v>-2914</v>
      </c>
      <c r="P191" s="77">
        <f t="shared" si="122"/>
        <v>-9.4887556301326732E-3</v>
      </c>
      <c r="Q191" s="143">
        <f t="shared" si="115"/>
        <v>25960.938999999998</v>
      </c>
      <c r="R191" s="77">
        <f>+(P191-U191)^2</f>
        <v>4.7570120640678934E-2</v>
      </c>
      <c r="S191" s="79"/>
      <c r="U191" s="77">
        <f>+C191-(C$7+F191*C$8)</f>
        <v>0.20861700000386918</v>
      </c>
      <c r="Z191" s="77">
        <f t="shared" si="92"/>
        <v>-2914</v>
      </c>
      <c r="AA191" s="84">
        <f t="shared" si="93"/>
        <v>9.7313408854812766E-5</v>
      </c>
      <c r="AB191" s="84">
        <f t="shared" si="94"/>
        <v>-9999</v>
      </c>
      <c r="AC191" s="84">
        <f t="shared" si="95"/>
        <v>9.4887556301326732E-3</v>
      </c>
      <c r="AD191" s="84">
        <f t="shared" si="96"/>
        <v>-9999</v>
      </c>
      <c r="AE191" s="84">
        <f t="shared" si="97"/>
        <v>0</v>
      </c>
      <c r="AF191" s="77">
        <f t="shared" si="98"/>
        <v>-9999</v>
      </c>
      <c r="AG191" s="142"/>
      <c r="AH191" s="77">
        <f t="shared" si="99"/>
        <v>-5.895149834385436E-2</v>
      </c>
      <c r="AI191" s="77">
        <f t="shared" si="100"/>
        <v>1.0091329087380396</v>
      </c>
      <c r="AJ191" s="77">
        <f t="shared" si="101"/>
        <v>-0.9411019034308683</v>
      </c>
      <c r="AK191" s="77">
        <f t="shared" si="102"/>
        <v>-3.4062268555426337E-2</v>
      </c>
      <c r="AL191" s="77">
        <f t="shared" si="103"/>
        <v>-1.308833929407428</v>
      </c>
      <c r="AM191" s="77">
        <f t="shared" si="104"/>
        <v>-0.76719750201733861</v>
      </c>
      <c r="AN191" s="84">
        <f t="shared" ref="AN191:AT200" si="123">$AU191+$AB$7*SIN(AO191)</f>
        <v>5.00826605929824</v>
      </c>
      <c r="AO191" s="84">
        <f t="shared" si="123"/>
        <v>5.0082660592982817</v>
      </c>
      <c r="AP191" s="84">
        <f t="shared" si="123"/>
        <v>5.0082660593023336</v>
      </c>
      <c r="AQ191" s="84">
        <f t="shared" si="123"/>
        <v>5.0082660596963899</v>
      </c>
      <c r="AR191" s="84">
        <f t="shared" si="123"/>
        <v>5.0082660980188169</v>
      </c>
      <c r="AS191" s="84">
        <f t="shared" si="123"/>
        <v>5.0082698248987398</v>
      </c>
      <c r="AT191" s="84">
        <f t="shared" si="123"/>
        <v>5.0086320488682139</v>
      </c>
      <c r="AU191" s="84">
        <f t="shared" si="105"/>
        <v>5.0419990601075426</v>
      </c>
    </row>
    <row r="192" spans="1:48" s="77" customFormat="1" ht="12.95" customHeight="1">
      <c r="A192" s="137" t="s">
        <v>801</v>
      </c>
      <c r="B192" s="138" t="s">
        <v>154</v>
      </c>
      <c r="C192" s="139">
        <v>40982.637000000002</v>
      </c>
      <c r="D192" s="139" t="s">
        <v>244</v>
      </c>
      <c r="E192" s="140">
        <f t="shared" si="90"/>
        <v>-2911.001060354829</v>
      </c>
      <c r="F192" s="77">
        <f t="shared" si="91"/>
        <v>-2911</v>
      </c>
      <c r="G192" s="77">
        <f t="shared" ref="G192:G197" si="124">+C192-(C$7+F192*C$8)</f>
        <v>-1.2044999966747127E-3</v>
      </c>
      <c r="I192" s="77">
        <f>+G192</f>
        <v>-1.2044999966747127E-3</v>
      </c>
      <c r="O192" s="77">
        <f ca="1">+C$11+C$12*F192</f>
        <v>-4.5113164177425794E-2</v>
      </c>
      <c r="P192" s="77">
        <f t="shared" si="122"/>
        <v>-9.4866450585537228E-3</v>
      </c>
      <c r="Q192" s="143">
        <f t="shared" si="115"/>
        <v>25964.137000000002</v>
      </c>
      <c r="R192" s="77">
        <f>+(P192-G192)^2</f>
        <v>6.8593926826006877E-5</v>
      </c>
      <c r="S192" s="79">
        <f>S$16</f>
        <v>0.1</v>
      </c>
      <c r="Z192" s="77">
        <f t="shared" si="92"/>
        <v>-2911</v>
      </c>
      <c r="AA192" s="84">
        <f t="shared" si="93"/>
        <v>1.0093749954909192E-4</v>
      </c>
      <c r="AB192" s="84">
        <f t="shared" si="94"/>
        <v>5.7754853679159862E-2</v>
      </c>
      <c r="AC192" s="84">
        <f t="shared" si="95"/>
        <v>8.28214506187901E-3</v>
      </c>
      <c r="AD192" s="84">
        <f t="shared" si="96"/>
        <v>-1.3054374962238047E-3</v>
      </c>
      <c r="AE192" s="84">
        <f t="shared" si="97"/>
        <v>1.704167056547076E-7</v>
      </c>
      <c r="AF192" s="77">
        <f t="shared" si="98"/>
        <v>8.28214506187901E-3</v>
      </c>
      <c r="AG192" s="142"/>
      <c r="AH192" s="77">
        <f t="shared" si="99"/>
        <v>-5.8959353675834575E-2</v>
      </c>
      <c r="AI192" s="77">
        <f t="shared" si="100"/>
        <v>1.0091471611479088</v>
      </c>
      <c r="AJ192" s="77">
        <f t="shared" si="101"/>
        <v>-0.94124330717803151</v>
      </c>
      <c r="AK192" s="77">
        <f t="shared" si="102"/>
        <v>-3.4058443947038101E-2</v>
      </c>
      <c r="AL192" s="77">
        <f t="shared" si="103"/>
        <v>-1.3084154837060391</v>
      </c>
      <c r="AM192" s="77">
        <f t="shared" si="104"/>
        <v>-0.76686518560602468</v>
      </c>
      <c r="AN192" s="84">
        <f t="shared" si="123"/>
        <v>5.008680457108551</v>
      </c>
      <c r="AO192" s="84">
        <f t="shared" si="123"/>
        <v>5.0086804571085937</v>
      </c>
      <c r="AP192" s="84">
        <f t="shared" si="123"/>
        <v>5.0086804571126722</v>
      </c>
      <c r="AQ192" s="84">
        <f t="shared" si="123"/>
        <v>5.0086804575087855</v>
      </c>
      <c r="AR192" s="84">
        <f t="shared" si="123"/>
        <v>5.008680495979049</v>
      </c>
      <c r="AS192" s="84">
        <f t="shared" si="123"/>
        <v>5.008684232157167</v>
      </c>
      <c r="AT192" s="84">
        <f t="shared" si="123"/>
        <v>5.0090468669530379</v>
      </c>
      <c r="AU192" s="84">
        <f t="shared" si="105"/>
        <v>5.042409193915403</v>
      </c>
    </row>
    <row r="193" spans="1:48" s="77" customFormat="1" ht="12.95" customHeight="1">
      <c r="A193" s="137" t="s">
        <v>801</v>
      </c>
      <c r="B193" s="138" t="s">
        <v>154</v>
      </c>
      <c r="C193" s="139">
        <v>40982.637999999999</v>
      </c>
      <c r="D193" s="139" t="s">
        <v>244</v>
      </c>
      <c r="E193" s="140">
        <f t="shared" si="90"/>
        <v>-2911.0001800270334</v>
      </c>
      <c r="F193" s="77">
        <f t="shared" si="91"/>
        <v>-2911</v>
      </c>
      <c r="G193" s="77">
        <f t="shared" si="124"/>
        <v>-2.0450000010896474E-4</v>
      </c>
      <c r="I193" s="77">
        <f>+G193</f>
        <v>-2.0450000010896474E-4</v>
      </c>
      <c r="O193" s="77">
        <f ca="1">+C$11+C$12*F193</f>
        <v>-4.5113164177425794E-2</v>
      </c>
      <c r="P193" s="77">
        <f t="shared" si="122"/>
        <v>-9.4866450585537228E-3</v>
      </c>
      <c r="Q193" s="143">
        <f t="shared" si="115"/>
        <v>25964.137999999999</v>
      </c>
      <c r="R193" s="77">
        <f>+(P193-G193)^2</f>
        <v>8.6158216886010437E-5</v>
      </c>
      <c r="S193" s="79">
        <f>S$16</f>
        <v>0.1</v>
      </c>
      <c r="Z193" s="77">
        <f t="shared" si="92"/>
        <v>-2911</v>
      </c>
      <c r="AA193" s="84">
        <f t="shared" si="93"/>
        <v>1.0093749954909192E-4</v>
      </c>
      <c r="AB193" s="84">
        <f t="shared" si="94"/>
        <v>5.875485367572561E-2</v>
      </c>
      <c r="AC193" s="84">
        <f t="shared" si="95"/>
        <v>9.282145058444758E-3</v>
      </c>
      <c r="AD193" s="84">
        <f t="shared" si="96"/>
        <v>-3.0543749965805667E-4</v>
      </c>
      <c r="AE193" s="84">
        <f t="shared" si="97"/>
        <v>9.3292066197365361E-9</v>
      </c>
      <c r="AF193" s="77">
        <f t="shared" si="98"/>
        <v>9.282145058444758E-3</v>
      </c>
      <c r="AG193" s="142"/>
      <c r="AH193" s="77">
        <f t="shared" si="99"/>
        <v>-5.8959353675834575E-2</v>
      </c>
      <c r="AI193" s="77">
        <f t="shared" si="100"/>
        <v>1.0091471611479088</v>
      </c>
      <c r="AJ193" s="77">
        <f t="shared" si="101"/>
        <v>-0.94124330717803151</v>
      </c>
      <c r="AK193" s="77">
        <f t="shared" si="102"/>
        <v>-3.4058443947038101E-2</v>
      </c>
      <c r="AL193" s="77">
        <f t="shared" si="103"/>
        <v>-1.3084154837060391</v>
      </c>
      <c r="AM193" s="77">
        <f t="shared" si="104"/>
        <v>-0.76686518560602468</v>
      </c>
      <c r="AN193" s="84">
        <f t="shared" si="123"/>
        <v>5.008680457108551</v>
      </c>
      <c r="AO193" s="84">
        <f t="shared" si="123"/>
        <v>5.0086804571085937</v>
      </c>
      <c r="AP193" s="84">
        <f t="shared" si="123"/>
        <v>5.0086804571126722</v>
      </c>
      <c r="AQ193" s="84">
        <f t="shared" si="123"/>
        <v>5.0086804575087855</v>
      </c>
      <c r="AR193" s="84">
        <f t="shared" si="123"/>
        <v>5.008680495979049</v>
      </c>
      <c r="AS193" s="84">
        <f t="shared" si="123"/>
        <v>5.008684232157167</v>
      </c>
      <c r="AT193" s="84">
        <f t="shared" si="123"/>
        <v>5.0090468669530379</v>
      </c>
      <c r="AU193" s="84">
        <f t="shared" si="105"/>
        <v>5.042409193915403</v>
      </c>
      <c r="AV193" s="84"/>
    </row>
    <row r="194" spans="1:48" s="77" customFormat="1" ht="12.95" customHeight="1">
      <c r="A194" s="6" t="s">
        <v>247</v>
      </c>
      <c r="B194" s="46" t="s">
        <v>65</v>
      </c>
      <c r="C194" s="6">
        <v>40995.139000000003</v>
      </c>
      <c r="D194" s="6" t="s">
        <v>246</v>
      </c>
      <c r="E194" s="77">
        <f t="shared" si="90"/>
        <v>-2899.9952022134912</v>
      </c>
      <c r="F194" s="77">
        <f t="shared" si="91"/>
        <v>-2900</v>
      </c>
      <c r="G194" s="77">
        <f t="shared" si="124"/>
        <v>5.4500000042025931E-3</v>
      </c>
      <c r="J194" s="77">
        <f>+G194</f>
        <v>5.4500000042025931E-3</v>
      </c>
      <c r="P194" s="77">
        <f t="shared" si="122"/>
        <v>-9.4787712471216708E-3</v>
      </c>
      <c r="Q194" s="143">
        <f t="shared" si="115"/>
        <v>25976.639000000003</v>
      </c>
      <c r="R194" s="77">
        <f>+(P194-G194)^2</f>
        <v>2.2286821107436584E-4</v>
      </c>
      <c r="S194" s="79">
        <f>S$17</f>
        <v>1</v>
      </c>
      <c r="Z194" s="77">
        <f t="shared" si="92"/>
        <v>-2900</v>
      </c>
      <c r="AA194" s="84">
        <f t="shared" si="93"/>
        <v>1.1430190091941961E-4</v>
      </c>
      <c r="AB194" s="84">
        <f t="shared" si="94"/>
        <v>6.4438070874177827E-2</v>
      </c>
      <c r="AC194" s="84">
        <f t="shared" si="95"/>
        <v>1.4928771251324264E-2</v>
      </c>
      <c r="AD194" s="84">
        <f t="shared" si="96"/>
        <v>5.3356981032831735E-3</v>
      </c>
      <c r="AE194" s="84">
        <f t="shared" si="97"/>
        <v>2.8469674249379654E-5</v>
      </c>
      <c r="AF194" s="77">
        <f t="shared" si="98"/>
        <v>1.4928771251324264E-2</v>
      </c>
      <c r="AG194" s="142"/>
      <c r="AH194" s="77">
        <f t="shared" si="99"/>
        <v>-5.8988070869975227E-2</v>
      </c>
      <c r="AI194" s="77">
        <f t="shared" si="100"/>
        <v>1.0091994097045784</v>
      </c>
      <c r="AJ194" s="77">
        <f t="shared" si="101"/>
        <v>-0.94176041136951472</v>
      </c>
      <c r="AK194" s="77">
        <f t="shared" si="102"/>
        <v>-3.4044368436595439E-2</v>
      </c>
      <c r="AL194" s="77">
        <f t="shared" si="103"/>
        <v>-1.3068810816868028</v>
      </c>
      <c r="AM194" s="77">
        <f t="shared" si="104"/>
        <v>-0.76564752348904996</v>
      </c>
      <c r="AN194" s="84">
        <f t="shared" si="123"/>
        <v>5.0101999658133787</v>
      </c>
      <c r="AO194" s="84">
        <f t="shared" si="123"/>
        <v>5.0101999658134222</v>
      </c>
      <c r="AP194" s="84">
        <f t="shared" si="123"/>
        <v>5.0101999658176002</v>
      </c>
      <c r="AQ194" s="84">
        <f t="shared" si="123"/>
        <v>5.0101999662213244</v>
      </c>
      <c r="AR194" s="84">
        <f t="shared" si="123"/>
        <v>5.0102000052365616</v>
      </c>
      <c r="AS194" s="84">
        <f t="shared" si="123"/>
        <v>5.0102037755793436</v>
      </c>
      <c r="AT194" s="84">
        <f t="shared" si="123"/>
        <v>5.0105679146040414</v>
      </c>
      <c r="AU194" s="84">
        <f t="shared" si="105"/>
        <v>5.0439130178775597</v>
      </c>
    </row>
    <row r="195" spans="1:48" s="77" customFormat="1" ht="12.95" customHeight="1">
      <c r="A195" s="6" t="s">
        <v>247</v>
      </c>
      <c r="B195" s="46" t="s">
        <v>65</v>
      </c>
      <c r="C195" s="6">
        <v>40996.271000000001</v>
      </c>
      <c r="D195" s="6" t="s">
        <v>246</v>
      </c>
      <c r="E195" s="77">
        <f t="shared" si="90"/>
        <v>-2898.9986711451843</v>
      </c>
      <c r="F195" s="77">
        <f t="shared" si="91"/>
        <v>-2899</v>
      </c>
      <c r="G195" s="77">
        <f t="shared" si="124"/>
        <v>1.5095000053406693E-3</v>
      </c>
      <c r="J195" s="77">
        <f>+G195</f>
        <v>1.5095000053406693E-3</v>
      </c>
      <c r="P195" s="77">
        <f t="shared" si="122"/>
        <v>-9.4780449227855681E-3</v>
      </c>
      <c r="Q195" s="143">
        <f t="shared" si="115"/>
        <v>25977.771000000001</v>
      </c>
      <c r="R195" s="77">
        <f>+(P195-G195)^2</f>
        <v>1.207261435475926E-4</v>
      </c>
      <c r="S195" s="79">
        <f>S$17</f>
        <v>1</v>
      </c>
      <c r="Z195" s="77">
        <f t="shared" si="92"/>
        <v>-2899</v>
      </c>
      <c r="AA195" s="84">
        <f t="shared" si="93"/>
        <v>1.1552277592130622E-4</v>
      </c>
      <c r="AB195" s="84">
        <f t="shared" si="94"/>
        <v>6.0500174850220557E-2</v>
      </c>
      <c r="AC195" s="84">
        <f t="shared" si="95"/>
        <v>1.0987544928126237E-2</v>
      </c>
      <c r="AD195" s="84">
        <f t="shared" si="96"/>
        <v>1.3939772294193631E-3</v>
      </c>
      <c r="AE195" s="84">
        <f t="shared" si="97"/>
        <v>1.9431725161396835E-6</v>
      </c>
      <c r="AF195" s="77">
        <f t="shared" si="98"/>
        <v>1.0987544928126237E-2</v>
      </c>
      <c r="AG195" s="142"/>
      <c r="AH195" s="77">
        <f t="shared" si="99"/>
        <v>-5.8990674844879888E-2</v>
      </c>
      <c r="AI195" s="77">
        <f t="shared" si="100"/>
        <v>1.0092041587694101</v>
      </c>
      <c r="AJ195" s="77">
        <f t="shared" si="101"/>
        <v>-0.94180731356067471</v>
      </c>
      <c r="AK195" s="77">
        <f t="shared" si="102"/>
        <v>-3.4043084797163156E-2</v>
      </c>
      <c r="AL195" s="77">
        <f t="shared" si="103"/>
        <v>-1.3067415827160445</v>
      </c>
      <c r="AM195" s="77">
        <f t="shared" si="104"/>
        <v>-0.76553689163821759</v>
      </c>
      <c r="AN195" s="84">
        <f t="shared" si="123"/>
        <v>5.0103381068691402</v>
      </c>
      <c r="AO195" s="84">
        <f t="shared" si="123"/>
        <v>5.0103381068691837</v>
      </c>
      <c r="AP195" s="84">
        <f t="shared" si="123"/>
        <v>5.0103381068733706</v>
      </c>
      <c r="AQ195" s="84">
        <f t="shared" si="123"/>
        <v>5.0103381072777919</v>
      </c>
      <c r="AR195" s="84">
        <f t="shared" si="123"/>
        <v>5.0103381463428001</v>
      </c>
      <c r="AS195" s="84">
        <f t="shared" si="123"/>
        <v>5.0103419197969963</v>
      </c>
      <c r="AT195" s="84">
        <f t="shared" si="123"/>
        <v>5.0107061954031247</v>
      </c>
      <c r="AU195" s="84">
        <f t="shared" si="105"/>
        <v>5.0440497291468471</v>
      </c>
    </row>
    <row r="196" spans="1:48" s="77" customFormat="1" ht="12.95" customHeight="1">
      <c r="A196" s="137" t="s">
        <v>801</v>
      </c>
      <c r="B196" s="138" t="s">
        <v>154</v>
      </c>
      <c r="C196" s="139">
        <v>41683.523999999998</v>
      </c>
      <c r="D196" s="139" t="s">
        <v>244</v>
      </c>
      <c r="E196" s="140">
        <f t="shared" si="90"/>
        <v>-2293.990750395817</v>
      </c>
      <c r="F196" s="77">
        <f t="shared" si="91"/>
        <v>-2294</v>
      </c>
      <c r="G196" s="77">
        <f t="shared" si="124"/>
        <v>1.0506999999051914E-2</v>
      </c>
      <c r="I196" s="77">
        <f>+G196</f>
        <v>1.0506999999051914E-2</v>
      </c>
      <c r="O196" s="77">
        <f ca="1">+C$11+C$12*F196</f>
        <v>-3.8197966976938391E-2</v>
      </c>
      <c r="P196" s="77">
        <f t="shared" si="122"/>
        <v>-8.7171056732482655E-3</v>
      </c>
      <c r="Q196" s="143">
        <f t="shared" si="115"/>
        <v>26665.023999999998</v>
      </c>
      <c r="R196" s="77">
        <f>+(P196-G196)^2</f>
        <v>3.695662388997639E-4</v>
      </c>
      <c r="S196" s="79">
        <f>S$16</f>
        <v>0.1</v>
      </c>
      <c r="Z196" s="77">
        <f t="shared" si="92"/>
        <v>-2294</v>
      </c>
      <c r="AA196" s="84">
        <f t="shared" si="93"/>
        <v>1.0376808730518799E-3</v>
      </c>
      <c r="AB196" s="84">
        <f t="shared" si="94"/>
        <v>7.0866646178226161E-2</v>
      </c>
      <c r="AC196" s="84">
        <f t="shared" si="95"/>
        <v>1.9224105672300179E-2</v>
      </c>
      <c r="AD196" s="84">
        <f t="shared" si="96"/>
        <v>9.4693191260000337E-3</v>
      </c>
      <c r="AE196" s="84">
        <f t="shared" si="97"/>
        <v>8.9668004710030044E-6</v>
      </c>
      <c r="AF196" s="77">
        <f t="shared" si="98"/>
        <v>1.9224105672300179E-2</v>
      </c>
      <c r="AG196" s="142"/>
      <c r="AH196" s="77">
        <f t="shared" si="99"/>
        <v>-6.0359646179174248E-2</v>
      </c>
      <c r="AI196" s="77">
        <f t="shared" si="100"/>
        <v>1.0120490527236488</v>
      </c>
      <c r="AJ196" s="77">
        <f t="shared" si="101"/>
        <v>-0.9668528976402837</v>
      </c>
      <c r="AK196" s="77">
        <f t="shared" si="102"/>
        <v>-3.3143151473902989E-2</v>
      </c>
      <c r="AL196" s="77">
        <f t="shared" si="103"/>
        <v>-1.2221053335441694</v>
      </c>
      <c r="AM196" s="77">
        <f t="shared" si="104"/>
        <v>-0.70048689791730512</v>
      </c>
      <c r="AN196" s="84">
        <f t="shared" si="123"/>
        <v>5.0940318549255439</v>
      </c>
      <c r="AO196" s="84">
        <f t="shared" si="123"/>
        <v>5.0940318549257162</v>
      </c>
      <c r="AP196" s="84">
        <f t="shared" si="123"/>
        <v>5.0940318549388612</v>
      </c>
      <c r="AQ196" s="84">
        <f t="shared" si="123"/>
        <v>5.0940318559396749</v>
      </c>
      <c r="AR196" s="84">
        <f t="shared" si="123"/>
        <v>5.0940319321372787</v>
      </c>
      <c r="AS196" s="84">
        <f t="shared" si="123"/>
        <v>5.0940377334519642</v>
      </c>
      <c r="AT196" s="84">
        <f t="shared" si="123"/>
        <v>5.0944791713566415</v>
      </c>
      <c r="AU196" s="84">
        <f t="shared" si="105"/>
        <v>5.1267600470654688</v>
      </c>
    </row>
    <row r="197" spans="1:48" s="77" customFormat="1" ht="12.95" customHeight="1">
      <c r="A197" s="5" t="s">
        <v>81</v>
      </c>
      <c r="B197" s="140"/>
      <c r="C197" s="147">
        <v>41707.373</v>
      </c>
      <c r="D197" s="148"/>
      <c r="E197" s="77">
        <f t="shared" si="90"/>
        <v>-2272.9958127208224</v>
      </c>
      <c r="F197" s="77">
        <f t="shared" si="91"/>
        <v>-2273</v>
      </c>
      <c r="G197" s="77">
        <f t="shared" si="124"/>
        <v>4.7565000058966689E-3</v>
      </c>
      <c r="I197" s="77">
        <f>+G197</f>
        <v>4.7565000058966689E-3</v>
      </c>
      <c r="P197" s="77">
        <f t="shared" si="122"/>
        <v>-8.6791646342389492E-3</v>
      </c>
      <c r="Q197" s="143">
        <f t="shared" si="115"/>
        <v>26688.873</v>
      </c>
      <c r="S197" s="79">
        <f>S$16</f>
        <v>0.1</v>
      </c>
      <c r="Z197" s="77">
        <f t="shared" si="92"/>
        <v>-2273</v>
      </c>
      <c r="AA197" s="84">
        <f t="shared" si="93"/>
        <v>1.0763520944747362E-3</v>
      </c>
      <c r="AB197" s="84">
        <f t="shared" si="94"/>
        <v>6.5156180490044166E-2</v>
      </c>
      <c r="AC197" s="84">
        <f t="shared" si="95"/>
        <v>1.3435664640135618E-2</v>
      </c>
      <c r="AD197" s="84">
        <f t="shared" si="96"/>
        <v>3.6801479114219326E-3</v>
      </c>
      <c r="AE197" s="84">
        <f t="shared" si="97"/>
        <v>1.3543488649943213E-6</v>
      </c>
      <c r="AF197" s="77">
        <f t="shared" si="98"/>
        <v>1.3435664640135618E-2</v>
      </c>
      <c r="AG197" s="142"/>
      <c r="AH197" s="77">
        <f t="shared" si="99"/>
        <v>-6.0399680484147497E-2</v>
      </c>
      <c r="AI197" s="77">
        <f t="shared" si="100"/>
        <v>1.0121466504748904</v>
      </c>
      <c r="AJ197" s="77">
        <f t="shared" si="101"/>
        <v>-0.96760099476156713</v>
      </c>
      <c r="AK197" s="77">
        <f t="shared" si="102"/>
        <v>-3.3107507357096382E-2</v>
      </c>
      <c r="AL197" s="77">
        <f t="shared" si="103"/>
        <v>-1.2191590177682452</v>
      </c>
      <c r="AM197" s="77">
        <f t="shared" si="104"/>
        <v>-0.69829315032865813</v>
      </c>
      <c r="AN197" s="84">
        <f t="shared" si="123"/>
        <v>5.0969411418961865</v>
      </c>
      <c r="AO197" s="84">
        <f t="shared" si="123"/>
        <v>5.0969411418963668</v>
      </c>
      <c r="AP197" s="84">
        <f t="shared" si="123"/>
        <v>5.0969411419099719</v>
      </c>
      <c r="AQ197" s="84">
        <f t="shared" si="123"/>
        <v>5.096941142938415</v>
      </c>
      <c r="AR197" s="84">
        <f t="shared" si="123"/>
        <v>5.0969412206763911</v>
      </c>
      <c r="AS197" s="84">
        <f t="shared" si="123"/>
        <v>5.0969470966951507</v>
      </c>
      <c r="AT197" s="84">
        <f t="shared" si="123"/>
        <v>5.0973910035612811</v>
      </c>
      <c r="AU197" s="84">
        <f t="shared" si="105"/>
        <v>5.129630983720495</v>
      </c>
    </row>
    <row r="198" spans="1:48" s="77" customFormat="1" ht="12.95" customHeight="1">
      <c r="A198" s="5" t="s">
        <v>81</v>
      </c>
      <c r="B198" s="140"/>
      <c r="C198" s="147">
        <v>41707.487000000001</v>
      </c>
      <c r="D198" s="148"/>
      <c r="E198" s="77">
        <f t="shared" si="90"/>
        <v>-2272.8954553517515</v>
      </c>
      <c r="F198" s="77">
        <f t="shared" si="91"/>
        <v>-2273</v>
      </c>
      <c r="P198" s="77">
        <f t="shared" si="122"/>
        <v>-8.6791646342389492E-3</v>
      </c>
      <c r="Q198" s="143">
        <f t="shared" si="115"/>
        <v>26688.987000000001</v>
      </c>
      <c r="S198" s="79"/>
      <c r="U198" s="77">
        <f>+C198-(C$7+F198*C$8)</f>
        <v>0.11875650000729365</v>
      </c>
      <c r="Z198" s="77">
        <f t="shared" si="92"/>
        <v>-2273</v>
      </c>
      <c r="AA198" s="84">
        <f t="shared" si="93"/>
        <v>1.0763520944747362E-3</v>
      </c>
      <c r="AB198" s="84">
        <f t="shared" si="94"/>
        <v>-9999</v>
      </c>
      <c r="AC198" s="84">
        <f t="shared" si="95"/>
        <v>8.6791646342389492E-3</v>
      </c>
      <c r="AD198" s="84">
        <f t="shared" si="96"/>
        <v>-9999</v>
      </c>
      <c r="AE198" s="84">
        <f t="shared" si="97"/>
        <v>0</v>
      </c>
      <c r="AF198" s="77">
        <f t="shared" si="98"/>
        <v>-9999</v>
      </c>
      <c r="AG198" s="142"/>
      <c r="AH198" s="77">
        <f t="shared" si="99"/>
        <v>-6.0399680484147497E-2</v>
      </c>
      <c r="AI198" s="77">
        <f t="shared" si="100"/>
        <v>1.0121466504748904</v>
      </c>
      <c r="AJ198" s="77">
        <f t="shared" si="101"/>
        <v>-0.96760099476156713</v>
      </c>
      <c r="AK198" s="77">
        <f t="shared" si="102"/>
        <v>-3.3107507357096382E-2</v>
      </c>
      <c r="AL198" s="77">
        <f t="shared" si="103"/>
        <v>-1.2191590177682452</v>
      </c>
      <c r="AM198" s="77">
        <f t="shared" si="104"/>
        <v>-0.69829315032865813</v>
      </c>
      <c r="AN198" s="84">
        <f t="shared" si="123"/>
        <v>5.0969411418961865</v>
      </c>
      <c r="AO198" s="84">
        <f t="shared" si="123"/>
        <v>5.0969411418963668</v>
      </c>
      <c r="AP198" s="84">
        <f t="shared" si="123"/>
        <v>5.0969411419099719</v>
      </c>
      <c r="AQ198" s="84">
        <f t="shared" si="123"/>
        <v>5.096941142938415</v>
      </c>
      <c r="AR198" s="84">
        <f t="shared" si="123"/>
        <v>5.0969412206763911</v>
      </c>
      <c r="AS198" s="84">
        <f t="shared" si="123"/>
        <v>5.0969470966951507</v>
      </c>
      <c r="AT198" s="84">
        <f t="shared" si="123"/>
        <v>5.0973910035612811</v>
      </c>
      <c r="AU198" s="84">
        <f t="shared" si="105"/>
        <v>5.129630983720495</v>
      </c>
    </row>
    <row r="199" spans="1:48" s="77" customFormat="1" ht="12.95" customHeight="1">
      <c r="A199" s="144" t="s">
        <v>1651</v>
      </c>
      <c r="B199" s="144" t="s">
        <v>65</v>
      </c>
      <c r="C199" s="145">
        <v>41717.585859999999</v>
      </c>
      <c r="D199" s="146">
        <v>7.6000000000000004E-4</v>
      </c>
      <c r="E199" s="140">
        <f t="shared" si="90"/>
        <v>-2264.0051481569658</v>
      </c>
      <c r="F199" s="77">
        <f t="shared" si="91"/>
        <v>-2264</v>
      </c>
      <c r="G199" s="77">
        <f t="shared" ref="G199:G204" si="125">+C199-(C$7+F199*C$8)</f>
        <v>-5.8480000006966293E-3</v>
      </c>
      <c r="K199" s="77">
        <f>+G199</f>
        <v>-5.8480000006966293E-3</v>
      </c>
      <c r="O199" s="77">
        <f ca="1">+C$11+C$12*F199</f>
        <v>-3.7861733725699134E-2</v>
      </c>
      <c r="Q199" s="143">
        <f t="shared" si="115"/>
        <v>26699.085859999999</v>
      </c>
      <c r="R199" s="77">
        <f>+(P199-G199)^2</f>
        <v>3.4199104008147773E-5</v>
      </c>
      <c r="S199" s="79">
        <f>S$18</f>
        <v>1</v>
      </c>
      <c r="Z199" s="77">
        <f t="shared" si="92"/>
        <v>-2264</v>
      </c>
      <c r="AA199" s="84">
        <f t="shared" si="93"/>
        <v>1.0930639158718281E-3</v>
      </c>
      <c r="AB199" s="84">
        <f t="shared" si="94"/>
        <v>5.4568682734017174E-2</v>
      </c>
      <c r="AC199" s="84">
        <f t="shared" si="95"/>
        <v>-5.8480000006966293E-3</v>
      </c>
      <c r="AD199" s="84">
        <f t="shared" si="96"/>
        <v>-6.9410639165684573E-3</v>
      </c>
      <c r="AE199" s="84">
        <f t="shared" si="97"/>
        <v>4.8178368293888651E-5</v>
      </c>
      <c r="AF199" s="77">
        <f t="shared" si="98"/>
        <v>-5.8480000006966293E-3</v>
      </c>
      <c r="AG199" s="142"/>
      <c r="AH199" s="77">
        <f t="shared" si="99"/>
        <v>-6.0416682734713803E-2</v>
      </c>
      <c r="AI199" s="77">
        <f t="shared" si="100"/>
        <v>1.0121884516086221</v>
      </c>
      <c r="AJ199" s="77">
        <f t="shared" si="101"/>
        <v>-0.96791908060349552</v>
      </c>
      <c r="AK199" s="77">
        <f t="shared" si="102"/>
        <v>-3.3092141190071492E-2</v>
      </c>
      <c r="AL199" s="77">
        <f t="shared" si="103"/>
        <v>-1.2178961371006476</v>
      </c>
      <c r="AM199" s="77">
        <f t="shared" si="104"/>
        <v>-0.69735422515083889</v>
      </c>
      <c r="AN199" s="84">
        <f t="shared" si="123"/>
        <v>5.0981880650271876</v>
      </c>
      <c r="AO199" s="84">
        <f t="shared" si="123"/>
        <v>5.0981880650273705</v>
      </c>
      <c r="AP199" s="84">
        <f t="shared" si="123"/>
        <v>5.0981880650411773</v>
      </c>
      <c r="AQ199" s="84">
        <f t="shared" si="123"/>
        <v>5.0981880660816161</v>
      </c>
      <c r="AR199" s="84">
        <f t="shared" si="123"/>
        <v>5.0981881444848378</v>
      </c>
      <c r="AS199" s="84">
        <f t="shared" si="123"/>
        <v>5.0981940525888536</v>
      </c>
      <c r="AT199" s="84">
        <f t="shared" si="123"/>
        <v>5.0986390130148402</v>
      </c>
      <c r="AU199" s="84">
        <f t="shared" si="105"/>
        <v>5.1308613851440779</v>
      </c>
    </row>
    <row r="200" spans="1:48" s="77" customFormat="1" ht="12.95" customHeight="1">
      <c r="A200" s="137" t="s">
        <v>824</v>
      </c>
      <c r="B200" s="138" t="s">
        <v>154</v>
      </c>
      <c r="C200" s="139">
        <v>41717.588000000003</v>
      </c>
      <c r="D200" s="139" t="s">
        <v>244</v>
      </c>
      <c r="E200" s="140">
        <f t="shared" si="90"/>
        <v>-2264.0032642554725</v>
      </c>
      <c r="F200" s="77">
        <f t="shared" si="91"/>
        <v>-2264</v>
      </c>
      <c r="G200" s="77">
        <f t="shared" si="125"/>
        <v>-3.7079999965499155E-3</v>
      </c>
      <c r="I200" s="77">
        <f>+G200</f>
        <v>-3.7079999965499155E-3</v>
      </c>
      <c r="O200" s="77">
        <f ca="1">+C$11+C$12*F200</f>
        <v>-3.7861733725699134E-2</v>
      </c>
      <c r="P200" s="77">
        <f t="shared" ref="P200:P217" si="126">+D$11+D$12*F200+D$13*F200^2</f>
        <v>-8.6626674147707149E-3</v>
      </c>
      <c r="Q200" s="143">
        <f t="shared" si="115"/>
        <v>26699.088000000003</v>
      </c>
      <c r="R200" s="77">
        <f>+(P200-G200)^2</f>
        <v>2.4548729225178763E-5</v>
      </c>
      <c r="S200" s="79">
        <f>S$16</f>
        <v>0.1</v>
      </c>
      <c r="Z200" s="77">
        <f t="shared" si="92"/>
        <v>-2264</v>
      </c>
      <c r="AA200" s="84">
        <f t="shared" si="93"/>
        <v>1.0930639158718281E-3</v>
      </c>
      <c r="AB200" s="84">
        <f t="shared" si="94"/>
        <v>5.6708682738163887E-2</v>
      </c>
      <c r="AC200" s="84">
        <f t="shared" si="95"/>
        <v>4.9546674182207994E-3</v>
      </c>
      <c r="AD200" s="84">
        <f t="shared" si="96"/>
        <v>-4.8010639124217436E-3</v>
      </c>
      <c r="AE200" s="84">
        <f t="shared" si="97"/>
        <v>2.3050214691158383E-6</v>
      </c>
      <c r="AF200" s="77">
        <f t="shared" si="98"/>
        <v>4.9546674182207994E-3</v>
      </c>
      <c r="AG200" s="142"/>
      <c r="AH200" s="77">
        <f t="shared" si="99"/>
        <v>-6.0416682734713803E-2</v>
      </c>
      <c r="AI200" s="77">
        <f t="shared" si="100"/>
        <v>1.0121884516086221</v>
      </c>
      <c r="AJ200" s="77">
        <f t="shared" si="101"/>
        <v>-0.96791908060349552</v>
      </c>
      <c r="AK200" s="77">
        <f t="shared" si="102"/>
        <v>-3.3092141190071492E-2</v>
      </c>
      <c r="AL200" s="77">
        <f t="shared" si="103"/>
        <v>-1.2178961371006476</v>
      </c>
      <c r="AM200" s="77">
        <f t="shared" si="104"/>
        <v>-0.69735422515083889</v>
      </c>
      <c r="AN200" s="84">
        <f t="shared" si="123"/>
        <v>5.0981880650271876</v>
      </c>
      <c r="AO200" s="84">
        <f t="shared" si="123"/>
        <v>5.0981880650273705</v>
      </c>
      <c r="AP200" s="84">
        <f t="shared" si="123"/>
        <v>5.0981880650411773</v>
      </c>
      <c r="AQ200" s="84">
        <f t="shared" si="123"/>
        <v>5.0981880660816161</v>
      </c>
      <c r="AR200" s="84">
        <f t="shared" si="123"/>
        <v>5.0981881444848378</v>
      </c>
      <c r="AS200" s="84">
        <f t="shared" si="123"/>
        <v>5.0981940525888536</v>
      </c>
      <c r="AT200" s="84">
        <f t="shared" si="123"/>
        <v>5.0986390130148402</v>
      </c>
      <c r="AU200" s="84">
        <f t="shared" si="105"/>
        <v>5.1308613851440779</v>
      </c>
    </row>
    <row r="201" spans="1:48" s="77" customFormat="1" ht="12.95" customHeight="1">
      <c r="A201" s="5" t="s">
        <v>82</v>
      </c>
      <c r="B201" s="140"/>
      <c r="C201" s="147">
        <v>41725.533000000003</v>
      </c>
      <c r="D201" s="148"/>
      <c r="E201" s="77">
        <f t="shared" si="90"/>
        <v>-2257.0090598935367</v>
      </c>
      <c r="F201" s="77">
        <f t="shared" si="91"/>
        <v>-2257</v>
      </c>
      <c r="G201" s="77">
        <f t="shared" si="125"/>
        <v>-1.0291499995219056E-2</v>
      </c>
      <c r="I201" s="77">
        <f>+G201</f>
        <v>-1.0291499995219056E-2</v>
      </c>
      <c r="P201" s="77">
        <f t="shared" si="126"/>
        <v>-8.6497380266361817E-3</v>
      </c>
      <c r="Q201" s="143">
        <f t="shared" si="115"/>
        <v>26707.033000000003</v>
      </c>
      <c r="S201" s="79">
        <f>S$16</f>
        <v>0.1</v>
      </c>
      <c r="Z201" s="77">
        <f t="shared" si="92"/>
        <v>-2257</v>
      </c>
      <c r="AA201" s="84">
        <f t="shared" si="93"/>
        <v>1.1061194628471938E-3</v>
      </c>
      <c r="AB201" s="84">
        <f t="shared" si="94"/>
        <v>5.0138342251427534E-2</v>
      </c>
      <c r="AC201" s="84">
        <f t="shared" si="95"/>
        <v>-1.6417619685828739E-3</v>
      </c>
      <c r="AD201" s="84">
        <f t="shared" si="96"/>
        <v>-1.1397619458066249E-2</v>
      </c>
      <c r="AE201" s="84">
        <f t="shared" si="97"/>
        <v>1.299057293108904E-5</v>
      </c>
      <c r="AF201" s="77">
        <f t="shared" si="98"/>
        <v>-1.6417619685828739E-3</v>
      </c>
      <c r="AG201" s="142"/>
      <c r="AH201" s="77">
        <f t="shared" si="99"/>
        <v>-6.042984224664659E-2</v>
      </c>
      <c r="AI201" s="77">
        <f t="shared" si="100"/>
        <v>1.0122209525509123</v>
      </c>
      <c r="AJ201" s="77">
        <f t="shared" si="101"/>
        <v>-0.96816543152631196</v>
      </c>
      <c r="AK201" s="77">
        <f t="shared" si="102"/>
        <v>-3.3080152356174244E-2</v>
      </c>
      <c r="AL201" s="77">
        <f t="shared" si="103"/>
        <v>-1.2169138244759841</v>
      </c>
      <c r="AM201" s="77">
        <f t="shared" si="104"/>
        <v>-0.69662446798233024</v>
      </c>
      <c r="AN201" s="84">
        <f t="shared" ref="AN201:AT210" si="127">$AU201+$AB$7*SIN(AO201)</f>
        <v>5.0991579297256058</v>
      </c>
      <c r="AO201" s="84">
        <f t="shared" si="127"/>
        <v>5.0991579297257914</v>
      </c>
      <c r="AP201" s="84">
        <f t="shared" si="127"/>
        <v>5.0991579297397571</v>
      </c>
      <c r="AQ201" s="84">
        <f t="shared" si="127"/>
        <v>5.0991579307895902</v>
      </c>
      <c r="AR201" s="84">
        <f t="shared" si="127"/>
        <v>5.0991580097123297</v>
      </c>
      <c r="AS201" s="84">
        <f t="shared" si="127"/>
        <v>5.0991639427997768</v>
      </c>
      <c r="AT201" s="84">
        <f t="shared" si="127"/>
        <v>5.0996097207608111</v>
      </c>
      <c r="AU201" s="84">
        <f t="shared" si="105"/>
        <v>5.1318183640290869</v>
      </c>
    </row>
    <row r="202" spans="1:48" s="77" customFormat="1" ht="12.95" customHeight="1">
      <c r="A202" s="137" t="s">
        <v>824</v>
      </c>
      <c r="B202" s="138" t="s">
        <v>154</v>
      </c>
      <c r="C202" s="139">
        <v>41751.677000000003</v>
      </c>
      <c r="D202" s="139" t="s">
        <v>244</v>
      </c>
      <c r="E202" s="140">
        <f t="shared" si="90"/>
        <v>-2233.9937699201619</v>
      </c>
      <c r="F202" s="77">
        <f t="shared" si="91"/>
        <v>-2234</v>
      </c>
      <c r="G202" s="77">
        <f t="shared" si="125"/>
        <v>7.0770000093034469E-3</v>
      </c>
      <c r="I202" s="77">
        <f>+G202</f>
        <v>7.0770000093034469E-3</v>
      </c>
      <c r="O202" s="77">
        <f ca="1">+C$11+C$12*F202</f>
        <v>-3.7525500474459877E-2</v>
      </c>
      <c r="P202" s="77">
        <f t="shared" si="126"/>
        <v>-8.6066506617696568E-3</v>
      </c>
      <c r="Q202" s="143">
        <f t="shared" si="115"/>
        <v>26733.177000000003</v>
      </c>
      <c r="R202" s="77">
        <f>+(P202-G202)^2</f>
        <v>2.4597689837225182E-4</v>
      </c>
      <c r="S202" s="79">
        <f>S$16</f>
        <v>0.1</v>
      </c>
      <c r="Z202" s="77">
        <f t="shared" si="92"/>
        <v>-2234</v>
      </c>
      <c r="AA202" s="84">
        <f t="shared" si="93"/>
        <v>1.1493705120311781E-3</v>
      </c>
      <c r="AB202" s="84">
        <f t="shared" si="94"/>
        <v>6.7549683293413043E-2</v>
      </c>
      <c r="AC202" s="84">
        <f t="shared" si="95"/>
        <v>1.5683650671073104E-2</v>
      </c>
      <c r="AD202" s="84">
        <f t="shared" si="96"/>
        <v>5.9276294972722687E-3</v>
      </c>
      <c r="AE202" s="84">
        <f t="shared" si="97"/>
        <v>3.5136791456932291E-6</v>
      </c>
      <c r="AF202" s="77">
        <f t="shared" si="98"/>
        <v>1.5683650671073104E-2</v>
      </c>
      <c r="AG202" s="142"/>
      <c r="AH202" s="77">
        <f t="shared" si="99"/>
        <v>-6.0472683284109603E-2</v>
      </c>
      <c r="AI202" s="77">
        <f t="shared" si="100"/>
        <v>1.0123276728346124</v>
      </c>
      <c r="AJ202" s="77">
        <f t="shared" si="101"/>
        <v>-0.9689684010854025</v>
      </c>
      <c r="AK202" s="77">
        <f t="shared" si="102"/>
        <v>-3.3040530317204428E-2</v>
      </c>
      <c r="AL202" s="77">
        <f t="shared" si="103"/>
        <v>-1.2136857818510658</v>
      </c>
      <c r="AM202" s="77">
        <f t="shared" si="104"/>
        <v>-0.69422987560978089</v>
      </c>
      <c r="AN202" s="84">
        <f t="shared" si="127"/>
        <v>5.1023448471988404</v>
      </c>
      <c r="AO202" s="84">
        <f t="shared" si="127"/>
        <v>5.102344847199034</v>
      </c>
      <c r="AP202" s="84">
        <f t="shared" si="127"/>
        <v>5.1023448472135273</v>
      </c>
      <c r="AQ202" s="84">
        <f t="shared" si="127"/>
        <v>5.1023448482946279</v>
      </c>
      <c r="AR202" s="84">
        <f t="shared" si="127"/>
        <v>5.1023449289373053</v>
      </c>
      <c r="AS202" s="84">
        <f t="shared" si="127"/>
        <v>5.1023509442839412</v>
      </c>
      <c r="AT202" s="84">
        <f t="shared" si="127"/>
        <v>5.1027993966839649</v>
      </c>
      <c r="AU202" s="84">
        <f t="shared" si="105"/>
        <v>5.1349627232226869</v>
      </c>
    </row>
    <row r="203" spans="1:48" s="77" customFormat="1" ht="12.95" customHeight="1">
      <c r="A203" s="137" t="s">
        <v>824</v>
      </c>
      <c r="B203" s="138" t="s">
        <v>154</v>
      </c>
      <c r="C203" s="139">
        <v>41759.614999999998</v>
      </c>
      <c r="D203" s="139" t="s">
        <v>244</v>
      </c>
      <c r="E203" s="140">
        <f t="shared" si="90"/>
        <v>-2227.0057278528225</v>
      </c>
      <c r="F203" s="77">
        <f t="shared" si="91"/>
        <v>-2227</v>
      </c>
      <c r="G203" s="77">
        <f t="shared" si="125"/>
        <v>-6.5065000017057173E-3</v>
      </c>
      <c r="I203" s="77">
        <f>+G203</f>
        <v>-6.5065000017057173E-3</v>
      </c>
      <c r="O203" s="77">
        <f ca="1">+C$11+C$12*F203</f>
        <v>-3.7447046049170714E-2</v>
      </c>
      <c r="P203" s="77">
        <f t="shared" si="126"/>
        <v>-8.5933529582463072E-3</v>
      </c>
      <c r="Q203" s="143">
        <f t="shared" si="115"/>
        <v>26741.114999999998</v>
      </c>
      <c r="R203" s="77">
        <f>+(P203-G203)^2</f>
        <v>4.3549552622222017E-6</v>
      </c>
      <c r="S203" s="79">
        <f>S$16</f>
        <v>0.1</v>
      </c>
      <c r="Z203" s="77">
        <f t="shared" si="92"/>
        <v>-2227</v>
      </c>
      <c r="AA203" s="84">
        <f t="shared" si="93"/>
        <v>1.1626417581004703E-3</v>
      </c>
      <c r="AB203" s="84">
        <f t="shared" si="94"/>
        <v>5.3979100856255048E-2</v>
      </c>
      <c r="AC203" s="84">
        <f t="shared" si="95"/>
        <v>2.0868529565405899E-3</v>
      </c>
      <c r="AD203" s="84">
        <f t="shared" si="96"/>
        <v>-7.6691417598061876E-3</v>
      </c>
      <c r="AE203" s="84">
        <f t="shared" si="97"/>
        <v>5.881573533200315E-6</v>
      </c>
      <c r="AF203" s="77">
        <f t="shared" si="98"/>
        <v>2.0868529565405899E-3</v>
      </c>
      <c r="AG203" s="142"/>
      <c r="AH203" s="77">
        <f t="shared" si="99"/>
        <v>-6.0485600857960765E-2</v>
      </c>
      <c r="AI203" s="77">
        <f t="shared" si="100"/>
        <v>1.0123601319359234</v>
      </c>
      <c r="AJ203" s="77">
        <f t="shared" si="101"/>
        <v>-0.96921081265606568</v>
      </c>
      <c r="AK203" s="77">
        <f t="shared" si="102"/>
        <v>-3.302840140978535E-2</v>
      </c>
      <c r="AL203" s="77">
        <f t="shared" si="103"/>
        <v>-1.2127031990288204</v>
      </c>
      <c r="AM203" s="77">
        <f t="shared" si="104"/>
        <v>-0.69350205196721459</v>
      </c>
      <c r="AN203" s="84">
        <f t="shared" si="127"/>
        <v>5.1033148452748982</v>
      </c>
      <c r="AO203" s="84">
        <f t="shared" si="127"/>
        <v>5.1033148452750954</v>
      </c>
      <c r="AP203" s="84">
        <f t="shared" si="127"/>
        <v>5.1033148452897521</v>
      </c>
      <c r="AQ203" s="84">
        <f t="shared" si="127"/>
        <v>5.1033148463804903</v>
      </c>
      <c r="AR203" s="84">
        <f t="shared" si="127"/>
        <v>5.10331492755056</v>
      </c>
      <c r="AS203" s="84">
        <f t="shared" si="127"/>
        <v>5.1033209679836631</v>
      </c>
      <c r="AT203" s="84">
        <f t="shared" si="127"/>
        <v>5.1037702307565755</v>
      </c>
      <c r="AU203" s="84">
        <f t="shared" si="105"/>
        <v>5.1359197021076959</v>
      </c>
    </row>
    <row r="204" spans="1:48" s="77" customFormat="1" ht="12.95" customHeight="1">
      <c r="A204" s="5" t="s">
        <v>82</v>
      </c>
      <c r="B204" s="140"/>
      <c r="C204" s="147">
        <v>41765.307000000001</v>
      </c>
      <c r="D204" s="148"/>
      <c r="E204" s="77">
        <f t="shared" si="90"/>
        <v>-2221.9949020217136</v>
      </c>
      <c r="F204" s="77">
        <f t="shared" si="91"/>
        <v>-2222</v>
      </c>
      <c r="G204" s="77">
        <f t="shared" si="125"/>
        <v>5.791000003227964E-3</v>
      </c>
      <c r="I204" s="77">
        <f>+G204</f>
        <v>5.791000003227964E-3</v>
      </c>
      <c r="P204" s="77">
        <f t="shared" si="126"/>
        <v>-8.583801982102653E-3</v>
      </c>
      <c r="Q204" s="143">
        <f t="shared" si="115"/>
        <v>26746.807000000001</v>
      </c>
      <c r="S204" s="79">
        <f>S$16</f>
        <v>0.1</v>
      </c>
      <c r="Z204" s="77">
        <f t="shared" si="92"/>
        <v>-2222</v>
      </c>
      <c r="AA204" s="84">
        <f t="shared" si="93"/>
        <v>1.1721520615213463E-3</v>
      </c>
      <c r="AB204" s="84">
        <f t="shared" si="94"/>
        <v>6.628579310928423E-2</v>
      </c>
      <c r="AC204" s="84">
        <f t="shared" si="95"/>
        <v>1.4374801985330617E-2</v>
      </c>
      <c r="AD204" s="84">
        <f t="shared" si="96"/>
        <v>4.6188479417066178E-3</v>
      </c>
      <c r="AE204" s="84">
        <f t="shared" si="97"/>
        <v>2.1333756308607461E-6</v>
      </c>
      <c r="AF204" s="77">
        <f t="shared" si="98"/>
        <v>1.4374801985330617E-2</v>
      </c>
      <c r="AG204" s="142"/>
      <c r="AH204" s="77">
        <f t="shared" si="99"/>
        <v>-6.0494793106056273E-2</v>
      </c>
      <c r="AI204" s="77">
        <f t="shared" si="100"/>
        <v>1.0123833109776736</v>
      </c>
      <c r="AJ204" s="77">
        <f t="shared" si="101"/>
        <v>-0.96938340035946702</v>
      </c>
      <c r="AK204" s="77">
        <f t="shared" si="102"/>
        <v>-3.3019717902937583E-2</v>
      </c>
      <c r="AL204" s="77">
        <f t="shared" si="103"/>
        <v>-1.2120013155826401</v>
      </c>
      <c r="AM204" s="77">
        <f t="shared" si="104"/>
        <v>-0.69298245298144234</v>
      </c>
      <c r="AN204" s="84">
        <f t="shared" si="127"/>
        <v>5.1040077200828193</v>
      </c>
      <c r="AO204" s="84">
        <f t="shared" si="127"/>
        <v>5.1040077200830183</v>
      </c>
      <c r="AP204" s="84">
        <f t="shared" si="127"/>
        <v>5.1040077200977931</v>
      </c>
      <c r="AQ204" s="84">
        <f t="shared" si="127"/>
        <v>5.1040077211954502</v>
      </c>
      <c r="AR204" s="84">
        <f t="shared" si="127"/>
        <v>5.1040078027433502</v>
      </c>
      <c r="AS204" s="84">
        <f t="shared" si="127"/>
        <v>5.104013861109701</v>
      </c>
      <c r="AT204" s="84">
        <f t="shared" si="127"/>
        <v>5.1044637016925032</v>
      </c>
      <c r="AU204" s="84">
        <f t="shared" si="105"/>
        <v>5.136603258454131</v>
      </c>
    </row>
    <row r="205" spans="1:48" s="77" customFormat="1" ht="12.95" customHeight="1">
      <c r="A205" s="6" t="s">
        <v>159</v>
      </c>
      <c r="B205" s="46"/>
      <c r="C205" s="6">
        <v>41964.466</v>
      </c>
      <c r="D205" s="6"/>
      <c r="E205" s="77">
        <f t="shared" si="90"/>
        <v>-2046.6696979287178</v>
      </c>
      <c r="F205" s="77">
        <f t="shared" si="91"/>
        <v>-2046.5</v>
      </c>
      <c r="P205" s="77">
        <f t="shared" si="126"/>
        <v>-8.2207831889648617E-3</v>
      </c>
      <c r="Q205" s="143">
        <f t="shared" si="115"/>
        <v>26945.966</v>
      </c>
      <c r="R205" s="77">
        <f>+(P205-U205)^2</f>
        <v>3.4057213865686199E-2</v>
      </c>
      <c r="S205" s="79"/>
      <c r="U205" s="77">
        <f>+C205-(C$7+F205*C$8)</f>
        <v>-0.19276674999855459</v>
      </c>
      <c r="Z205" s="77">
        <f t="shared" si="92"/>
        <v>-2046.5</v>
      </c>
      <c r="AA205" s="84">
        <f t="shared" si="93"/>
        <v>1.522297286562585E-3</v>
      </c>
      <c r="AB205" s="84">
        <f t="shared" si="94"/>
        <v>-9999</v>
      </c>
      <c r="AC205" s="84">
        <f t="shared" si="95"/>
        <v>8.2207831889648617E-3</v>
      </c>
      <c r="AD205" s="84">
        <f t="shared" si="96"/>
        <v>-9999</v>
      </c>
      <c r="AE205" s="84">
        <f t="shared" si="97"/>
        <v>0</v>
      </c>
      <c r="AF205" s="77">
        <f t="shared" si="98"/>
        <v>-9999</v>
      </c>
      <c r="AG205" s="142"/>
      <c r="AH205" s="77">
        <f t="shared" si="99"/>
        <v>-6.0799128410449085E-2</v>
      </c>
      <c r="AI205" s="77">
        <f t="shared" si="100"/>
        <v>1.0131936126772014</v>
      </c>
      <c r="AJ205" s="77">
        <f t="shared" si="101"/>
        <v>-0.9751425747894984</v>
      </c>
      <c r="AK205" s="77">
        <f t="shared" si="102"/>
        <v>-3.2704384196669059E-2</v>
      </c>
      <c r="AL205" s="77">
        <f t="shared" si="103"/>
        <v>-1.1873448920775456</v>
      </c>
      <c r="AM205" s="77">
        <f t="shared" si="104"/>
        <v>-0.67488760151775229</v>
      </c>
      <c r="AN205" s="84">
        <f t="shared" si="127"/>
        <v>5.1283376500303026</v>
      </c>
      <c r="AO205" s="84">
        <f t="shared" si="127"/>
        <v>5.1283376500305788</v>
      </c>
      <c r="AP205" s="84">
        <f t="shared" si="127"/>
        <v>5.1283376500499482</v>
      </c>
      <c r="AQ205" s="84">
        <f t="shared" si="127"/>
        <v>5.1283376514092582</v>
      </c>
      <c r="AR205" s="84">
        <f t="shared" si="127"/>
        <v>5.1283377468044051</v>
      </c>
      <c r="AS205" s="84">
        <f t="shared" si="127"/>
        <v>5.1283444414953747</v>
      </c>
      <c r="AT205" s="84">
        <f t="shared" si="127"/>
        <v>5.12881401192681</v>
      </c>
      <c r="AU205" s="84">
        <f t="shared" si="105"/>
        <v>5.1605960862139959</v>
      </c>
    </row>
    <row r="206" spans="1:48" s="77" customFormat="1" ht="12.95" customHeight="1">
      <c r="A206" s="137" t="s">
        <v>824</v>
      </c>
      <c r="B206" s="138" t="s">
        <v>154</v>
      </c>
      <c r="C206" s="139">
        <v>41986.805999999997</v>
      </c>
      <c r="D206" s="139" t="s">
        <v>244</v>
      </c>
      <c r="E206" s="140">
        <f t="shared" si="90"/>
        <v>-2027.0031749022069</v>
      </c>
      <c r="F206" s="77">
        <f t="shared" si="91"/>
        <v>-2027</v>
      </c>
      <c r="G206" s="77">
        <f>+C206-(C$7+F206*C$8)</f>
        <v>-3.6065000022063032E-3</v>
      </c>
      <c r="I206" s="77">
        <f>+G206</f>
        <v>-3.6065000022063032E-3</v>
      </c>
      <c r="O206" s="77">
        <f ca="1">+C$11+C$12*F206</f>
        <v>-3.520549104090899E-2</v>
      </c>
      <c r="P206" s="77">
        <f t="shared" si="126"/>
        <v>-8.1771131978241995E-3</v>
      </c>
      <c r="Q206" s="143">
        <f t="shared" si="115"/>
        <v>26968.305999999997</v>
      </c>
      <c r="R206" s="77">
        <f>+(P206-G206)^2</f>
        <v>2.0890504983956437E-5</v>
      </c>
      <c r="S206" s="79">
        <f>S$16</f>
        <v>0.1</v>
      </c>
      <c r="Z206" s="77">
        <f t="shared" si="92"/>
        <v>-2027</v>
      </c>
      <c r="AA206" s="84">
        <f t="shared" si="93"/>
        <v>1.5631692241275252E-3</v>
      </c>
      <c r="AB206" s="84">
        <f t="shared" si="94"/>
        <v>5.7224238972954644E-2</v>
      </c>
      <c r="AC206" s="84">
        <f t="shared" si="95"/>
        <v>4.5706131956178963E-3</v>
      </c>
      <c r="AD206" s="84">
        <f t="shared" si="96"/>
        <v>-5.1696692263338284E-3</v>
      </c>
      <c r="AE206" s="84">
        <f t="shared" si="97"/>
        <v>2.6725479909703004E-6</v>
      </c>
      <c r="AF206" s="77">
        <f t="shared" si="98"/>
        <v>4.5706131956178963E-3</v>
      </c>
      <c r="AG206" s="142"/>
      <c r="AH206" s="77">
        <f t="shared" si="99"/>
        <v>-6.0830738975160947E-2</v>
      </c>
      <c r="AI206" s="77">
        <f t="shared" si="100"/>
        <v>1.0132832395128346</v>
      </c>
      <c r="AJ206" s="77">
        <f t="shared" si="101"/>
        <v>-0.97574648352946269</v>
      </c>
      <c r="AK206" s="77">
        <f t="shared" si="102"/>
        <v>-3.2668083953669769E-2</v>
      </c>
      <c r="AL206" s="77">
        <f t="shared" si="103"/>
        <v>-1.184602857639738</v>
      </c>
      <c r="AM206" s="77">
        <f t="shared" si="104"/>
        <v>-0.67289396602344975</v>
      </c>
      <c r="AN206" s="84">
        <f t="shared" si="127"/>
        <v>5.1310421751974191</v>
      </c>
      <c r="AO206" s="84">
        <f t="shared" si="127"/>
        <v>5.1310421751977051</v>
      </c>
      <c r="AP206" s="84">
        <f t="shared" si="127"/>
        <v>5.1310421752176429</v>
      </c>
      <c r="AQ206" s="84">
        <f t="shared" si="127"/>
        <v>5.1310421766083216</v>
      </c>
      <c r="AR206" s="84">
        <f t="shared" si="127"/>
        <v>5.1310422736113459</v>
      </c>
      <c r="AS206" s="84">
        <f t="shared" si="127"/>
        <v>5.1310490397385129</v>
      </c>
      <c r="AT206" s="84">
        <f t="shared" si="127"/>
        <v>5.1315207351184116</v>
      </c>
      <c r="AU206" s="84">
        <f t="shared" si="105"/>
        <v>5.1632619559650923</v>
      </c>
    </row>
    <row r="207" spans="1:48" s="77" customFormat="1" ht="12.95" customHeight="1">
      <c r="A207" s="5" t="s">
        <v>83</v>
      </c>
      <c r="B207" s="140"/>
      <c r="C207" s="147">
        <v>42036.480000000003</v>
      </c>
      <c r="D207" s="148"/>
      <c r="E207" s="77">
        <f t="shared" si="90"/>
        <v>-1983.2737718216702</v>
      </c>
      <c r="F207" s="77">
        <f t="shared" si="91"/>
        <v>-1983.5</v>
      </c>
      <c r="P207" s="77">
        <f t="shared" si="126"/>
        <v>-8.0772922673676105E-3</v>
      </c>
      <c r="Q207" s="143">
        <f t="shared" si="115"/>
        <v>27017.980000000003</v>
      </c>
      <c r="S207" s="79"/>
      <c r="U207" s="77">
        <f>+C207-(C$7+F207*C$8)</f>
        <v>0.25698175000434276</v>
      </c>
      <c r="Z207" s="77">
        <f t="shared" si="92"/>
        <v>-1983.5</v>
      </c>
      <c r="AA207" s="84">
        <f t="shared" si="93"/>
        <v>1.6557679082715715E-3</v>
      </c>
      <c r="AB207" s="84">
        <f t="shared" si="94"/>
        <v>-9999</v>
      </c>
      <c r="AC207" s="84">
        <f t="shared" si="95"/>
        <v>8.0772922673676105E-3</v>
      </c>
      <c r="AD207" s="84">
        <f t="shared" si="96"/>
        <v>-9999</v>
      </c>
      <c r="AE207" s="84">
        <f t="shared" si="97"/>
        <v>0</v>
      </c>
      <c r="AF207" s="77">
        <f t="shared" si="98"/>
        <v>-9999</v>
      </c>
      <c r="AG207" s="142"/>
      <c r="AH207" s="77">
        <f t="shared" si="99"/>
        <v>-6.0899660817470488E-2</v>
      </c>
      <c r="AI207" s="77">
        <f t="shared" si="100"/>
        <v>1.0134828723253628</v>
      </c>
      <c r="AJ207" s="77">
        <f t="shared" si="101"/>
        <v>-0.97706759281003952</v>
      </c>
      <c r="AK207" s="77">
        <f t="shared" si="102"/>
        <v>-3.2586198228963609E-2</v>
      </c>
      <c r="AL207" s="77">
        <f t="shared" si="103"/>
        <v>-1.1784842648656513</v>
      </c>
      <c r="AM207" s="77">
        <f t="shared" si="104"/>
        <v>-0.66845857894777816</v>
      </c>
      <c r="AN207" s="84">
        <f t="shared" si="127"/>
        <v>5.1370762080680361</v>
      </c>
      <c r="AO207" s="84">
        <f t="shared" si="127"/>
        <v>5.1370762080683452</v>
      </c>
      <c r="AP207" s="84">
        <f t="shared" si="127"/>
        <v>5.137076208089594</v>
      </c>
      <c r="AQ207" s="84">
        <f t="shared" si="127"/>
        <v>5.1370762095519371</v>
      </c>
      <c r="AR207" s="84">
        <f t="shared" si="127"/>
        <v>5.1370763101907588</v>
      </c>
      <c r="AS207" s="84">
        <f t="shared" si="127"/>
        <v>5.1370832361254077</v>
      </c>
      <c r="AT207" s="84">
        <f t="shared" si="127"/>
        <v>5.1375596223887641</v>
      </c>
      <c r="AU207" s="84">
        <f t="shared" si="105"/>
        <v>5.1692088961790752</v>
      </c>
      <c r="AV207" s="84"/>
    </row>
    <row r="208" spans="1:48" s="77" customFormat="1" ht="12.95" customHeight="1">
      <c r="A208" s="5" t="s">
        <v>83</v>
      </c>
      <c r="B208" s="140"/>
      <c r="C208" s="147">
        <v>42059.51</v>
      </c>
      <c r="D208" s="148"/>
      <c r="E208" s="77">
        <f t="shared" si="90"/>
        <v>-1962.9998226139442</v>
      </c>
      <c r="F208" s="77">
        <f t="shared" si="91"/>
        <v>-1963</v>
      </c>
      <c r="G208" s="77">
        <f t="shared" ref="G208:G235" si="128">+C208-(C$7+F208*C$8)</f>
        <v>2.0150000636931509E-4</v>
      </c>
      <c r="I208" s="77">
        <f t="shared" ref="I208:I217" si="129">+G208</f>
        <v>2.0150000636931509E-4</v>
      </c>
      <c r="P208" s="77">
        <f t="shared" si="126"/>
        <v>-8.0290996725618149E-3</v>
      </c>
      <c r="Q208" s="143">
        <f t="shared" si="115"/>
        <v>27041.010000000002</v>
      </c>
      <c r="S208" s="79">
        <f t="shared" ref="S208:S217" si="130">S$16</f>
        <v>0.1</v>
      </c>
      <c r="Z208" s="77">
        <f t="shared" si="92"/>
        <v>-1963</v>
      </c>
      <c r="AA208" s="84">
        <f t="shared" si="93"/>
        <v>1.700088391284979E-3</v>
      </c>
      <c r="AB208" s="84">
        <f t="shared" si="94"/>
        <v>6.1132877244015255E-2</v>
      </c>
      <c r="AC208" s="84">
        <f t="shared" si="95"/>
        <v>8.23059967893113E-3</v>
      </c>
      <c r="AD208" s="84">
        <f t="shared" si="96"/>
        <v>-1.4985883849156639E-3</v>
      </c>
      <c r="AE208" s="84">
        <f t="shared" si="97"/>
        <v>2.2457671474041382E-7</v>
      </c>
      <c r="AF208" s="77">
        <f t="shared" si="98"/>
        <v>8.23059967893113E-3</v>
      </c>
      <c r="AG208" s="142"/>
      <c r="AH208" s="77">
        <f t="shared" si="99"/>
        <v>-6.0931377237645939E-2</v>
      </c>
      <c r="AI208" s="77">
        <f t="shared" si="100"/>
        <v>1.0135768048076299</v>
      </c>
      <c r="AJ208" s="77">
        <f t="shared" si="101"/>
        <v>-0.97767768204946237</v>
      </c>
      <c r="AK208" s="77">
        <f t="shared" si="102"/>
        <v>-3.2547173953737747E-2</v>
      </c>
      <c r="AL208" s="77">
        <f t="shared" si="103"/>
        <v>-1.1755999549029201</v>
      </c>
      <c r="AM208" s="77">
        <f t="shared" si="104"/>
        <v>-0.66637402405519297</v>
      </c>
      <c r="AN208" s="84">
        <f t="shared" si="127"/>
        <v>5.1399202445601695</v>
      </c>
      <c r="AO208" s="84">
        <f t="shared" si="127"/>
        <v>5.1399202445604892</v>
      </c>
      <c r="AP208" s="84">
        <f t="shared" si="127"/>
        <v>5.1399202445823775</v>
      </c>
      <c r="AQ208" s="84">
        <f t="shared" si="127"/>
        <v>5.1399202460793063</v>
      </c>
      <c r="AR208" s="84">
        <f t="shared" si="127"/>
        <v>5.1399203484548286</v>
      </c>
      <c r="AS208" s="84">
        <f t="shared" si="127"/>
        <v>5.1399273499030738</v>
      </c>
      <c r="AT208" s="84">
        <f t="shared" si="127"/>
        <v>5.1404059230193297</v>
      </c>
      <c r="AU208" s="84">
        <f t="shared" si="105"/>
        <v>5.1720114771994581</v>
      </c>
      <c r="AV208" s="84"/>
    </row>
    <row r="209" spans="1:48" s="77" customFormat="1" ht="12.95" customHeight="1">
      <c r="A209" s="5" t="s">
        <v>84</v>
      </c>
      <c r="B209" s="140"/>
      <c r="C209" s="147">
        <v>42092.451999999997</v>
      </c>
      <c r="D209" s="148"/>
      <c r="E209" s="77">
        <f t="shared" si="90"/>
        <v>-1934.0000642639291</v>
      </c>
      <c r="F209" s="77">
        <f t="shared" si="91"/>
        <v>-1934</v>
      </c>
      <c r="G209" s="77">
        <f t="shared" si="128"/>
        <v>-7.3000002885237336E-5</v>
      </c>
      <c r="I209" s="77">
        <f t="shared" si="129"/>
        <v>-7.3000002885237336E-5</v>
      </c>
      <c r="P209" s="77">
        <f t="shared" si="126"/>
        <v>-7.9596659329662436E-3</v>
      </c>
      <c r="Q209" s="143">
        <f t="shared" si="115"/>
        <v>27073.951999999997</v>
      </c>
      <c r="S209" s="79">
        <f t="shared" si="130"/>
        <v>0.1</v>
      </c>
      <c r="Z209" s="77">
        <f t="shared" si="92"/>
        <v>-1934</v>
      </c>
      <c r="AA209" s="84">
        <f t="shared" si="93"/>
        <v>1.7635329080317175E-3</v>
      </c>
      <c r="AB209" s="84">
        <f t="shared" si="94"/>
        <v>6.0902407436535508E-2</v>
      </c>
      <c r="AC209" s="84">
        <f t="shared" si="95"/>
        <v>7.8866659300810063E-3</v>
      </c>
      <c r="AD209" s="84">
        <f t="shared" si="96"/>
        <v>-1.8365329109169548E-3</v>
      </c>
      <c r="AE209" s="84">
        <f t="shared" si="97"/>
        <v>3.3728531328811033E-7</v>
      </c>
      <c r="AF209" s="77">
        <f t="shared" si="98"/>
        <v>7.8866659300810063E-3</v>
      </c>
      <c r="AG209" s="142"/>
      <c r="AH209" s="77">
        <f t="shared" si="99"/>
        <v>-6.0975407439420745E-2</v>
      </c>
      <c r="AI209" s="77">
        <f t="shared" si="100"/>
        <v>1.0137095214642022</v>
      </c>
      <c r="AJ209" s="77">
        <f t="shared" si="101"/>
        <v>-0.97852703067174573</v>
      </c>
      <c r="AK209" s="77">
        <f t="shared" si="102"/>
        <v>-3.2491494000459933E-2</v>
      </c>
      <c r="AL209" s="77">
        <f t="shared" si="103"/>
        <v>-1.171518798983278</v>
      </c>
      <c r="AM209" s="77">
        <f t="shared" si="104"/>
        <v>-0.66343131597146832</v>
      </c>
      <c r="AN209" s="84">
        <f t="shared" si="127"/>
        <v>5.1439439655766623</v>
      </c>
      <c r="AO209" s="84">
        <f t="shared" si="127"/>
        <v>5.143943965576999</v>
      </c>
      <c r="AP209" s="84">
        <f t="shared" si="127"/>
        <v>5.1439439655998154</v>
      </c>
      <c r="AQ209" s="84">
        <f t="shared" si="127"/>
        <v>5.143943967146563</v>
      </c>
      <c r="AR209" s="84">
        <f t="shared" si="127"/>
        <v>5.1439440720041247</v>
      </c>
      <c r="AS209" s="84">
        <f t="shared" si="127"/>
        <v>5.1439511804812366</v>
      </c>
      <c r="AT209" s="84">
        <f t="shared" si="127"/>
        <v>5.144432820980227</v>
      </c>
      <c r="AU209" s="84">
        <f t="shared" si="105"/>
        <v>5.1759761040087806</v>
      </c>
      <c r="AV209" s="84"/>
    </row>
    <row r="210" spans="1:48" s="77" customFormat="1" ht="12.95" customHeight="1">
      <c r="A210" s="5" t="s">
        <v>84</v>
      </c>
      <c r="B210" s="140"/>
      <c r="C210" s="147">
        <v>42099.271000000001</v>
      </c>
      <c r="D210" s="148"/>
      <c r="E210" s="77">
        <f t="shared" si="90"/>
        <v>-1927.9971090035053</v>
      </c>
      <c r="F210" s="77">
        <f t="shared" si="91"/>
        <v>-1928</v>
      </c>
      <c r="G210" s="77">
        <f t="shared" si="128"/>
        <v>3.2840000058058649E-3</v>
      </c>
      <c r="I210" s="77">
        <f t="shared" si="129"/>
        <v>3.2840000058058649E-3</v>
      </c>
      <c r="P210" s="77">
        <f t="shared" si="126"/>
        <v>-7.9451161739762001E-3</v>
      </c>
      <c r="Q210" s="143">
        <f t="shared" si="115"/>
        <v>27080.771000000001</v>
      </c>
      <c r="S210" s="79">
        <f t="shared" si="130"/>
        <v>0.1</v>
      </c>
      <c r="Z210" s="77">
        <f t="shared" si="92"/>
        <v>-1928</v>
      </c>
      <c r="AA210" s="84">
        <f t="shared" si="93"/>
        <v>1.7767687635386123E-3</v>
      </c>
      <c r="AB210" s="84">
        <f t="shared" si="94"/>
        <v>6.4268394618885505E-2</v>
      </c>
      <c r="AC210" s="84">
        <f t="shared" si="95"/>
        <v>1.1229116179782065E-2</v>
      </c>
      <c r="AD210" s="84">
        <f t="shared" si="96"/>
        <v>1.5072312422672526E-3</v>
      </c>
      <c r="AE210" s="84">
        <f t="shared" si="97"/>
        <v>2.2717460176664857E-7</v>
      </c>
      <c r="AF210" s="77">
        <f t="shared" si="98"/>
        <v>1.1229116179782065E-2</v>
      </c>
      <c r="AG210" s="142"/>
      <c r="AH210" s="77">
        <f t="shared" si="99"/>
        <v>-6.0984394613079633E-2</v>
      </c>
      <c r="AI210" s="77">
        <f t="shared" si="100"/>
        <v>1.0137369559791143</v>
      </c>
      <c r="AJ210" s="77">
        <f t="shared" si="101"/>
        <v>-0.97870075097041775</v>
      </c>
      <c r="AK210" s="77">
        <f t="shared" si="102"/>
        <v>-3.247990458094397E-2</v>
      </c>
      <c r="AL210" s="77">
        <f t="shared" si="103"/>
        <v>-1.1706742885100414</v>
      </c>
      <c r="AM210" s="77">
        <f t="shared" si="104"/>
        <v>-0.66282337911556077</v>
      </c>
      <c r="AN210" s="84">
        <f t="shared" si="127"/>
        <v>5.1447765253326683</v>
      </c>
      <c r="AO210" s="84">
        <f t="shared" si="127"/>
        <v>5.1447765253330084</v>
      </c>
      <c r="AP210" s="84">
        <f t="shared" si="127"/>
        <v>5.1447765253560203</v>
      </c>
      <c r="AQ210" s="84">
        <f t="shared" si="127"/>
        <v>5.1447765269132066</v>
      </c>
      <c r="AR210" s="84">
        <f t="shared" si="127"/>
        <v>5.1447766322879662</v>
      </c>
      <c r="AS210" s="84">
        <f t="shared" si="127"/>
        <v>5.1447837629375082</v>
      </c>
      <c r="AT210" s="84">
        <f t="shared" si="127"/>
        <v>5.1452660342168706</v>
      </c>
      <c r="AU210" s="84">
        <f t="shared" si="105"/>
        <v>5.1767963716245031</v>
      </c>
    </row>
    <row r="211" spans="1:48" s="77" customFormat="1" ht="12.95" customHeight="1">
      <c r="A211" s="5" t="s">
        <v>84</v>
      </c>
      <c r="B211" s="140"/>
      <c r="C211" s="147">
        <v>42100.4</v>
      </c>
      <c r="D211" s="148"/>
      <c r="E211" s="77">
        <f t="shared" si="90"/>
        <v>-1927.0032189185927</v>
      </c>
      <c r="F211" s="77">
        <f t="shared" si="91"/>
        <v>-1927</v>
      </c>
      <c r="G211" s="77">
        <f t="shared" si="128"/>
        <v>-3.6564999973052181E-3</v>
      </c>
      <c r="I211" s="77">
        <f t="shared" si="129"/>
        <v>-3.6564999973052181E-3</v>
      </c>
      <c r="P211" s="77">
        <f t="shared" si="126"/>
        <v>-7.9426850755547097E-3</v>
      </c>
      <c r="Q211" s="143">
        <f t="shared" si="115"/>
        <v>27081.9</v>
      </c>
      <c r="S211" s="79">
        <f t="shared" si="130"/>
        <v>0.1</v>
      </c>
      <c r="Z211" s="77">
        <f t="shared" si="92"/>
        <v>-1927</v>
      </c>
      <c r="AA211" s="84">
        <f t="shared" si="93"/>
        <v>1.7789783881481808E-3</v>
      </c>
      <c r="AB211" s="84">
        <f t="shared" si="94"/>
        <v>5.7329388392042685E-2</v>
      </c>
      <c r="AC211" s="84">
        <f t="shared" si="95"/>
        <v>4.2861850782494916E-3</v>
      </c>
      <c r="AD211" s="84">
        <f t="shared" si="96"/>
        <v>-5.4354783854533989E-3</v>
      </c>
      <c r="AE211" s="84">
        <f t="shared" si="97"/>
        <v>2.9544425278731091E-6</v>
      </c>
      <c r="AF211" s="77">
        <f t="shared" si="98"/>
        <v>4.2861850782494916E-3</v>
      </c>
      <c r="AG211" s="142"/>
      <c r="AH211" s="77">
        <f t="shared" si="99"/>
        <v>-6.0985888389347903E-2</v>
      </c>
      <c r="AI211" s="77">
        <f t="shared" si="100"/>
        <v>1.0137415275906168</v>
      </c>
      <c r="AJ211" s="77">
        <f t="shared" si="101"/>
        <v>-0.97872963740670527</v>
      </c>
      <c r="AK211" s="77">
        <f t="shared" si="102"/>
        <v>-3.24779706976231E-2</v>
      </c>
      <c r="AL211" s="77">
        <f t="shared" si="103"/>
        <v>-1.1705335323207291</v>
      </c>
      <c r="AM211" s="77">
        <f t="shared" si="104"/>
        <v>-0.66272208619748918</v>
      </c>
      <c r="AN211" s="84">
        <f t="shared" ref="AN211:AT220" si="131">$AU211+$AB$7*SIN(AO211)</f>
        <v>5.1449152874824335</v>
      </c>
      <c r="AO211" s="84">
        <f t="shared" si="131"/>
        <v>5.1449152874827737</v>
      </c>
      <c r="AP211" s="84">
        <f t="shared" si="131"/>
        <v>5.1449152875058184</v>
      </c>
      <c r="AQ211" s="84">
        <f t="shared" si="131"/>
        <v>5.1449152890647492</v>
      </c>
      <c r="AR211" s="84">
        <f t="shared" si="131"/>
        <v>5.1449153945258308</v>
      </c>
      <c r="AS211" s="84">
        <f t="shared" si="131"/>
        <v>5.1449225288716978</v>
      </c>
      <c r="AT211" s="84">
        <f t="shared" si="131"/>
        <v>5.1454049051524322</v>
      </c>
      <c r="AU211" s="84">
        <f t="shared" si="105"/>
        <v>5.1769330828937896</v>
      </c>
    </row>
    <row r="212" spans="1:48" s="77" customFormat="1" ht="12.95" customHeight="1">
      <c r="A212" s="5" t="s">
        <v>84</v>
      </c>
      <c r="B212" s="140"/>
      <c r="C212" s="147">
        <v>42116.303999999996</v>
      </c>
      <c r="D212" s="148"/>
      <c r="E212" s="77">
        <f t="shared" si="90"/>
        <v>-1913.0024856055406</v>
      </c>
      <c r="F212" s="77">
        <f t="shared" si="91"/>
        <v>-1913</v>
      </c>
      <c r="G212" s="77">
        <f t="shared" si="128"/>
        <v>-2.8234999990672804E-3</v>
      </c>
      <c r="I212" s="77">
        <f t="shared" si="129"/>
        <v>-2.8234999990672804E-3</v>
      </c>
      <c r="P212" s="77">
        <f t="shared" si="126"/>
        <v>-7.9084655399594746E-3</v>
      </c>
      <c r="Q212" s="143">
        <f t="shared" si="115"/>
        <v>27097.803999999996</v>
      </c>
      <c r="S212" s="79">
        <f t="shared" si="130"/>
        <v>0.1</v>
      </c>
      <c r="Z212" s="77">
        <f t="shared" si="92"/>
        <v>-1913</v>
      </c>
      <c r="AA212" s="84">
        <f t="shared" si="93"/>
        <v>1.8100226264691002E-3</v>
      </c>
      <c r="AB212" s="84">
        <f t="shared" si="94"/>
        <v>5.8183178644755577E-2</v>
      </c>
      <c r="AC212" s="84">
        <f t="shared" si="95"/>
        <v>5.0849655408921942E-3</v>
      </c>
      <c r="AD212" s="84">
        <f t="shared" si="96"/>
        <v>-4.6335226255363807E-3</v>
      </c>
      <c r="AE212" s="84">
        <f t="shared" si="97"/>
        <v>2.1469531921357556E-6</v>
      </c>
      <c r="AF212" s="77">
        <f t="shared" si="98"/>
        <v>5.0849655408921942E-3</v>
      </c>
      <c r="AG212" s="142"/>
      <c r="AH212" s="77">
        <f t="shared" si="99"/>
        <v>-6.1006678643822858E-2</v>
      </c>
      <c r="AI212" s="77">
        <f t="shared" si="100"/>
        <v>1.01380550584879</v>
      </c>
      <c r="AJ212" s="77">
        <f t="shared" si="101"/>
        <v>-0.97913203829545381</v>
      </c>
      <c r="AK212" s="77">
        <f t="shared" si="102"/>
        <v>-3.2450826945062156E-2</v>
      </c>
      <c r="AL212" s="77">
        <f t="shared" si="103"/>
        <v>-1.1685628124001457</v>
      </c>
      <c r="AM212" s="77">
        <f t="shared" si="104"/>
        <v>-0.66130488059201553</v>
      </c>
      <c r="AN212" s="84">
        <f t="shared" si="131"/>
        <v>5.1468580232688304</v>
      </c>
      <c r="AO212" s="84">
        <f t="shared" si="131"/>
        <v>5.1468580232691794</v>
      </c>
      <c r="AP212" s="84">
        <f t="shared" si="131"/>
        <v>5.1468580232926842</v>
      </c>
      <c r="AQ212" s="84">
        <f t="shared" si="131"/>
        <v>5.1468580248761659</v>
      </c>
      <c r="AR212" s="84">
        <f t="shared" si="131"/>
        <v>5.1468581315493998</v>
      </c>
      <c r="AS212" s="84">
        <f t="shared" si="131"/>
        <v>5.1468653176708798</v>
      </c>
      <c r="AT212" s="84">
        <f t="shared" si="131"/>
        <v>5.1473491601043051</v>
      </c>
      <c r="AU212" s="84">
        <f t="shared" si="105"/>
        <v>5.1788470406638076</v>
      </c>
    </row>
    <row r="213" spans="1:48" s="77" customFormat="1" ht="12.95" customHeight="1">
      <c r="A213" s="137" t="s">
        <v>858</v>
      </c>
      <c r="B213" s="138" t="s">
        <v>154</v>
      </c>
      <c r="C213" s="139">
        <v>42116.319000000003</v>
      </c>
      <c r="D213" s="139" t="s">
        <v>244</v>
      </c>
      <c r="E213" s="140">
        <f t="shared" ref="E213:E276" si="132">+(C213-C$7)/C$8</f>
        <v>-1912.9892806885518</v>
      </c>
      <c r="F213" s="77">
        <f t="shared" ref="F213:F276" si="133">ROUND(2*E213,0)/2</f>
        <v>-1913</v>
      </c>
      <c r="G213" s="77">
        <f t="shared" si="128"/>
        <v>1.2176500007626601E-2</v>
      </c>
      <c r="I213" s="77">
        <f t="shared" si="129"/>
        <v>1.2176500007626601E-2</v>
      </c>
      <c r="O213" s="77">
        <f ca="1">+C$11+C$12*F213</f>
        <v>-3.3927804686199811E-2</v>
      </c>
      <c r="P213" s="77">
        <f t="shared" si="126"/>
        <v>-7.9084655399594746E-3</v>
      </c>
      <c r="Q213" s="143">
        <f t="shared" si="115"/>
        <v>27097.819000000003</v>
      </c>
      <c r="R213" s="77">
        <f>+(P213-G213)^2</f>
        <v>4.0340584104771966E-4</v>
      </c>
      <c r="S213" s="79">
        <f t="shared" si="130"/>
        <v>0.1</v>
      </c>
      <c r="Z213" s="77">
        <f t="shared" ref="Z213:Z276" si="134">F213</f>
        <v>-1913</v>
      </c>
      <c r="AA213" s="84">
        <f t="shared" ref="AA213:AA276" si="135">AB$3+AB$4*Z213+AB$5*Z213^2+AH213</f>
        <v>1.8100226264691002E-3</v>
      </c>
      <c r="AB213" s="84">
        <f t="shared" ref="AB213:AB242" si="136">IF(S213&lt;&gt;0,G213-AH213, -9999)</f>
        <v>7.3183178651449465E-2</v>
      </c>
      <c r="AC213" s="84">
        <f t="shared" ref="AC213:AC242" si="137">+G213-P213</f>
        <v>2.0084965547586077E-2</v>
      </c>
      <c r="AD213" s="84">
        <f t="shared" ref="AD213:AD242" si="138">IF(S213&lt;&gt;0,G213-AA213, -9999)</f>
        <v>1.03664773811575E-2</v>
      </c>
      <c r="AE213" s="84">
        <f t="shared" ref="AE213:AE242" si="139">+(G213-AA213)^2*S213</f>
        <v>1.0746385329405008E-5</v>
      </c>
      <c r="AF213" s="77">
        <f t="shared" ref="AF213:AF242" si="140">IF(S213&lt;&gt;0,G213-P213, -9999)</f>
        <v>2.0084965547586077E-2</v>
      </c>
      <c r="AG213" s="142"/>
      <c r="AH213" s="77">
        <f t="shared" ref="AH213:AH276" si="141">$AB$6*($AB$11/AI213*AJ213+$AB$12)</f>
        <v>-6.1006678643822858E-2</v>
      </c>
      <c r="AI213" s="77">
        <f t="shared" ref="AI213:AI276" si="142">1+$AB$7*COS(AL213)</f>
        <v>1.01380550584879</v>
      </c>
      <c r="AJ213" s="77">
        <f t="shared" ref="AJ213:AJ276" si="143">SIN(AL213+RADIANS($AB$9))</f>
        <v>-0.97913203829545381</v>
      </c>
      <c r="AK213" s="77">
        <f t="shared" ref="AK213:AK276" si="144">$AB$7*SIN(AL213)</f>
        <v>-3.2450826945062156E-2</v>
      </c>
      <c r="AL213" s="77">
        <f t="shared" ref="AL213:AL276" si="145">2*ATAN(AM213)</f>
        <v>-1.1685628124001457</v>
      </c>
      <c r="AM213" s="77">
        <f t="shared" ref="AM213:AM276" si="146">SQRT((1+$AB$7)/(1-$AB$7))*TAN(AN213/2)</f>
        <v>-0.66130488059201553</v>
      </c>
      <c r="AN213" s="84">
        <f t="shared" si="131"/>
        <v>5.1468580232688304</v>
      </c>
      <c r="AO213" s="84">
        <f t="shared" si="131"/>
        <v>5.1468580232691794</v>
      </c>
      <c r="AP213" s="84">
        <f t="shared" si="131"/>
        <v>5.1468580232926842</v>
      </c>
      <c r="AQ213" s="84">
        <f t="shared" si="131"/>
        <v>5.1468580248761659</v>
      </c>
      <c r="AR213" s="84">
        <f t="shared" si="131"/>
        <v>5.1468581315493998</v>
      </c>
      <c r="AS213" s="84">
        <f t="shared" si="131"/>
        <v>5.1468653176708798</v>
      </c>
      <c r="AT213" s="84">
        <f t="shared" si="131"/>
        <v>5.1473491601043051</v>
      </c>
      <c r="AU213" s="84">
        <f t="shared" ref="AU213:AU276" si="147">RADIANS($AB$9)+$AB$18*(F213-AB$15)</f>
        <v>5.1788470406638076</v>
      </c>
    </row>
    <row r="214" spans="1:48" s="77" customFormat="1" ht="12.95" customHeight="1">
      <c r="A214" s="137" t="s">
        <v>862</v>
      </c>
      <c r="B214" s="138" t="s">
        <v>154</v>
      </c>
      <c r="C214" s="139">
        <v>42362.805999999997</v>
      </c>
      <c r="D214" s="139" t="s">
        <v>244</v>
      </c>
      <c r="E214" s="140">
        <f t="shared" si="132"/>
        <v>-1695.999922531154</v>
      </c>
      <c r="F214" s="77">
        <f t="shared" si="133"/>
        <v>-1696</v>
      </c>
      <c r="G214" s="77">
        <f t="shared" si="128"/>
        <v>8.800000068731606E-5</v>
      </c>
      <c r="I214" s="77">
        <f t="shared" si="129"/>
        <v>8.800000068731606E-5</v>
      </c>
      <c r="O214" s="77">
        <f ca="1">+C$11+C$12*F214</f>
        <v>-3.1495717502235843E-2</v>
      </c>
      <c r="P214" s="77">
        <f t="shared" si="126"/>
        <v>-7.3341042965778562E-3</v>
      </c>
      <c r="Q214" s="143">
        <f t="shared" si="115"/>
        <v>27344.305999999997</v>
      </c>
      <c r="R214" s="77">
        <f>+(P214-G214)^2</f>
        <v>5.5087632199482139E-5</v>
      </c>
      <c r="S214" s="79">
        <f t="shared" si="130"/>
        <v>0.1</v>
      </c>
      <c r="Z214" s="77">
        <f t="shared" si="134"/>
        <v>-1696</v>
      </c>
      <c r="AA214" s="84">
        <f t="shared" si="135"/>
        <v>2.3174289718172411E-3</v>
      </c>
      <c r="AB214" s="84">
        <f t="shared" si="136"/>
        <v>6.1387575314317912E-2</v>
      </c>
      <c r="AC214" s="84">
        <f t="shared" si="137"/>
        <v>7.4221042972651722E-3</v>
      </c>
      <c r="AD214" s="84">
        <f t="shared" si="138"/>
        <v>-2.2294289711299251E-3</v>
      </c>
      <c r="AE214" s="84">
        <f t="shared" si="139"/>
        <v>4.9703535373134369E-7</v>
      </c>
      <c r="AF214" s="77">
        <f t="shared" si="140"/>
        <v>7.4221042972651722E-3</v>
      </c>
      <c r="AG214" s="142"/>
      <c r="AH214" s="77">
        <f t="shared" si="141"/>
        <v>-6.1299575313630596E-2</v>
      </c>
      <c r="AI214" s="77">
        <f t="shared" si="142"/>
        <v>1.0147911742586859</v>
      </c>
      <c r="AJ214" s="77">
        <f t="shared" si="143"/>
        <v>-0.98488754703796944</v>
      </c>
      <c r="AK214" s="77">
        <f t="shared" si="144"/>
        <v>-3.2013580324739291E-2</v>
      </c>
      <c r="AL214" s="77">
        <f t="shared" si="145"/>
        <v>-1.1379849586659125</v>
      </c>
      <c r="AM214" s="77">
        <f t="shared" si="146"/>
        <v>-0.63954801744866452</v>
      </c>
      <c r="AN214" s="84">
        <f t="shared" si="131"/>
        <v>5.1769860451761263</v>
      </c>
      <c r="AO214" s="84">
        <f t="shared" si="131"/>
        <v>5.1769860451766245</v>
      </c>
      <c r="AP214" s="84">
        <f t="shared" si="131"/>
        <v>5.1769860452081611</v>
      </c>
      <c r="AQ214" s="84">
        <f t="shared" si="131"/>
        <v>5.1769860472039957</v>
      </c>
      <c r="AR214" s="84">
        <f t="shared" si="131"/>
        <v>5.1769861735138152</v>
      </c>
      <c r="AS214" s="84">
        <f t="shared" si="131"/>
        <v>5.1769941671810322</v>
      </c>
      <c r="AT214" s="84">
        <f t="shared" si="131"/>
        <v>5.1774997968618912</v>
      </c>
      <c r="AU214" s="84">
        <f t="shared" si="147"/>
        <v>5.2085133860990815</v>
      </c>
    </row>
    <row r="215" spans="1:48" s="77" customFormat="1" ht="12.95" customHeight="1">
      <c r="A215" s="137" t="s">
        <v>862</v>
      </c>
      <c r="B215" s="138" t="s">
        <v>154</v>
      </c>
      <c r="C215" s="139">
        <v>42362.815999999999</v>
      </c>
      <c r="D215" s="139" t="s">
        <v>244</v>
      </c>
      <c r="E215" s="140">
        <f t="shared" si="132"/>
        <v>-1695.9911192531636</v>
      </c>
      <c r="F215" s="77">
        <f t="shared" si="133"/>
        <v>-1696</v>
      </c>
      <c r="G215" s="77">
        <f t="shared" si="128"/>
        <v>1.0088000002724584E-2</v>
      </c>
      <c r="I215" s="77">
        <f t="shared" si="129"/>
        <v>1.0088000002724584E-2</v>
      </c>
      <c r="O215" s="77">
        <f ca="1">+C$11+C$12*F215</f>
        <v>-3.1495717502235843E-2</v>
      </c>
      <c r="P215" s="77">
        <f t="shared" si="126"/>
        <v>-7.3341042965778562E-3</v>
      </c>
      <c r="Q215" s="143">
        <f t="shared" si="115"/>
        <v>27344.315999999999</v>
      </c>
      <c r="R215" s="77">
        <f>+(P215-G215)^2</f>
        <v>3.0352971821577258E-4</v>
      </c>
      <c r="S215" s="79">
        <f t="shared" si="130"/>
        <v>0.1</v>
      </c>
      <c r="Z215" s="77">
        <f t="shared" si="134"/>
        <v>-1696</v>
      </c>
      <c r="AA215" s="84">
        <f t="shared" si="135"/>
        <v>2.3174289718172411E-3</v>
      </c>
      <c r="AB215" s="84">
        <f t="shared" si="136"/>
        <v>7.1387575316355173E-2</v>
      </c>
      <c r="AC215" s="84">
        <f t="shared" si="137"/>
        <v>1.7422104299302441E-2</v>
      </c>
      <c r="AD215" s="84">
        <f t="shared" si="138"/>
        <v>7.7705710309073431E-3</v>
      </c>
      <c r="AE215" s="84">
        <f t="shared" si="139"/>
        <v>6.038177414637641E-6</v>
      </c>
      <c r="AF215" s="77">
        <f t="shared" si="140"/>
        <v>1.7422104299302441E-2</v>
      </c>
      <c r="AG215" s="142"/>
      <c r="AH215" s="77">
        <f t="shared" si="141"/>
        <v>-6.1299575313630596E-2</v>
      </c>
      <c r="AI215" s="77">
        <f t="shared" si="142"/>
        <v>1.0147911742586859</v>
      </c>
      <c r="AJ215" s="77">
        <f t="shared" si="143"/>
        <v>-0.98488754703796944</v>
      </c>
      <c r="AK215" s="77">
        <f t="shared" si="144"/>
        <v>-3.2013580324739291E-2</v>
      </c>
      <c r="AL215" s="77">
        <f t="shared" si="145"/>
        <v>-1.1379849586659125</v>
      </c>
      <c r="AM215" s="77">
        <f t="shared" si="146"/>
        <v>-0.63954801744866452</v>
      </c>
      <c r="AN215" s="84">
        <f t="shared" si="131"/>
        <v>5.1769860451761263</v>
      </c>
      <c r="AO215" s="84">
        <f t="shared" si="131"/>
        <v>5.1769860451766245</v>
      </c>
      <c r="AP215" s="84">
        <f t="shared" si="131"/>
        <v>5.1769860452081611</v>
      </c>
      <c r="AQ215" s="84">
        <f t="shared" si="131"/>
        <v>5.1769860472039957</v>
      </c>
      <c r="AR215" s="84">
        <f t="shared" si="131"/>
        <v>5.1769861735138152</v>
      </c>
      <c r="AS215" s="84">
        <f t="shared" si="131"/>
        <v>5.1769941671810322</v>
      </c>
      <c r="AT215" s="84">
        <f t="shared" si="131"/>
        <v>5.1774997968618912</v>
      </c>
      <c r="AU215" s="84">
        <f t="shared" si="147"/>
        <v>5.2085133860990815</v>
      </c>
    </row>
    <row r="216" spans="1:48" s="77" customFormat="1" ht="12.95" customHeight="1">
      <c r="A216" s="5" t="s">
        <v>85</v>
      </c>
      <c r="B216" s="140"/>
      <c r="C216" s="147">
        <v>42402.578000000001</v>
      </c>
      <c r="D216" s="148"/>
      <c r="E216" s="77">
        <f t="shared" si="132"/>
        <v>-1660.9875253149226</v>
      </c>
      <c r="F216" s="77">
        <f t="shared" si="133"/>
        <v>-1661</v>
      </c>
      <c r="G216" s="77">
        <f t="shared" si="128"/>
        <v>1.417050000600284E-2</v>
      </c>
      <c r="I216" s="77">
        <f t="shared" si="129"/>
        <v>1.417050000600284E-2</v>
      </c>
      <c r="P216" s="77">
        <f t="shared" si="126"/>
        <v>-7.233730763189835E-3</v>
      </c>
      <c r="Q216" s="143">
        <f t="shared" si="115"/>
        <v>27384.078000000001</v>
      </c>
      <c r="S216" s="79">
        <f t="shared" si="130"/>
        <v>0.1</v>
      </c>
      <c r="Z216" s="77">
        <f t="shared" si="134"/>
        <v>-1661</v>
      </c>
      <c r="AA216" s="84">
        <f t="shared" si="135"/>
        <v>2.4038987552018401E-3</v>
      </c>
      <c r="AB216" s="84">
        <f t="shared" si="136"/>
        <v>7.5512135648984235E-2</v>
      </c>
      <c r="AC216" s="84">
        <f t="shared" si="137"/>
        <v>2.1404230769192675E-2</v>
      </c>
      <c r="AD216" s="84">
        <f t="shared" si="138"/>
        <v>1.1766601250801E-2</v>
      </c>
      <c r="AE216" s="84">
        <f t="shared" si="139"/>
        <v>1.3845290499535165E-5</v>
      </c>
      <c r="AF216" s="77">
        <f t="shared" si="140"/>
        <v>2.1404230769192675E-2</v>
      </c>
      <c r="AG216" s="142"/>
      <c r="AH216" s="77">
        <f t="shared" si="141"/>
        <v>-6.1341635642981389E-2</v>
      </c>
      <c r="AI216" s="77">
        <f t="shared" si="142"/>
        <v>1.0149490592376109</v>
      </c>
      <c r="AJ216" s="77">
        <f t="shared" si="143"/>
        <v>-0.98573068284050114</v>
      </c>
      <c r="AK216" s="77">
        <f t="shared" si="144"/>
        <v>-3.1940159502885146E-2</v>
      </c>
      <c r="AL216" s="77">
        <f t="shared" si="145"/>
        <v>-1.1330474942236493</v>
      </c>
      <c r="AM216" s="77">
        <f t="shared" si="146"/>
        <v>-0.63607499666244061</v>
      </c>
      <c r="AN216" s="84">
        <f t="shared" si="131"/>
        <v>5.1818481383981547</v>
      </c>
      <c r="AO216" s="84">
        <f t="shared" si="131"/>
        <v>5.1818481383986814</v>
      </c>
      <c r="AP216" s="84">
        <f t="shared" si="131"/>
        <v>5.1818481384316746</v>
      </c>
      <c r="AQ216" s="84">
        <f t="shared" si="131"/>
        <v>5.1818481404996772</v>
      </c>
      <c r="AR216" s="84">
        <f t="shared" si="131"/>
        <v>5.1818482701208497</v>
      </c>
      <c r="AS216" s="84">
        <f t="shared" si="131"/>
        <v>5.181856394629996</v>
      </c>
      <c r="AT216" s="84">
        <f t="shared" si="131"/>
        <v>5.18236537032955</v>
      </c>
      <c r="AU216" s="84">
        <f t="shared" si="147"/>
        <v>5.2132982805241257</v>
      </c>
    </row>
    <row r="217" spans="1:48" s="77" customFormat="1" ht="12.95" customHeight="1">
      <c r="A217" s="137" t="s">
        <v>862</v>
      </c>
      <c r="B217" s="138" t="s">
        <v>154</v>
      </c>
      <c r="C217" s="139">
        <v>42404.821000000004</v>
      </c>
      <c r="D217" s="139" t="s">
        <v>244</v>
      </c>
      <c r="E217" s="140">
        <f t="shared" si="132"/>
        <v>-1659.0129500620794</v>
      </c>
      <c r="F217" s="77">
        <f t="shared" si="133"/>
        <v>-1659</v>
      </c>
      <c r="G217" s="77">
        <f t="shared" si="128"/>
        <v>-1.4710499992361292E-2</v>
      </c>
      <c r="I217" s="77">
        <f t="shared" si="129"/>
        <v>-1.4710499992361292E-2</v>
      </c>
      <c r="O217" s="77">
        <f ca="1">+C$11+C$12*F217</f>
        <v>-3.1081029825707429E-2</v>
      </c>
      <c r="P217" s="77">
        <f t="shared" si="126"/>
        <v>-7.2279302390467759E-3</v>
      </c>
      <c r="Q217" s="143">
        <f t="shared" si="115"/>
        <v>27386.321000000004</v>
      </c>
      <c r="R217" s="77">
        <f>+(P217-G217)^2</f>
        <v>5.5988850113217261E-5</v>
      </c>
      <c r="S217" s="79">
        <f t="shared" si="130"/>
        <v>0.1</v>
      </c>
      <c r="Z217" s="77">
        <f t="shared" si="134"/>
        <v>-1659</v>
      </c>
      <c r="AA217" s="84">
        <f t="shared" si="135"/>
        <v>2.4088788588319254E-3</v>
      </c>
      <c r="AB217" s="84">
        <f t="shared" si="136"/>
        <v>4.6633495501800876E-2</v>
      </c>
      <c r="AC217" s="84">
        <f t="shared" si="137"/>
        <v>-7.4825697533145163E-3</v>
      </c>
      <c r="AD217" s="84">
        <f t="shared" si="138"/>
        <v>-1.7119378851193218E-2</v>
      </c>
      <c r="AE217" s="84">
        <f t="shared" si="139"/>
        <v>2.9307313225068166E-5</v>
      </c>
      <c r="AF217" s="77">
        <f t="shared" si="140"/>
        <v>-7.4825697533145163E-3</v>
      </c>
      <c r="AG217" s="142"/>
      <c r="AH217" s="77">
        <f t="shared" si="141"/>
        <v>-6.1343995494162168E-2</v>
      </c>
      <c r="AI217" s="77">
        <f t="shared" si="142"/>
        <v>1.0149580717468194</v>
      </c>
      <c r="AJ217" s="77">
        <f t="shared" si="143"/>
        <v>-0.98577814419320842</v>
      </c>
      <c r="AK217" s="77">
        <f t="shared" si="144"/>
        <v>-3.1935939797919699E-2</v>
      </c>
      <c r="AL217" s="77">
        <f t="shared" si="145"/>
        <v>-1.1327653070128707</v>
      </c>
      <c r="AM217" s="77">
        <f t="shared" si="146"/>
        <v>-0.63587683558039354</v>
      </c>
      <c r="AN217" s="84">
        <f t="shared" si="131"/>
        <v>5.1821259951346086</v>
      </c>
      <c r="AO217" s="84">
        <f t="shared" si="131"/>
        <v>5.1821259951351371</v>
      </c>
      <c r="AP217" s="84">
        <f t="shared" si="131"/>
        <v>5.1821259951682146</v>
      </c>
      <c r="AQ217" s="84">
        <f t="shared" si="131"/>
        <v>5.1821259972403899</v>
      </c>
      <c r="AR217" s="84">
        <f t="shared" si="131"/>
        <v>5.1821261270519479</v>
      </c>
      <c r="AS217" s="84">
        <f t="shared" si="131"/>
        <v>5.1821342590404011</v>
      </c>
      <c r="AT217" s="84">
        <f t="shared" si="131"/>
        <v>5.1826434245077051</v>
      </c>
      <c r="AU217" s="84">
        <f t="shared" si="147"/>
        <v>5.2135717030626996</v>
      </c>
    </row>
    <row r="218" spans="1:48" s="77" customFormat="1" ht="12.95" customHeight="1">
      <c r="A218" s="144" t="s">
        <v>1651</v>
      </c>
      <c r="B218" s="144" t="s">
        <v>65</v>
      </c>
      <c r="C218" s="145">
        <v>42404.8226</v>
      </c>
      <c r="D218" s="146">
        <v>2.2000000000000001E-3</v>
      </c>
      <c r="E218" s="140">
        <f t="shared" si="132"/>
        <v>-1659.0115415376049</v>
      </c>
      <c r="F218" s="77">
        <f t="shared" si="133"/>
        <v>-1659</v>
      </c>
      <c r="G218" s="77">
        <f t="shared" si="128"/>
        <v>-1.3110499996400904E-2</v>
      </c>
      <c r="K218" s="77">
        <f>+G218</f>
        <v>-1.3110499996400904E-2</v>
      </c>
      <c r="O218" s="77">
        <f ca="1">+C$11+C$12*F218</f>
        <v>-3.1081029825707429E-2</v>
      </c>
      <c r="Q218" s="143">
        <f t="shared" si="115"/>
        <v>27386.3226</v>
      </c>
      <c r="R218" s="77">
        <f>+(P218-G218)^2</f>
        <v>1.718852101556281E-4</v>
      </c>
      <c r="S218" s="79">
        <f>S$18</f>
        <v>1</v>
      </c>
      <c r="Z218" s="77">
        <f t="shared" si="134"/>
        <v>-1659</v>
      </c>
      <c r="AA218" s="84">
        <f t="shared" si="135"/>
        <v>2.4088788588319254E-3</v>
      </c>
      <c r="AB218" s="84">
        <f t="shared" si="136"/>
        <v>4.8233495497761264E-2</v>
      </c>
      <c r="AC218" s="84">
        <f t="shared" si="137"/>
        <v>-1.3110499996400904E-2</v>
      </c>
      <c r="AD218" s="84">
        <f t="shared" si="138"/>
        <v>-1.5519378855232829E-2</v>
      </c>
      <c r="AE218" s="84">
        <f t="shared" si="139"/>
        <v>2.4085112005224783E-4</v>
      </c>
      <c r="AF218" s="77">
        <f t="shared" si="140"/>
        <v>-1.3110499996400904E-2</v>
      </c>
      <c r="AG218" s="142"/>
      <c r="AH218" s="77">
        <f t="shared" si="141"/>
        <v>-6.1343995494162168E-2</v>
      </c>
      <c r="AI218" s="77">
        <f t="shared" si="142"/>
        <v>1.0149580717468194</v>
      </c>
      <c r="AJ218" s="77">
        <f t="shared" si="143"/>
        <v>-0.98577814419320842</v>
      </c>
      <c r="AK218" s="77">
        <f t="shared" si="144"/>
        <v>-3.1935939797919699E-2</v>
      </c>
      <c r="AL218" s="77">
        <f t="shared" si="145"/>
        <v>-1.1327653070128707</v>
      </c>
      <c r="AM218" s="77">
        <f t="shared" si="146"/>
        <v>-0.63587683558039354</v>
      </c>
      <c r="AN218" s="84">
        <f t="shared" si="131"/>
        <v>5.1821259951346086</v>
      </c>
      <c r="AO218" s="84">
        <f t="shared" si="131"/>
        <v>5.1821259951351371</v>
      </c>
      <c r="AP218" s="84">
        <f t="shared" si="131"/>
        <v>5.1821259951682146</v>
      </c>
      <c r="AQ218" s="84">
        <f t="shared" si="131"/>
        <v>5.1821259972403899</v>
      </c>
      <c r="AR218" s="84">
        <f t="shared" si="131"/>
        <v>5.1821261270519479</v>
      </c>
      <c r="AS218" s="84">
        <f t="shared" si="131"/>
        <v>5.1821342590404011</v>
      </c>
      <c r="AT218" s="84">
        <f t="shared" si="131"/>
        <v>5.1826434245077051</v>
      </c>
      <c r="AU218" s="84">
        <f t="shared" si="147"/>
        <v>5.2135717030626996</v>
      </c>
    </row>
    <row r="219" spans="1:48" s="77" customFormat="1" ht="12.95" customHeight="1">
      <c r="A219" s="137" t="s">
        <v>862</v>
      </c>
      <c r="B219" s="138" t="s">
        <v>154</v>
      </c>
      <c r="C219" s="139">
        <v>42404.828999999998</v>
      </c>
      <c r="D219" s="139" t="s">
        <v>244</v>
      </c>
      <c r="E219" s="140">
        <f t="shared" si="132"/>
        <v>-1659.0059074396936</v>
      </c>
      <c r="F219" s="77">
        <f t="shared" si="133"/>
        <v>-1659</v>
      </c>
      <c r="G219" s="77">
        <f t="shared" si="128"/>
        <v>-6.7104999980074354E-3</v>
      </c>
      <c r="I219" s="77">
        <f>+G219</f>
        <v>-6.7104999980074354E-3</v>
      </c>
      <c r="O219" s="77">
        <f ca="1">+C$11+C$12*F219</f>
        <v>-3.1081029825707429E-2</v>
      </c>
      <c r="P219" s="77">
        <f>+D$11+D$12*F219+D$13*F219^2</f>
        <v>-7.2279302390467759E-3</v>
      </c>
      <c r="Q219" s="143">
        <f t="shared" si="115"/>
        <v>27386.328999999998</v>
      </c>
      <c r="R219" s="77">
        <f>+(P219-G219)^2</f>
        <v>2.6773405434203007E-7</v>
      </c>
      <c r="S219" s="79">
        <f>S$16</f>
        <v>0.1</v>
      </c>
      <c r="Z219" s="77">
        <f t="shared" si="134"/>
        <v>-1659</v>
      </c>
      <c r="AA219" s="84">
        <f t="shared" si="135"/>
        <v>2.4088788588319254E-3</v>
      </c>
      <c r="AB219" s="84">
        <f t="shared" si="136"/>
        <v>5.4633495496154733E-2</v>
      </c>
      <c r="AC219" s="84">
        <f t="shared" si="137"/>
        <v>5.1743024103934054E-4</v>
      </c>
      <c r="AD219" s="84">
        <f t="shared" si="138"/>
        <v>-9.1193788568393608E-3</v>
      </c>
      <c r="AE219" s="84">
        <f t="shared" si="139"/>
        <v>8.3163070734568769E-6</v>
      </c>
      <c r="AF219" s="77">
        <f t="shared" si="140"/>
        <v>5.1743024103934054E-4</v>
      </c>
      <c r="AG219" s="142"/>
      <c r="AH219" s="77">
        <f t="shared" si="141"/>
        <v>-6.1343995494162168E-2</v>
      </c>
      <c r="AI219" s="77">
        <f t="shared" si="142"/>
        <v>1.0149580717468194</v>
      </c>
      <c r="AJ219" s="77">
        <f t="shared" si="143"/>
        <v>-0.98577814419320842</v>
      </c>
      <c r="AK219" s="77">
        <f t="shared" si="144"/>
        <v>-3.1935939797919699E-2</v>
      </c>
      <c r="AL219" s="77">
        <f t="shared" si="145"/>
        <v>-1.1327653070128707</v>
      </c>
      <c r="AM219" s="77">
        <f t="shared" si="146"/>
        <v>-0.63587683558039354</v>
      </c>
      <c r="AN219" s="84">
        <f t="shared" si="131"/>
        <v>5.1821259951346086</v>
      </c>
      <c r="AO219" s="84">
        <f t="shared" si="131"/>
        <v>5.1821259951351371</v>
      </c>
      <c r="AP219" s="84">
        <f t="shared" si="131"/>
        <v>5.1821259951682146</v>
      </c>
      <c r="AQ219" s="84">
        <f t="shared" si="131"/>
        <v>5.1821259972403899</v>
      </c>
      <c r="AR219" s="84">
        <f t="shared" si="131"/>
        <v>5.1821261270519479</v>
      </c>
      <c r="AS219" s="84">
        <f t="shared" si="131"/>
        <v>5.1821342590404011</v>
      </c>
      <c r="AT219" s="84">
        <f t="shared" si="131"/>
        <v>5.1826434245077051</v>
      </c>
      <c r="AU219" s="84">
        <f t="shared" si="147"/>
        <v>5.2135717030626996</v>
      </c>
    </row>
    <row r="220" spans="1:48" s="77" customFormat="1" ht="12.95" customHeight="1">
      <c r="A220" s="137" t="s">
        <v>879</v>
      </c>
      <c r="B220" s="138" t="s">
        <v>154</v>
      </c>
      <c r="C220" s="139">
        <v>42421.879000000001</v>
      </c>
      <c r="D220" s="139" t="s">
        <v>244</v>
      </c>
      <c r="E220" s="140">
        <f t="shared" si="132"/>
        <v>-1643.9963184691419</v>
      </c>
      <c r="F220" s="77">
        <f t="shared" si="133"/>
        <v>-1644</v>
      </c>
      <c r="G220" s="77">
        <f t="shared" si="128"/>
        <v>4.1820000042207539E-3</v>
      </c>
      <c r="I220" s="77">
        <f>+G220</f>
        <v>4.1820000042207539E-3</v>
      </c>
      <c r="O220" s="77">
        <f ca="1">+C$11+C$12*F220</f>
        <v>-3.0912913200087801E-2</v>
      </c>
      <c r="P220" s="77">
        <f>+D$11+D$12*F220+D$13*F220^2</f>
        <v>-7.1842026879163296E-3</v>
      </c>
      <c r="Q220" s="143">
        <f t="shared" si="115"/>
        <v>27403.379000000001</v>
      </c>
      <c r="R220" s="77">
        <f>+(P220-G220)^2</f>
        <v>1.2919056363874427E-4</v>
      </c>
      <c r="S220" s="79">
        <f>S$16</f>
        <v>0.1</v>
      </c>
      <c r="Z220" s="77">
        <f t="shared" si="134"/>
        <v>-1644</v>
      </c>
      <c r="AA220" s="84">
        <f t="shared" si="135"/>
        <v>2.4463640215299925E-3</v>
      </c>
      <c r="AB220" s="84">
        <f t="shared" si="136"/>
        <v>6.5543544065952364E-2</v>
      </c>
      <c r="AC220" s="84">
        <f t="shared" si="137"/>
        <v>1.1366202692137083E-2</v>
      </c>
      <c r="AD220" s="84">
        <f t="shared" si="138"/>
        <v>1.7356359826907614E-3</v>
      </c>
      <c r="AE220" s="84">
        <f t="shared" si="139"/>
        <v>3.0124322644109248E-7</v>
      </c>
      <c r="AF220" s="77">
        <f t="shared" si="140"/>
        <v>1.1366202692137083E-2</v>
      </c>
      <c r="AG220" s="142"/>
      <c r="AH220" s="77">
        <f t="shared" si="141"/>
        <v>-6.136154406173161E-2</v>
      </c>
      <c r="AI220" s="77">
        <f t="shared" si="142"/>
        <v>1.0150256326448257</v>
      </c>
      <c r="AJ220" s="77">
        <f t="shared" si="143"/>
        <v>-0.98613162848619207</v>
      </c>
      <c r="AK220" s="77">
        <f t="shared" si="144"/>
        <v>-3.1904208574764829E-2</v>
      </c>
      <c r="AL220" s="77">
        <f t="shared" si="145"/>
        <v>-1.1306487432357939</v>
      </c>
      <c r="AM220" s="77">
        <f t="shared" si="146"/>
        <v>-0.6343916475643232</v>
      </c>
      <c r="AN220" s="84">
        <f t="shared" si="131"/>
        <v>5.1842099992789157</v>
      </c>
      <c r="AO220" s="84">
        <f t="shared" si="131"/>
        <v>5.1842099992794557</v>
      </c>
      <c r="AP220" s="84">
        <f t="shared" si="131"/>
        <v>5.1842099993131736</v>
      </c>
      <c r="AQ220" s="84">
        <f t="shared" si="131"/>
        <v>5.184210001416802</v>
      </c>
      <c r="AR220" s="84">
        <f t="shared" si="131"/>
        <v>5.1842101326602359</v>
      </c>
      <c r="AS220" s="84">
        <f t="shared" si="131"/>
        <v>5.1842183207508787</v>
      </c>
      <c r="AT220" s="84">
        <f t="shared" si="131"/>
        <v>5.1847289045211324</v>
      </c>
      <c r="AU220" s="84">
        <f t="shared" si="147"/>
        <v>5.2156223721020041</v>
      </c>
    </row>
    <row r="221" spans="1:48" s="77" customFormat="1" ht="12.95" customHeight="1">
      <c r="A221" s="5" t="s">
        <v>86</v>
      </c>
      <c r="B221" s="140"/>
      <c r="C221" s="147">
        <v>42426.419000000002</v>
      </c>
      <c r="D221" s="148"/>
      <c r="E221" s="77">
        <f t="shared" si="132"/>
        <v>-1639.9996302623204</v>
      </c>
      <c r="F221" s="77">
        <f t="shared" si="133"/>
        <v>-1640</v>
      </c>
      <c r="G221" s="77">
        <f t="shared" si="128"/>
        <v>4.200000039418228E-4</v>
      </c>
      <c r="I221" s="77">
        <f>+G221</f>
        <v>4.200000039418228E-4</v>
      </c>
      <c r="P221" s="77">
        <f>+D$11+D$12*F221+D$13*F221^2</f>
        <v>-7.1724753600683304E-3</v>
      </c>
      <c r="Q221" s="143">
        <f t="shared" si="115"/>
        <v>27407.919000000002</v>
      </c>
      <c r="S221" s="79">
        <f>S$16</f>
        <v>0.1</v>
      </c>
      <c r="Z221" s="77">
        <f t="shared" si="134"/>
        <v>-1640</v>
      </c>
      <c r="AA221" s="84">
        <f t="shared" si="135"/>
        <v>2.4564001273336689E-3</v>
      </c>
      <c r="AB221" s="84">
        <f t="shared" si="136"/>
        <v>6.1786178873267122E-2</v>
      </c>
      <c r="AC221" s="84">
        <f t="shared" si="137"/>
        <v>7.5924753640101532E-3</v>
      </c>
      <c r="AD221" s="84">
        <f t="shared" si="138"/>
        <v>-2.0364001233918461E-3</v>
      </c>
      <c r="AE221" s="84">
        <f t="shared" si="139"/>
        <v>4.1469254625503261E-7</v>
      </c>
      <c r="AF221" s="77">
        <f t="shared" si="140"/>
        <v>7.5924753640101532E-3</v>
      </c>
      <c r="AG221" s="142"/>
      <c r="AH221" s="77">
        <f t="shared" si="141"/>
        <v>-6.13661788693253E-2</v>
      </c>
      <c r="AI221" s="77">
        <f t="shared" si="142"/>
        <v>1.0150436390459967</v>
      </c>
      <c r="AJ221" s="77">
        <f t="shared" si="143"/>
        <v>-0.98622515279650402</v>
      </c>
      <c r="AK221" s="77">
        <f t="shared" si="144"/>
        <v>-3.1895722055051645E-2</v>
      </c>
      <c r="AL221" s="77">
        <f t="shared" si="145"/>
        <v>-1.1300842786504783</v>
      </c>
      <c r="AM221" s="77">
        <f t="shared" si="146"/>
        <v>-0.63399590095208336</v>
      </c>
      <c r="AN221" s="84">
        <f t="shared" ref="AN221:AT230" si="148">$AU221+$AB$7*SIN(AO221)</f>
        <v>5.1847657571400942</v>
      </c>
      <c r="AO221" s="84">
        <f t="shared" si="148"/>
        <v>5.1847657571406378</v>
      </c>
      <c r="AP221" s="84">
        <f t="shared" si="148"/>
        <v>5.184765757174528</v>
      </c>
      <c r="AQ221" s="84">
        <f t="shared" si="148"/>
        <v>5.1847657592865932</v>
      </c>
      <c r="AR221" s="84">
        <f t="shared" si="148"/>
        <v>5.1847658909130434</v>
      </c>
      <c r="AS221" s="84">
        <f t="shared" si="148"/>
        <v>5.1847740939662703</v>
      </c>
      <c r="AT221" s="84">
        <f t="shared" si="148"/>
        <v>5.1852850544718869</v>
      </c>
      <c r="AU221" s="84">
        <f t="shared" si="147"/>
        <v>5.2161692171791527</v>
      </c>
    </row>
    <row r="222" spans="1:48" s="77" customFormat="1" ht="12.95" customHeight="1">
      <c r="A222" s="5" t="s">
        <v>86</v>
      </c>
      <c r="B222" s="140"/>
      <c r="C222" s="147">
        <v>42426.421999999999</v>
      </c>
      <c r="D222" s="148"/>
      <c r="E222" s="77">
        <f t="shared" si="132"/>
        <v>-1639.9969892789265</v>
      </c>
      <c r="F222" s="77">
        <f t="shared" si="133"/>
        <v>-1640</v>
      </c>
      <c r="G222" s="77">
        <f t="shared" si="128"/>
        <v>3.4200000009150244E-3</v>
      </c>
      <c r="I222" s="77">
        <f>+G222</f>
        <v>3.4200000009150244E-3</v>
      </c>
      <c r="P222" s="77">
        <f>+D$11+D$12*F222+D$13*F222^2</f>
        <v>-7.1724753600683304E-3</v>
      </c>
      <c r="Q222" s="143">
        <f t="shared" si="115"/>
        <v>27407.921999999999</v>
      </c>
      <c r="S222" s="79">
        <f>S$16</f>
        <v>0.1</v>
      </c>
      <c r="Z222" s="77">
        <f t="shared" si="134"/>
        <v>-1640</v>
      </c>
      <c r="AA222" s="84">
        <f t="shared" si="135"/>
        <v>2.4564001273336689E-3</v>
      </c>
      <c r="AB222" s="84">
        <f t="shared" si="136"/>
        <v>6.4786178870240324E-2</v>
      </c>
      <c r="AC222" s="84">
        <f t="shared" si="137"/>
        <v>1.0592475360983355E-2</v>
      </c>
      <c r="AD222" s="84">
        <f t="shared" si="138"/>
        <v>9.6359987358135557E-4</v>
      </c>
      <c r="AE222" s="84">
        <f t="shared" si="139"/>
        <v>9.2852471636600454E-8</v>
      </c>
      <c r="AF222" s="77">
        <f t="shared" si="140"/>
        <v>1.0592475360983355E-2</v>
      </c>
      <c r="AG222" s="142"/>
      <c r="AH222" s="77">
        <f t="shared" si="141"/>
        <v>-6.13661788693253E-2</v>
      </c>
      <c r="AI222" s="77">
        <f t="shared" si="142"/>
        <v>1.0150436390459967</v>
      </c>
      <c r="AJ222" s="77">
        <f t="shared" si="143"/>
        <v>-0.98622515279650402</v>
      </c>
      <c r="AK222" s="77">
        <f t="shared" si="144"/>
        <v>-3.1895722055051645E-2</v>
      </c>
      <c r="AL222" s="77">
        <f t="shared" si="145"/>
        <v>-1.1300842786504783</v>
      </c>
      <c r="AM222" s="77">
        <f t="shared" si="146"/>
        <v>-0.63399590095208336</v>
      </c>
      <c r="AN222" s="84">
        <f t="shared" si="148"/>
        <v>5.1847657571400942</v>
      </c>
      <c r="AO222" s="84">
        <f t="shared" si="148"/>
        <v>5.1847657571406378</v>
      </c>
      <c r="AP222" s="84">
        <f t="shared" si="148"/>
        <v>5.184765757174528</v>
      </c>
      <c r="AQ222" s="84">
        <f t="shared" si="148"/>
        <v>5.1847657592865932</v>
      </c>
      <c r="AR222" s="84">
        <f t="shared" si="148"/>
        <v>5.1847658909130434</v>
      </c>
      <c r="AS222" s="84">
        <f t="shared" si="148"/>
        <v>5.1847740939662703</v>
      </c>
      <c r="AT222" s="84">
        <f t="shared" si="148"/>
        <v>5.1852850544718869</v>
      </c>
      <c r="AU222" s="84">
        <f t="shared" si="147"/>
        <v>5.2161692171791527</v>
      </c>
    </row>
    <row r="223" spans="1:48" s="77" customFormat="1" ht="12.95" customHeight="1">
      <c r="A223" s="144" t="s">
        <v>1651</v>
      </c>
      <c r="B223" s="144" t="s">
        <v>65</v>
      </c>
      <c r="C223" s="145">
        <v>42428.695800000001</v>
      </c>
      <c r="D223" s="146">
        <v>2E-3</v>
      </c>
      <c r="E223" s="140">
        <f t="shared" si="132"/>
        <v>-1637.9952999298782</v>
      </c>
      <c r="F223" s="77">
        <f t="shared" si="133"/>
        <v>-1638</v>
      </c>
      <c r="G223" s="77">
        <f t="shared" si="128"/>
        <v>5.3390000030049123E-3</v>
      </c>
      <c r="K223" s="77">
        <f>+G223</f>
        <v>5.3390000030049123E-3</v>
      </c>
      <c r="O223" s="77">
        <f t="shared" ref="O223:O235" ca="1" si="149">+C$11+C$12*F223</f>
        <v>-3.0845666549839949E-2</v>
      </c>
      <c r="Q223" s="143">
        <f t="shared" si="115"/>
        <v>27410.195800000001</v>
      </c>
      <c r="R223" s="77">
        <f t="shared" ref="R223:R235" si="150">+(P223-G223)^2</f>
        <v>2.8504921032086455E-5</v>
      </c>
      <c r="S223" s="79">
        <f>S$18</f>
        <v>1</v>
      </c>
      <c r="Z223" s="77">
        <f t="shared" si="134"/>
        <v>-1638</v>
      </c>
      <c r="AA223" s="84">
        <f t="shared" si="135"/>
        <v>2.4614245074973881E-3</v>
      </c>
      <c r="AB223" s="84">
        <f t="shared" si="136"/>
        <v>6.670748919917982E-2</v>
      </c>
      <c r="AC223" s="84">
        <f t="shared" si="137"/>
        <v>5.3390000030049123E-3</v>
      </c>
      <c r="AD223" s="84">
        <f t="shared" si="138"/>
        <v>2.8775754955075242E-3</v>
      </c>
      <c r="AE223" s="84">
        <f t="shared" si="139"/>
        <v>8.2804407323453729E-6</v>
      </c>
      <c r="AF223" s="77">
        <f t="shared" si="140"/>
        <v>5.3390000030049123E-3</v>
      </c>
      <c r="AG223" s="142"/>
      <c r="AH223" s="77">
        <f t="shared" si="141"/>
        <v>-6.1368489196174901E-2</v>
      </c>
      <c r="AI223" s="77">
        <f t="shared" si="142"/>
        <v>1.0150526406889782</v>
      </c>
      <c r="AJ223" s="77">
        <f t="shared" si="143"/>
        <v>-0.98627179835682632</v>
      </c>
      <c r="AK223" s="77">
        <f t="shared" si="144"/>
        <v>-3.1891474871003841E-2</v>
      </c>
      <c r="AL223" s="77">
        <f t="shared" si="145"/>
        <v>-1.129802038848283</v>
      </c>
      <c r="AM223" s="77">
        <f t="shared" si="146"/>
        <v>-0.63379807549152123</v>
      </c>
      <c r="AN223" s="84">
        <f t="shared" si="148"/>
        <v>5.1850436397675139</v>
      </c>
      <c r="AO223" s="84">
        <f t="shared" si="148"/>
        <v>5.1850436397680593</v>
      </c>
      <c r="AP223" s="84">
        <f t="shared" si="148"/>
        <v>5.1850436398020356</v>
      </c>
      <c r="AQ223" s="84">
        <f t="shared" si="148"/>
        <v>5.1850436419183268</v>
      </c>
      <c r="AR223" s="84">
        <f t="shared" si="148"/>
        <v>5.1850437737364716</v>
      </c>
      <c r="AS223" s="84">
        <f t="shared" si="148"/>
        <v>5.1850519842712748</v>
      </c>
      <c r="AT223" s="84">
        <f t="shared" si="148"/>
        <v>5.1855631329107821</v>
      </c>
      <c r="AU223" s="84">
        <f t="shared" si="147"/>
        <v>5.2164426397177266</v>
      </c>
    </row>
    <row r="224" spans="1:48" s="77" customFormat="1" ht="12.95" customHeight="1">
      <c r="A224" s="137" t="s">
        <v>879</v>
      </c>
      <c r="B224" s="138" t="s">
        <v>154</v>
      </c>
      <c r="C224" s="139">
        <v>42428.696000000004</v>
      </c>
      <c r="D224" s="139" t="s">
        <v>244</v>
      </c>
      <c r="E224" s="140">
        <f t="shared" si="132"/>
        <v>-1637.9951238643164</v>
      </c>
      <c r="F224" s="77">
        <f t="shared" si="133"/>
        <v>-1638</v>
      </c>
      <c r="G224" s="77">
        <f t="shared" si="128"/>
        <v>5.5390000052284449E-3</v>
      </c>
      <c r="I224" s="77">
        <f t="shared" ref="I224:I229" si="151">+G224</f>
        <v>5.5390000052284449E-3</v>
      </c>
      <c r="O224" s="77">
        <f t="shared" ca="1" si="149"/>
        <v>-3.0845666549839949E-2</v>
      </c>
      <c r="P224" s="77">
        <f t="shared" ref="P224:P229" si="152">+D$11+D$12*F224+D$13*F224^2</f>
        <v>-7.166601172847507E-3</v>
      </c>
      <c r="Q224" s="143">
        <f t="shared" si="115"/>
        <v>27410.196000000004</v>
      </c>
      <c r="R224" s="77">
        <f t="shared" si="150"/>
        <v>1.6143230129632503E-4</v>
      </c>
      <c r="S224" s="79">
        <f t="shared" ref="S224:S229" si="153">S$16</f>
        <v>0.1</v>
      </c>
      <c r="Z224" s="77">
        <f t="shared" si="134"/>
        <v>-1638</v>
      </c>
      <c r="AA224" s="84">
        <f t="shared" si="135"/>
        <v>2.4614245074973881E-3</v>
      </c>
      <c r="AB224" s="84">
        <f t="shared" si="136"/>
        <v>6.6907489201403353E-2</v>
      </c>
      <c r="AC224" s="84">
        <f t="shared" si="137"/>
        <v>1.2705601178075952E-2</v>
      </c>
      <c r="AD224" s="84">
        <f t="shared" si="138"/>
        <v>3.0775754977310568E-3</v>
      </c>
      <c r="AE224" s="84">
        <f t="shared" si="139"/>
        <v>9.4714709442345628E-7</v>
      </c>
      <c r="AF224" s="77">
        <f t="shared" si="140"/>
        <v>1.2705601178075952E-2</v>
      </c>
      <c r="AG224" s="142"/>
      <c r="AH224" s="77">
        <f t="shared" si="141"/>
        <v>-6.1368489196174901E-2</v>
      </c>
      <c r="AI224" s="77">
        <f t="shared" si="142"/>
        <v>1.0150526406889782</v>
      </c>
      <c r="AJ224" s="77">
        <f t="shared" si="143"/>
        <v>-0.98627179835682632</v>
      </c>
      <c r="AK224" s="77">
        <f t="shared" si="144"/>
        <v>-3.1891474871003841E-2</v>
      </c>
      <c r="AL224" s="77">
        <f t="shared" si="145"/>
        <v>-1.129802038848283</v>
      </c>
      <c r="AM224" s="77">
        <f t="shared" si="146"/>
        <v>-0.63379807549152123</v>
      </c>
      <c r="AN224" s="84">
        <f t="shared" si="148"/>
        <v>5.1850436397675139</v>
      </c>
      <c r="AO224" s="84">
        <f t="shared" si="148"/>
        <v>5.1850436397680593</v>
      </c>
      <c r="AP224" s="84">
        <f t="shared" si="148"/>
        <v>5.1850436398020356</v>
      </c>
      <c r="AQ224" s="84">
        <f t="shared" si="148"/>
        <v>5.1850436419183268</v>
      </c>
      <c r="AR224" s="84">
        <f t="shared" si="148"/>
        <v>5.1850437737364716</v>
      </c>
      <c r="AS224" s="84">
        <f t="shared" si="148"/>
        <v>5.1850519842712748</v>
      </c>
      <c r="AT224" s="84">
        <f t="shared" si="148"/>
        <v>5.1855631329107821</v>
      </c>
      <c r="AU224" s="84">
        <f t="shared" si="147"/>
        <v>5.2164426397177266</v>
      </c>
    </row>
    <row r="225" spans="1:48" s="77" customFormat="1" ht="12.95" customHeight="1">
      <c r="A225" s="137" t="s">
        <v>879</v>
      </c>
      <c r="B225" s="138" t="s">
        <v>154</v>
      </c>
      <c r="C225" s="139">
        <v>42429.815000000002</v>
      </c>
      <c r="D225" s="139" t="s">
        <v>244</v>
      </c>
      <c r="E225" s="140">
        <f t="shared" si="132"/>
        <v>-1637.0100370573941</v>
      </c>
      <c r="F225" s="77">
        <f t="shared" si="133"/>
        <v>-1637</v>
      </c>
      <c r="G225" s="77">
        <f t="shared" si="128"/>
        <v>-1.1401499992643949E-2</v>
      </c>
      <c r="I225" s="77">
        <f t="shared" si="151"/>
        <v>-1.1401499992643949E-2</v>
      </c>
      <c r="O225" s="77">
        <f t="shared" ca="1" si="149"/>
        <v>-3.0834458774798641E-2</v>
      </c>
      <c r="P225" s="77">
        <f t="shared" si="152"/>
        <v>-7.1636614484128901E-3</v>
      </c>
      <c r="Q225" s="143">
        <f t="shared" si="115"/>
        <v>27411.315000000002</v>
      </c>
      <c r="R225" s="77">
        <f t="shared" si="150"/>
        <v>1.7959275526970416E-5</v>
      </c>
      <c r="S225" s="79">
        <f t="shared" si="153"/>
        <v>0.1</v>
      </c>
      <c r="Z225" s="77">
        <f t="shared" si="134"/>
        <v>-1637</v>
      </c>
      <c r="AA225" s="84">
        <f t="shared" si="135"/>
        <v>2.4639382795290168E-3</v>
      </c>
      <c r="AB225" s="84">
        <f t="shared" si="136"/>
        <v>4.9968142597584635E-2</v>
      </c>
      <c r="AC225" s="84">
        <f t="shared" si="137"/>
        <v>-4.2378385442310585E-3</v>
      </c>
      <c r="AD225" s="84">
        <f t="shared" si="138"/>
        <v>-1.3865438272172965E-2</v>
      </c>
      <c r="AE225" s="84">
        <f t="shared" si="139"/>
        <v>1.9225037847943885E-5</v>
      </c>
      <c r="AF225" s="77">
        <f t="shared" si="140"/>
        <v>-4.2378385442310585E-3</v>
      </c>
      <c r="AG225" s="142"/>
      <c r="AH225" s="77">
        <f t="shared" si="141"/>
        <v>-6.1369642590228583E-2</v>
      </c>
      <c r="AI225" s="77">
        <f t="shared" si="142"/>
        <v>1.0150571411207185</v>
      </c>
      <c r="AJ225" s="77">
        <f t="shared" si="143"/>
        <v>-0.98629509198478471</v>
      </c>
      <c r="AK225" s="77">
        <f t="shared" si="144"/>
        <v>-3.1889350298024491E-2</v>
      </c>
      <c r="AL225" s="77">
        <f t="shared" si="145"/>
        <v>-1.1296609170700347</v>
      </c>
      <c r="AM225" s="77">
        <f t="shared" si="146"/>
        <v>-0.63369917471601345</v>
      </c>
      <c r="AN225" s="84">
        <f t="shared" si="148"/>
        <v>5.1851825820053064</v>
      </c>
      <c r="AO225" s="84">
        <f t="shared" si="148"/>
        <v>5.1851825820058526</v>
      </c>
      <c r="AP225" s="84">
        <f t="shared" si="148"/>
        <v>5.1851825820398725</v>
      </c>
      <c r="AQ225" s="84">
        <f t="shared" si="148"/>
        <v>5.1851825841582784</v>
      </c>
      <c r="AR225" s="84">
        <f t="shared" si="148"/>
        <v>5.1851827160723172</v>
      </c>
      <c r="AS225" s="84">
        <f t="shared" si="148"/>
        <v>5.1851909303479768</v>
      </c>
      <c r="AT225" s="84">
        <f t="shared" si="148"/>
        <v>5.1857021729959571</v>
      </c>
      <c r="AU225" s="84">
        <f t="shared" si="147"/>
        <v>5.2165793509870131</v>
      </c>
    </row>
    <row r="226" spans="1:48" s="77" customFormat="1" ht="12.95" customHeight="1">
      <c r="A226" s="137" t="s">
        <v>879</v>
      </c>
      <c r="B226" s="138" t="s">
        <v>154</v>
      </c>
      <c r="C226" s="139">
        <v>42429.82</v>
      </c>
      <c r="D226" s="139" t="s">
        <v>244</v>
      </c>
      <c r="E226" s="140">
        <f t="shared" si="132"/>
        <v>-1637.0056354184021</v>
      </c>
      <c r="F226" s="77">
        <f t="shared" si="133"/>
        <v>-1637</v>
      </c>
      <c r="G226" s="77">
        <f t="shared" si="128"/>
        <v>-6.4014999952632934E-3</v>
      </c>
      <c r="I226" s="77">
        <f t="shared" si="151"/>
        <v>-6.4014999952632934E-3</v>
      </c>
      <c r="O226" s="77">
        <f t="shared" ca="1" si="149"/>
        <v>-3.0834458774798641E-2</v>
      </c>
      <c r="P226" s="77">
        <f t="shared" si="152"/>
        <v>-7.1636614484128901E-3</v>
      </c>
      <c r="Q226" s="143">
        <f t="shared" si="115"/>
        <v>27411.32</v>
      </c>
      <c r="R226" s="77">
        <f t="shared" si="150"/>
        <v>5.8089008066710497E-7</v>
      </c>
      <c r="S226" s="79">
        <f t="shared" si="153"/>
        <v>0.1</v>
      </c>
      <c r="Z226" s="77">
        <f t="shared" si="134"/>
        <v>-1637</v>
      </c>
      <c r="AA226" s="84">
        <f t="shared" si="135"/>
        <v>2.4639382795290168E-3</v>
      </c>
      <c r="AB226" s="84">
        <f t="shared" si="136"/>
        <v>5.496814259496529E-2</v>
      </c>
      <c r="AC226" s="84">
        <f t="shared" si="137"/>
        <v>7.6216145314959675E-4</v>
      </c>
      <c r="AD226" s="84">
        <f t="shared" si="138"/>
        <v>-8.8654382747923102E-3</v>
      </c>
      <c r="AE226" s="84">
        <f t="shared" si="139"/>
        <v>7.859599580415245E-6</v>
      </c>
      <c r="AF226" s="77">
        <f t="shared" si="140"/>
        <v>7.6216145314959675E-4</v>
      </c>
      <c r="AG226" s="142"/>
      <c r="AH226" s="77">
        <f t="shared" si="141"/>
        <v>-6.1369642590228583E-2</v>
      </c>
      <c r="AI226" s="77">
        <f t="shared" si="142"/>
        <v>1.0150571411207185</v>
      </c>
      <c r="AJ226" s="77">
        <f t="shared" si="143"/>
        <v>-0.98629509198478471</v>
      </c>
      <c r="AK226" s="77">
        <f t="shared" si="144"/>
        <v>-3.1889350298024491E-2</v>
      </c>
      <c r="AL226" s="77">
        <f t="shared" si="145"/>
        <v>-1.1296609170700347</v>
      </c>
      <c r="AM226" s="77">
        <f t="shared" si="146"/>
        <v>-0.63369917471601345</v>
      </c>
      <c r="AN226" s="84">
        <f t="shared" si="148"/>
        <v>5.1851825820053064</v>
      </c>
      <c r="AO226" s="84">
        <f t="shared" si="148"/>
        <v>5.1851825820058526</v>
      </c>
      <c r="AP226" s="84">
        <f t="shared" si="148"/>
        <v>5.1851825820398725</v>
      </c>
      <c r="AQ226" s="84">
        <f t="shared" si="148"/>
        <v>5.1851825841582784</v>
      </c>
      <c r="AR226" s="84">
        <f t="shared" si="148"/>
        <v>5.1851827160723172</v>
      </c>
      <c r="AS226" s="84">
        <f t="shared" si="148"/>
        <v>5.1851909303479768</v>
      </c>
      <c r="AT226" s="84">
        <f t="shared" si="148"/>
        <v>5.1857021729959571</v>
      </c>
      <c r="AU226" s="84">
        <f t="shared" si="147"/>
        <v>5.2165793509870131</v>
      </c>
    </row>
    <row r="227" spans="1:48" s="77" customFormat="1" ht="12.95" customHeight="1">
      <c r="A227" s="137" t="s">
        <v>879</v>
      </c>
      <c r="B227" s="138" t="s">
        <v>154</v>
      </c>
      <c r="C227" s="139">
        <v>42429.821000000004</v>
      </c>
      <c r="D227" s="139" t="s">
        <v>244</v>
      </c>
      <c r="E227" s="140">
        <f t="shared" si="132"/>
        <v>-1637.0047550905999</v>
      </c>
      <c r="F227" s="77">
        <f t="shared" si="133"/>
        <v>-1637</v>
      </c>
      <c r="G227" s="77">
        <f t="shared" si="128"/>
        <v>-5.4014999914215878E-3</v>
      </c>
      <c r="I227" s="77">
        <f t="shared" si="151"/>
        <v>-5.4014999914215878E-3</v>
      </c>
      <c r="O227" s="77">
        <f t="shared" ca="1" si="149"/>
        <v>-3.0834458774798641E-2</v>
      </c>
      <c r="P227" s="77">
        <f t="shared" si="152"/>
        <v>-7.1636614484128901E-3</v>
      </c>
      <c r="Q227" s="143">
        <f t="shared" si="115"/>
        <v>27411.321000000004</v>
      </c>
      <c r="R227" s="77">
        <f t="shared" si="150"/>
        <v>3.1052130005057097E-6</v>
      </c>
      <c r="S227" s="79">
        <f t="shared" si="153"/>
        <v>0.1</v>
      </c>
      <c r="Z227" s="77">
        <f t="shared" si="134"/>
        <v>-1637</v>
      </c>
      <c r="AA227" s="84">
        <f t="shared" si="135"/>
        <v>2.4639382795290168E-3</v>
      </c>
      <c r="AB227" s="84">
        <f t="shared" si="136"/>
        <v>5.5968142598806996E-2</v>
      </c>
      <c r="AC227" s="84">
        <f t="shared" si="137"/>
        <v>1.7621614569913024E-3</v>
      </c>
      <c r="AD227" s="84">
        <f t="shared" si="138"/>
        <v>-7.8654382709506046E-3</v>
      </c>
      <c r="AE227" s="84">
        <f t="shared" si="139"/>
        <v>6.1865119194134441E-6</v>
      </c>
      <c r="AF227" s="77">
        <f t="shared" si="140"/>
        <v>1.7621614569913024E-3</v>
      </c>
      <c r="AG227" s="142"/>
      <c r="AH227" s="77">
        <f t="shared" si="141"/>
        <v>-6.1369642590228583E-2</v>
      </c>
      <c r="AI227" s="77">
        <f t="shared" si="142"/>
        <v>1.0150571411207185</v>
      </c>
      <c r="AJ227" s="77">
        <f t="shared" si="143"/>
        <v>-0.98629509198478471</v>
      </c>
      <c r="AK227" s="77">
        <f t="shared" si="144"/>
        <v>-3.1889350298024491E-2</v>
      </c>
      <c r="AL227" s="77">
        <f t="shared" si="145"/>
        <v>-1.1296609170700347</v>
      </c>
      <c r="AM227" s="77">
        <f t="shared" si="146"/>
        <v>-0.63369917471601345</v>
      </c>
      <c r="AN227" s="84">
        <f t="shared" si="148"/>
        <v>5.1851825820053064</v>
      </c>
      <c r="AO227" s="84">
        <f t="shared" si="148"/>
        <v>5.1851825820058526</v>
      </c>
      <c r="AP227" s="84">
        <f t="shared" si="148"/>
        <v>5.1851825820398725</v>
      </c>
      <c r="AQ227" s="84">
        <f t="shared" si="148"/>
        <v>5.1851825841582784</v>
      </c>
      <c r="AR227" s="84">
        <f t="shared" si="148"/>
        <v>5.1851827160723172</v>
      </c>
      <c r="AS227" s="84">
        <f t="shared" si="148"/>
        <v>5.1851909303479768</v>
      </c>
      <c r="AT227" s="84">
        <f t="shared" si="148"/>
        <v>5.1857021729959571</v>
      </c>
      <c r="AU227" s="84">
        <f t="shared" si="147"/>
        <v>5.2165793509870131</v>
      </c>
    </row>
    <row r="228" spans="1:48" s="77" customFormat="1" ht="12.95" customHeight="1">
      <c r="A228" s="137" t="s">
        <v>879</v>
      </c>
      <c r="B228" s="138" t="s">
        <v>154</v>
      </c>
      <c r="C228" s="139">
        <v>42429.828999999998</v>
      </c>
      <c r="D228" s="139" t="s">
        <v>244</v>
      </c>
      <c r="E228" s="140">
        <f t="shared" si="132"/>
        <v>-1636.9977124682139</v>
      </c>
      <c r="F228" s="77">
        <f t="shared" si="133"/>
        <v>-1637</v>
      </c>
      <c r="G228" s="77">
        <f t="shared" si="128"/>
        <v>2.5985000029322691E-3</v>
      </c>
      <c r="I228" s="77">
        <f t="shared" si="151"/>
        <v>2.5985000029322691E-3</v>
      </c>
      <c r="O228" s="77">
        <f t="shared" ca="1" si="149"/>
        <v>-3.0834458774798641E-2</v>
      </c>
      <c r="P228" s="77">
        <f t="shared" si="152"/>
        <v>-7.1636614484128901E-3</v>
      </c>
      <c r="Q228" s="143">
        <f t="shared" si="115"/>
        <v>27411.328999999998</v>
      </c>
      <c r="R228" s="77">
        <f t="shared" si="150"/>
        <v>9.5299796202129425E-5</v>
      </c>
      <c r="S228" s="79">
        <f t="shared" si="153"/>
        <v>0.1</v>
      </c>
      <c r="Z228" s="77">
        <f t="shared" si="134"/>
        <v>-1637</v>
      </c>
      <c r="AA228" s="84">
        <f t="shared" si="135"/>
        <v>2.4639382795290168E-3</v>
      </c>
      <c r="AB228" s="84">
        <f t="shared" si="136"/>
        <v>6.3968142593160859E-2</v>
      </c>
      <c r="AC228" s="84">
        <f t="shared" si="137"/>
        <v>9.7621614513451593E-3</v>
      </c>
      <c r="AD228" s="84">
        <f t="shared" si="138"/>
        <v>1.3456172340325229E-4</v>
      </c>
      <c r="AE228" s="84">
        <f t="shared" si="139"/>
        <v>1.8106857405253374E-9</v>
      </c>
      <c r="AF228" s="77">
        <f t="shared" si="140"/>
        <v>9.7621614513451593E-3</v>
      </c>
      <c r="AG228" s="142"/>
      <c r="AH228" s="77">
        <f t="shared" si="141"/>
        <v>-6.1369642590228583E-2</v>
      </c>
      <c r="AI228" s="77">
        <f t="shared" si="142"/>
        <v>1.0150571411207185</v>
      </c>
      <c r="AJ228" s="77">
        <f t="shared" si="143"/>
        <v>-0.98629509198478471</v>
      </c>
      <c r="AK228" s="77">
        <f t="shared" si="144"/>
        <v>-3.1889350298024491E-2</v>
      </c>
      <c r="AL228" s="77">
        <f t="shared" si="145"/>
        <v>-1.1296609170700347</v>
      </c>
      <c r="AM228" s="77">
        <f t="shared" si="146"/>
        <v>-0.63369917471601345</v>
      </c>
      <c r="AN228" s="84">
        <f t="shared" si="148"/>
        <v>5.1851825820053064</v>
      </c>
      <c r="AO228" s="84">
        <f t="shared" si="148"/>
        <v>5.1851825820058526</v>
      </c>
      <c r="AP228" s="84">
        <f t="shared" si="148"/>
        <v>5.1851825820398725</v>
      </c>
      <c r="AQ228" s="84">
        <f t="shared" si="148"/>
        <v>5.1851825841582784</v>
      </c>
      <c r="AR228" s="84">
        <f t="shared" si="148"/>
        <v>5.1851827160723172</v>
      </c>
      <c r="AS228" s="84">
        <f t="shared" si="148"/>
        <v>5.1851909303479768</v>
      </c>
      <c r="AT228" s="84">
        <f t="shared" si="148"/>
        <v>5.1857021729959571</v>
      </c>
      <c r="AU228" s="84">
        <f t="shared" si="147"/>
        <v>5.2165793509870131</v>
      </c>
    </row>
    <row r="229" spans="1:48" s="77" customFormat="1" ht="12.95" customHeight="1">
      <c r="A229" s="137" t="s">
        <v>879</v>
      </c>
      <c r="B229" s="138" t="s">
        <v>154</v>
      </c>
      <c r="C229" s="139">
        <v>42444.599000000002</v>
      </c>
      <c r="D229" s="139" t="s">
        <v>244</v>
      </c>
      <c r="E229" s="140">
        <f t="shared" si="132"/>
        <v>-1623.9952708790602</v>
      </c>
      <c r="F229" s="77">
        <f t="shared" si="133"/>
        <v>-1624</v>
      </c>
      <c r="G229" s="77">
        <f t="shared" si="128"/>
        <v>5.3720000069006346E-3</v>
      </c>
      <c r="I229" s="77">
        <f t="shared" si="151"/>
        <v>5.3720000069006346E-3</v>
      </c>
      <c r="O229" s="77">
        <f t="shared" ca="1" si="149"/>
        <v>-3.0688757699261628E-2</v>
      </c>
      <c r="P229" s="77">
        <f t="shared" si="152"/>
        <v>-7.1252854274277072E-3</v>
      </c>
      <c r="Q229" s="143">
        <f t="shared" si="115"/>
        <v>27426.099000000002</v>
      </c>
      <c r="R229" s="77">
        <f t="shared" si="150"/>
        <v>1.5618214322707532E-4</v>
      </c>
      <c r="S229" s="79">
        <f t="shared" si="153"/>
        <v>0.1</v>
      </c>
      <c r="Z229" s="77">
        <f t="shared" si="134"/>
        <v>-1624</v>
      </c>
      <c r="AA229" s="84">
        <f t="shared" si="135"/>
        <v>2.4967133061265315E-3</v>
      </c>
      <c r="AB229" s="84">
        <f t="shared" si="136"/>
        <v>6.6756529359412869E-2</v>
      </c>
      <c r="AC229" s="84">
        <f t="shared" si="137"/>
        <v>1.2497285434328341E-2</v>
      </c>
      <c r="AD229" s="84">
        <f t="shared" si="138"/>
        <v>2.8752867007741031E-3</v>
      </c>
      <c r="AE229" s="84">
        <f t="shared" si="139"/>
        <v>8.2672736116484267E-7</v>
      </c>
      <c r="AF229" s="77">
        <f t="shared" si="140"/>
        <v>1.2497285434328341E-2</v>
      </c>
      <c r="AG229" s="142"/>
      <c r="AH229" s="77">
        <f t="shared" si="141"/>
        <v>-6.1384529352512242E-2</v>
      </c>
      <c r="AI229" s="77">
        <f t="shared" si="142"/>
        <v>1.0151156230401006</v>
      </c>
      <c r="AJ229" s="77">
        <f t="shared" si="143"/>
        <v>-0.98659614009772478</v>
      </c>
      <c r="AK229" s="77">
        <f t="shared" si="144"/>
        <v>-3.1861671350839789E-2</v>
      </c>
      <c r="AL229" s="77">
        <f t="shared" si="145"/>
        <v>-1.1278262201047204</v>
      </c>
      <c r="AM229" s="77">
        <f t="shared" si="146"/>
        <v>-0.63241418897426205</v>
      </c>
      <c r="AN229" s="84">
        <f t="shared" si="148"/>
        <v>5.1869888871403811</v>
      </c>
      <c r="AO229" s="84">
        <f t="shared" si="148"/>
        <v>5.1869888871409389</v>
      </c>
      <c r="AP229" s="84">
        <f t="shared" si="148"/>
        <v>5.1869888871755228</v>
      </c>
      <c r="AQ229" s="84">
        <f t="shared" si="148"/>
        <v>5.1869888893215421</v>
      </c>
      <c r="AR229" s="84">
        <f t="shared" si="148"/>
        <v>5.1869890224850108</v>
      </c>
      <c r="AS229" s="84">
        <f t="shared" si="148"/>
        <v>5.1869972853955923</v>
      </c>
      <c r="AT229" s="84">
        <f t="shared" si="148"/>
        <v>5.1875097466028901</v>
      </c>
      <c r="AU229" s="84">
        <f t="shared" si="147"/>
        <v>5.2183565974877437</v>
      </c>
    </row>
    <row r="230" spans="1:48" s="77" customFormat="1" ht="12.95" customHeight="1">
      <c r="A230" s="144" t="s">
        <v>1651</v>
      </c>
      <c r="B230" s="144" t="s">
        <v>65</v>
      </c>
      <c r="C230" s="145">
        <v>42444.599800000004</v>
      </c>
      <c r="D230" s="146">
        <v>1.6000000000000001E-3</v>
      </c>
      <c r="E230" s="140">
        <f t="shared" si="132"/>
        <v>-1623.9945666168198</v>
      </c>
      <c r="F230" s="77">
        <f t="shared" si="133"/>
        <v>-1624</v>
      </c>
      <c r="G230" s="77">
        <f t="shared" si="128"/>
        <v>6.1720000085188076E-3</v>
      </c>
      <c r="K230" s="77">
        <f>+G230</f>
        <v>6.1720000085188076E-3</v>
      </c>
      <c r="O230" s="77">
        <f t="shared" ca="1" si="149"/>
        <v>-3.0688757699261628E-2</v>
      </c>
      <c r="Q230" s="143">
        <f t="shared" si="115"/>
        <v>27426.099800000004</v>
      </c>
      <c r="R230" s="77">
        <f t="shared" si="150"/>
        <v>3.8093584105156159E-5</v>
      </c>
      <c r="S230" s="79">
        <f>S$18</f>
        <v>1</v>
      </c>
      <c r="Z230" s="77">
        <f t="shared" si="134"/>
        <v>-1624</v>
      </c>
      <c r="AA230" s="84">
        <f t="shared" si="135"/>
        <v>2.4967133061265315E-3</v>
      </c>
      <c r="AB230" s="84">
        <f t="shared" si="136"/>
        <v>6.7556529361031042E-2</v>
      </c>
      <c r="AC230" s="84">
        <f t="shared" si="137"/>
        <v>6.1720000085188076E-3</v>
      </c>
      <c r="AD230" s="84">
        <f t="shared" si="138"/>
        <v>3.6752867023922761E-3</v>
      </c>
      <c r="AE230" s="84">
        <f t="shared" si="139"/>
        <v>1.3507732344781492E-5</v>
      </c>
      <c r="AF230" s="77">
        <f t="shared" si="140"/>
        <v>6.1720000085188076E-3</v>
      </c>
      <c r="AG230" s="142"/>
      <c r="AH230" s="77">
        <f t="shared" si="141"/>
        <v>-6.1384529352512242E-2</v>
      </c>
      <c r="AI230" s="77">
        <f t="shared" si="142"/>
        <v>1.0151156230401006</v>
      </c>
      <c r="AJ230" s="77">
        <f t="shared" si="143"/>
        <v>-0.98659614009772478</v>
      </c>
      <c r="AK230" s="77">
        <f t="shared" si="144"/>
        <v>-3.1861671350839789E-2</v>
      </c>
      <c r="AL230" s="77">
        <f t="shared" si="145"/>
        <v>-1.1278262201047204</v>
      </c>
      <c r="AM230" s="77">
        <f t="shared" si="146"/>
        <v>-0.63241418897426205</v>
      </c>
      <c r="AN230" s="84">
        <f t="shared" si="148"/>
        <v>5.1869888871403811</v>
      </c>
      <c r="AO230" s="84">
        <f t="shared" si="148"/>
        <v>5.1869888871409389</v>
      </c>
      <c r="AP230" s="84">
        <f t="shared" si="148"/>
        <v>5.1869888871755228</v>
      </c>
      <c r="AQ230" s="84">
        <f t="shared" si="148"/>
        <v>5.1869888893215421</v>
      </c>
      <c r="AR230" s="84">
        <f t="shared" si="148"/>
        <v>5.1869890224850108</v>
      </c>
      <c r="AS230" s="84">
        <f t="shared" si="148"/>
        <v>5.1869972853955923</v>
      </c>
      <c r="AT230" s="84">
        <f t="shared" si="148"/>
        <v>5.1875097466028901</v>
      </c>
      <c r="AU230" s="84">
        <f t="shared" si="147"/>
        <v>5.2183565974877437</v>
      </c>
    </row>
    <row r="231" spans="1:48" s="77" customFormat="1" ht="12.95" customHeight="1">
      <c r="A231" s="137" t="s">
        <v>879</v>
      </c>
      <c r="B231" s="138" t="s">
        <v>154</v>
      </c>
      <c r="C231" s="139">
        <v>42445.737000000001</v>
      </c>
      <c r="D231" s="139" t="s">
        <v>244</v>
      </c>
      <c r="E231" s="140">
        <f t="shared" si="132"/>
        <v>-1622.9934578439593</v>
      </c>
      <c r="F231" s="77">
        <f t="shared" si="133"/>
        <v>-1623</v>
      </c>
      <c r="G231" s="77">
        <f t="shared" si="128"/>
        <v>7.4315000019851141E-3</v>
      </c>
      <c r="I231" s="77">
        <f>+G231</f>
        <v>7.4315000019851141E-3</v>
      </c>
      <c r="O231" s="77">
        <f t="shared" ca="1" si="149"/>
        <v>-3.067754992422032E-2</v>
      </c>
      <c r="P231" s="77">
        <f>+D$11+D$12*F231+D$13*F231^2</f>
        <v>-7.1223211486338362E-3</v>
      </c>
      <c r="Q231" s="143">
        <f t="shared" ref="Q231:Q294" si="154">+C231-15018.5</f>
        <v>27427.237000000001</v>
      </c>
      <c r="R231" s="77">
        <f t="shared" si="150"/>
        <v>2.1181371008420347E-4</v>
      </c>
      <c r="S231" s="79">
        <f>S$16</f>
        <v>0.1</v>
      </c>
      <c r="Z231" s="77">
        <f t="shared" si="134"/>
        <v>-1623</v>
      </c>
      <c r="AA231" s="84">
        <f t="shared" si="135"/>
        <v>2.4992418472146033E-3</v>
      </c>
      <c r="AB231" s="84">
        <f t="shared" si="136"/>
        <v>6.8817166230228766E-2</v>
      </c>
      <c r="AC231" s="84">
        <f t="shared" si="137"/>
        <v>1.4553821150618949E-2</v>
      </c>
      <c r="AD231" s="84">
        <f t="shared" si="138"/>
        <v>4.9322581547705108E-3</v>
      </c>
      <c r="AE231" s="84">
        <f t="shared" si="139"/>
        <v>2.4327170505300205E-6</v>
      </c>
      <c r="AF231" s="77">
        <f t="shared" si="140"/>
        <v>1.4553821150618949E-2</v>
      </c>
      <c r="AG231" s="142"/>
      <c r="AH231" s="77">
        <f t="shared" si="141"/>
        <v>-6.1385666228243652E-2</v>
      </c>
      <c r="AI231" s="77">
        <f t="shared" si="142"/>
        <v>1.0151201198232362</v>
      </c>
      <c r="AJ231" s="77">
        <f t="shared" si="143"/>
        <v>-0.98661916152925133</v>
      </c>
      <c r="AK231" s="77">
        <f t="shared" si="144"/>
        <v>-3.1859537625181011E-2</v>
      </c>
      <c r="AL231" s="77">
        <f t="shared" si="145"/>
        <v>-1.1276850808137244</v>
      </c>
      <c r="AM231" s="77">
        <f t="shared" si="146"/>
        <v>-0.632315399569637</v>
      </c>
      <c r="AN231" s="84">
        <f t="shared" ref="AN231:AT240" si="155">$AU231+$AB$7*SIN(AO231)</f>
        <v>5.1871278379990438</v>
      </c>
      <c r="AO231" s="84">
        <f t="shared" si="155"/>
        <v>5.1871278379996024</v>
      </c>
      <c r="AP231" s="84">
        <f t="shared" si="155"/>
        <v>5.1871278380342307</v>
      </c>
      <c r="AQ231" s="84">
        <f t="shared" si="155"/>
        <v>5.1871278401823826</v>
      </c>
      <c r="AR231" s="84">
        <f t="shared" si="155"/>
        <v>5.1871279734421778</v>
      </c>
      <c r="AS231" s="84">
        <f t="shared" si="155"/>
        <v>5.1871362400941718</v>
      </c>
      <c r="AT231" s="84">
        <f t="shared" si="155"/>
        <v>5.18764879476341</v>
      </c>
      <c r="AU231" s="84">
        <f t="shared" si="147"/>
        <v>5.2184933087570311</v>
      </c>
      <c r="AV231" s="84"/>
    </row>
    <row r="232" spans="1:48" s="77" customFormat="1" ht="12.95" customHeight="1">
      <c r="A232" s="144" t="s">
        <v>1651</v>
      </c>
      <c r="B232" s="144" t="s">
        <v>65</v>
      </c>
      <c r="C232" s="145">
        <v>42445.738100000002</v>
      </c>
      <c r="D232" s="146">
        <v>1.1999999999999999E-3</v>
      </c>
      <c r="E232" s="140">
        <f t="shared" si="132"/>
        <v>-1622.9924894833794</v>
      </c>
      <c r="F232" s="77">
        <f t="shared" si="133"/>
        <v>-1623</v>
      </c>
      <c r="G232" s="77">
        <f t="shared" si="128"/>
        <v>8.5315000033006072E-3</v>
      </c>
      <c r="K232" s="77">
        <f>+G232</f>
        <v>8.5315000033006072E-3</v>
      </c>
      <c r="O232" s="77">
        <f t="shared" ca="1" si="149"/>
        <v>-3.067754992422032E-2</v>
      </c>
      <c r="Q232" s="143">
        <f t="shared" si="154"/>
        <v>27427.238100000002</v>
      </c>
      <c r="R232" s="77">
        <f t="shared" si="150"/>
        <v>7.2786492306318261E-5</v>
      </c>
      <c r="S232" s="79">
        <f>S$18</f>
        <v>1</v>
      </c>
      <c r="Z232" s="77">
        <f t="shared" si="134"/>
        <v>-1623</v>
      </c>
      <c r="AA232" s="84">
        <f t="shared" si="135"/>
        <v>2.4992418472146033E-3</v>
      </c>
      <c r="AB232" s="84">
        <f t="shared" si="136"/>
        <v>6.9917166231544259E-2</v>
      </c>
      <c r="AC232" s="84">
        <f t="shared" si="137"/>
        <v>8.5315000033006072E-3</v>
      </c>
      <c r="AD232" s="84">
        <f t="shared" si="138"/>
        <v>6.0322581560860039E-3</v>
      </c>
      <c r="AE232" s="84">
        <f t="shared" si="139"/>
        <v>3.6388138461666115E-5</v>
      </c>
      <c r="AF232" s="77">
        <f t="shared" si="140"/>
        <v>8.5315000033006072E-3</v>
      </c>
      <c r="AG232" s="142"/>
      <c r="AH232" s="77">
        <f t="shared" si="141"/>
        <v>-6.1385666228243652E-2</v>
      </c>
      <c r="AI232" s="77">
        <f t="shared" si="142"/>
        <v>1.0151201198232362</v>
      </c>
      <c r="AJ232" s="77">
        <f t="shared" si="143"/>
        <v>-0.98661916152925133</v>
      </c>
      <c r="AK232" s="77">
        <f t="shared" si="144"/>
        <v>-3.1859537625181011E-2</v>
      </c>
      <c r="AL232" s="77">
        <f t="shared" si="145"/>
        <v>-1.1276850808137244</v>
      </c>
      <c r="AM232" s="77">
        <f t="shared" si="146"/>
        <v>-0.632315399569637</v>
      </c>
      <c r="AN232" s="84">
        <f t="shared" si="155"/>
        <v>5.1871278379990438</v>
      </c>
      <c r="AO232" s="84">
        <f t="shared" si="155"/>
        <v>5.1871278379996024</v>
      </c>
      <c r="AP232" s="84">
        <f t="shared" si="155"/>
        <v>5.1871278380342307</v>
      </c>
      <c r="AQ232" s="84">
        <f t="shared" si="155"/>
        <v>5.1871278401823826</v>
      </c>
      <c r="AR232" s="84">
        <f t="shared" si="155"/>
        <v>5.1871279734421778</v>
      </c>
      <c r="AS232" s="84">
        <f t="shared" si="155"/>
        <v>5.1871362400941718</v>
      </c>
      <c r="AT232" s="84">
        <f t="shared" si="155"/>
        <v>5.18764879476341</v>
      </c>
      <c r="AU232" s="84">
        <f t="shared" si="147"/>
        <v>5.2184933087570311</v>
      </c>
    </row>
    <row r="233" spans="1:48" s="77" customFormat="1" ht="12.95" customHeight="1">
      <c r="A233" s="137" t="s">
        <v>908</v>
      </c>
      <c r="B233" s="138" t="s">
        <v>154</v>
      </c>
      <c r="C233" s="139">
        <v>42451.406000000003</v>
      </c>
      <c r="D233" s="139" t="s">
        <v>244</v>
      </c>
      <c r="E233" s="140">
        <f t="shared" si="132"/>
        <v>-1618.0028795522251</v>
      </c>
      <c r="F233" s="77">
        <f t="shared" si="133"/>
        <v>-1618</v>
      </c>
      <c r="G233" s="77">
        <f t="shared" si="128"/>
        <v>-3.2709999941289425E-3</v>
      </c>
      <c r="I233" s="77">
        <f>+G233</f>
        <v>-3.2709999941289425E-3</v>
      </c>
      <c r="O233" s="77">
        <f t="shared" ca="1" si="149"/>
        <v>-3.0621511049013776E-2</v>
      </c>
      <c r="P233" s="77">
        <f>+D$11+D$12*F233+D$13*F233^2</f>
        <v>-7.1074734464224177E-3</v>
      </c>
      <c r="Q233" s="143">
        <f t="shared" si="154"/>
        <v>27432.906000000003</v>
      </c>
      <c r="R233" s="77">
        <f t="shared" si="150"/>
        <v>1.4718528550152615E-5</v>
      </c>
      <c r="S233" s="79">
        <f>S$16</f>
        <v>0.1</v>
      </c>
      <c r="Z233" s="77">
        <f t="shared" si="134"/>
        <v>-1618</v>
      </c>
      <c r="AA233" s="84">
        <f t="shared" si="135"/>
        <v>2.5119003816886226E-3</v>
      </c>
      <c r="AB233" s="84">
        <f t="shared" si="136"/>
        <v>5.8120332909524661E-2</v>
      </c>
      <c r="AC233" s="84">
        <f t="shared" si="137"/>
        <v>3.8364734522934752E-3</v>
      </c>
      <c r="AD233" s="84">
        <f t="shared" si="138"/>
        <v>-5.7829003758175651E-3</v>
      </c>
      <c r="AE233" s="84">
        <f t="shared" si="139"/>
        <v>3.3441936756630939E-6</v>
      </c>
      <c r="AF233" s="77">
        <f t="shared" si="140"/>
        <v>3.8364734522934752E-3</v>
      </c>
      <c r="AG233" s="142"/>
      <c r="AH233" s="77">
        <f t="shared" si="141"/>
        <v>-6.1391332903653603E-2</v>
      </c>
      <c r="AI233" s="77">
        <f t="shared" si="142"/>
        <v>1.0151425998164814</v>
      </c>
      <c r="AJ233" s="77">
        <f t="shared" si="143"/>
        <v>-0.98673397691624176</v>
      </c>
      <c r="AK233" s="77">
        <f t="shared" si="144"/>
        <v>-3.1848859193968675E-2</v>
      </c>
      <c r="AL233" s="77">
        <f t="shared" si="145"/>
        <v>-1.1269793656039693</v>
      </c>
      <c r="AM233" s="77">
        <f t="shared" si="146"/>
        <v>-0.63182157162275243</v>
      </c>
      <c r="AN233" s="84">
        <f t="shared" si="155"/>
        <v>5.1878226015242674</v>
      </c>
      <c r="AO233" s="84">
        <f t="shared" si="155"/>
        <v>5.1878226015248297</v>
      </c>
      <c r="AP233" s="84">
        <f t="shared" si="155"/>
        <v>5.1878226015596773</v>
      </c>
      <c r="AQ233" s="84">
        <f t="shared" si="155"/>
        <v>5.1878226037185149</v>
      </c>
      <c r="AR233" s="84">
        <f t="shared" si="155"/>
        <v>5.1878227374604</v>
      </c>
      <c r="AS233" s="84">
        <f t="shared" si="155"/>
        <v>5.1878310228199522</v>
      </c>
      <c r="AT233" s="84">
        <f t="shared" si="155"/>
        <v>5.1883440442123794</v>
      </c>
      <c r="AU233" s="84">
        <f t="shared" si="147"/>
        <v>5.2191768651034662</v>
      </c>
    </row>
    <row r="234" spans="1:48" s="77" customFormat="1" ht="12.95" customHeight="1">
      <c r="A234" s="144" t="s">
        <v>1651</v>
      </c>
      <c r="B234" s="144" t="s">
        <v>65</v>
      </c>
      <c r="C234" s="145">
        <v>42453.667289999998</v>
      </c>
      <c r="D234" s="146">
        <v>8.9999999999999998E-4</v>
      </c>
      <c r="E234" s="140">
        <f t="shared" si="132"/>
        <v>-1616.0122031039473</v>
      </c>
      <c r="F234" s="77">
        <f t="shared" si="133"/>
        <v>-1616</v>
      </c>
      <c r="G234" s="77">
        <f t="shared" si="128"/>
        <v>-1.3861999999789987E-2</v>
      </c>
      <c r="K234" s="77">
        <f>+G234</f>
        <v>-1.3861999999789987E-2</v>
      </c>
      <c r="O234" s="77">
        <f t="shared" ca="1" si="149"/>
        <v>-3.059909549893116E-2</v>
      </c>
      <c r="Q234" s="143">
        <f t="shared" si="154"/>
        <v>27435.167289999998</v>
      </c>
      <c r="R234" s="77">
        <f t="shared" si="150"/>
        <v>1.9215504399417758E-4</v>
      </c>
      <c r="S234" s="79">
        <f>S$18</f>
        <v>1</v>
      </c>
      <c r="Z234" s="77">
        <f t="shared" si="134"/>
        <v>-1616</v>
      </c>
      <c r="AA234" s="84">
        <f t="shared" si="135"/>
        <v>2.5169711830684213E-3</v>
      </c>
      <c r="AB234" s="84">
        <f t="shared" si="136"/>
        <v>4.7531591311804476E-2</v>
      </c>
      <c r="AC234" s="84">
        <f t="shared" si="137"/>
        <v>-1.3861999999789987E-2</v>
      </c>
      <c r="AD234" s="84">
        <f t="shared" si="138"/>
        <v>-1.6378971182858408E-2</v>
      </c>
      <c r="AE234" s="84">
        <f t="shared" si="139"/>
        <v>2.6827069700890614E-4</v>
      </c>
      <c r="AF234" s="77">
        <f t="shared" si="140"/>
        <v>-1.3861999999789987E-2</v>
      </c>
      <c r="AG234" s="142"/>
      <c r="AH234" s="77">
        <f t="shared" si="141"/>
        <v>-6.1393591311594463E-2</v>
      </c>
      <c r="AI234" s="77">
        <f t="shared" si="142"/>
        <v>1.0151515899814496</v>
      </c>
      <c r="AJ234" s="77">
        <f t="shared" si="143"/>
        <v>-0.98677976689291347</v>
      </c>
      <c r="AK234" s="77">
        <f t="shared" si="144"/>
        <v>-3.1844583247286916E-2</v>
      </c>
      <c r="AL234" s="77">
        <f t="shared" si="145"/>
        <v>-1.1266970707690929</v>
      </c>
      <c r="AM234" s="77">
        <f t="shared" si="146"/>
        <v>-0.63162409597778779</v>
      </c>
      <c r="AN234" s="84">
        <f t="shared" si="155"/>
        <v>5.1881005112419141</v>
      </c>
      <c r="AO234" s="84">
        <f t="shared" si="155"/>
        <v>5.1881005112424781</v>
      </c>
      <c r="AP234" s="84">
        <f t="shared" si="155"/>
        <v>5.1881005112774137</v>
      </c>
      <c r="AQ234" s="84">
        <f t="shared" si="155"/>
        <v>5.188100513440534</v>
      </c>
      <c r="AR234" s="84">
        <f t="shared" si="155"/>
        <v>5.1881006473754701</v>
      </c>
      <c r="AS234" s="84">
        <f t="shared" si="155"/>
        <v>5.188108940218263</v>
      </c>
      <c r="AT234" s="84">
        <f t="shared" si="155"/>
        <v>5.1886221480261243</v>
      </c>
      <c r="AU234" s="84">
        <f t="shared" si="147"/>
        <v>5.2194502876420401</v>
      </c>
    </row>
    <row r="235" spans="1:48" s="77" customFormat="1" ht="12.95" customHeight="1">
      <c r="A235" s="137" t="s">
        <v>879</v>
      </c>
      <c r="B235" s="138" t="s">
        <v>154</v>
      </c>
      <c r="C235" s="139">
        <v>42453.673000000003</v>
      </c>
      <c r="D235" s="139" t="s">
        <v>244</v>
      </c>
      <c r="E235" s="140">
        <f t="shared" si="132"/>
        <v>-1616.0071764322115</v>
      </c>
      <c r="F235" s="77">
        <f t="shared" si="133"/>
        <v>-1616</v>
      </c>
      <c r="G235" s="77">
        <f t="shared" si="128"/>
        <v>-8.1519999948795885E-3</v>
      </c>
      <c r="I235" s="77">
        <f>+G235</f>
        <v>-8.1519999948795885E-3</v>
      </c>
      <c r="O235" s="77">
        <f t="shared" ca="1" si="149"/>
        <v>-3.059909549893116E-2</v>
      </c>
      <c r="P235" s="77">
        <f t="shared" ref="P235:P241" si="156">+D$11+D$12*F235+D$13*F235^2</f>
        <v>-7.1015220883582225E-3</v>
      </c>
      <c r="Q235" s="143">
        <f t="shared" si="154"/>
        <v>27435.173000000003</v>
      </c>
      <c r="R235" s="77">
        <f t="shared" si="150"/>
        <v>1.1035038320895117E-6</v>
      </c>
      <c r="S235" s="79">
        <f>S$16</f>
        <v>0.1</v>
      </c>
      <c r="Z235" s="77">
        <f t="shared" si="134"/>
        <v>-1616</v>
      </c>
      <c r="AA235" s="84">
        <f t="shared" si="135"/>
        <v>2.5169711830684213E-3</v>
      </c>
      <c r="AB235" s="84">
        <f t="shared" si="136"/>
        <v>5.3241591316714874E-2</v>
      </c>
      <c r="AC235" s="84">
        <f t="shared" si="137"/>
        <v>-1.050477906521366E-3</v>
      </c>
      <c r="AD235" s="84">
        <f t="shared" si="138"/>
        <v>-1.066897117794801E-2</v>
      </c>
      <c r="AE235" s="84">
        <f t="shared" si="139"/>
        <v>1.1382694599588535E-5</v>
      </c>
      <c r="AF235" s="77">
        <f t="shared" si="140"/>
        <v>-1.050477906521366E-3</v>
      </c>
      <c r="AG235" s="142"/>
      <c r="AH235" s="77">
        <f t="shared" si="141"/>
        <v>-6.1393591311594463E-2</v>
      </c>
      <c r="AI235" s="77">
        <f t="shared" si="142"/>
        <v>1.0151515899814496</v>
      </c>
      <c r="AJ235" s="77">
        <f t="shared" si="143"/>
        <v>-0.98677976689291347</v>
      </c>
      <c r="AK235" s="77">
        <f t="shared" si="144"/>
        <v>-3.1844583247286916E-2</v>
      </c>
      <c r="AL235" s="77">
        <f t="shared" si="145"/>
        <v>-1.1266970707690929</v>
      </c>
      <c r="AM235" s="77">
        <f t="shared" si="146"/>
        <v>-0.63162409597778779</v>
      </c>
      <c r="AN235" s="84">
        <f t="shared" si="155"/>
        <v>5.1881005112419141</v>
      </c>
      <c r="AO235" s="84">
        <f t="shared" si="155"/>
        <v>5.1881005112424781</v>
      </c>
      <c r="AP235" s="84">
        <f t="shared" si="155"/>
        <v>5.1881005112774137</v>
      </c>
      <c r="AQ235" s="84">
        <f t="shared" si="155"/>
        <v>5.188100513440534</v>
      </c>
      <c r="AR235" s="84">
        <f t="shared" si="155"/>
        <v>5.1881006473754701</v>
      </c>
      <c r="AS235" s="84">
        <f t="shared" si="155"/>
        <v>5.188108940218263</v>
      </c>
      <c r="AT235" s="84">
        <f t="shared" si="155"/>
        <v>5.1886221480261243</v>
      </c>
      <c r="AU235" s="84">
        <f t="shared" si="147"/>
        <v>5.2194502876420401</v>
      </c>
    </row>
    <row r="236" spans="1:48" s="77" customFormat="1" ht="12.95" customHeight="1">
      <c r="A236" s="5" t="s">
        <v>87</v>
      </c>
      <c r="B236" s="140"/>
      <c r="C236" s="147">
        <v>42454.44</v>
      </c>
      <c r="D236" s="148"/>
      <c r="E236" s="77">
        <f t="shared" si="132"/>
        <v>-1615.3319650104868</v>
      </c>
      <c r="F236" s="77">
        <f t="shared" si="133"/>
        <v>-1615.5</v>
      </c>
      <c r="P236" s="77">
        <f t="shared" si="156"/>
        <v>-7.1000331526654206E-3</v>
      </c>
      <c r="Q236" s="143">
        <f t="shared" si="154"/>
        <v>27435.940000000002</v>
      </c>
      <c r="S236" s="79"/>
      <c r="U236" s="77">
        <f>+C236-(C$7+F236*C$8)</f>
        <v>0.19087775000662077</v>
      </c>
      <c r="Z236" s="77">
        <f t="shared" si="134"/>
        <v>-1615.5</v>
      </c>
      <c r="AA236" s="84">
        <f t="shared" si="135"/>
        <v>2.5182395430788096E-3</v>
      </c>
      <c r="AB236" s="84">
        <f t="shared" si="136"/>
        <v>-9999</v>
      </c>
      <c r="AC236" s="84">
        <f t="shared" si="137"/>
        <v>7.1000331526654206E-3</v>
      </c>
      <c r="AD236" s="84">
        <f t="shared" si="138"/>
        <v>-9999</v>
      </c>
      <c r="AE236" s="84">
        <f t="shared" si="139"/>
        <v>0</v>
      </c>
      <c r="AF236" s="77">
        <f t="shared" si="140"/>
        <v>-9999</v>
      </c>
      <c r="AG236" s="142"/>
      <c r="AH236" s="77">
        <f t="shared" si="141"/>
        <v>-6.1394155175822016E-2</v>
      </c>
      <c r="AI236" s="77">
        <f t="shared" si="142"/>
        <v>1.0151538373589348</v>
      </c>
      <c r="AJ236" s="77">
        <f t="shared" si="143"/>
        <v>-0.98679120222677363</v>
      </c>
      <c r="AK236" s="77">
        <f t="shared" si="144"/>
        <v>-3.1843513852247839E-2</v>
      </c>
      <c r="AL236" s="77">
        <f t="shared" si="145"/>
        <v>-1.126626496279143</v>
      </c>
      <c r="AM236" s="77">
        <f t="shared" si="146"/>
        <v>-0.63157473202198289</v>
      </c>
      <c r="AN236" s="84">
        <f t="shared" si="155"/>
        <v>5.1881699890558721</v>
      </c>
      <c r="AO236" s="84">
        <f t="shared" si="155"/>
        <v>5.188169989056437</v>
      </c>
      <c r="AP236" s="84">
        <f t="shared" si="155"/>
        <v>5.1881699890913948</v>
      </c>
      <c r="AQ236" s="84">
        <f t="shared" si="155"/>
        <v>5.1881699912555872</v>
      </c>
      <c r="AR236" s="84">
        <f t="shared" si="155"/>
        <v>5.1881701252388046</v>
      </c>
      <c r="AS236" s="84">
        <f t="shared" si="155"/>
        <v>5.1881784199524263</v>
      </c>
      <c r="AT236" s="84">
        <f t="shared" si="155"/>
        <v>5.1886916743396849</v>
      </c>
      <c r="AU236" s="84">
        <f t="shared" si="147"/>
        <v>5.2195186432766834</v>
      </c>
    </row>
    <row r="237" spans="1:48" s="77" customFormat="1" ht="12.95" customHeight="1">
      <c r="A237" s="137" t="s">
        <v>908</v>
      </c>
      <c r="B237" s="138" t="s">
        <v>154</v>
      </c>
      <c r="C237" s="139">
        <v>42459.360999999997</v>
      </c>
      <c r="D237" s="139" t="s">
        <v>244</v>
      </c>
      <c r="E237" s="140">
        <f t="shared" si="132"/>
        <v>-1610.9998719123053</v>
      </c>
      <c r="F237" s="77">
        <f t="shared" si="133"/>
        <v>-1611</v>
      </c>
      <c r="G237" s="77">
        <f t="shared" ref="G237:G242" si="157">+C237-(C$7+F237*C$8)</f>
        <v>1.4550000196322799E-4</v>
      </c>
      <c r="I237" s="77">
        <f>+G237</f>
        <v>1.4550000196322799E-4</v>
      </c>
      <c r="O237" s="77">
        <f ca="1">+C$11+C$12*F237</f>
        <v>-3.0543056623724616E-2</v>
      </c>
      <c r="P237" s="77">
        <f t="shared" si="156"/>
        <v>-7.0866130002486677E-3</v>
      </c>
      <c r="Q237" s="143">
        <f t="shared" si="154"/>
        <v>27440.860999999997</v>
      </c>
      <c r="R237" s="77">
        <f>+(P237-G237)^2</f>
        <v>5.2303458476762357E-5</v>
      </c>
      <c r="S237" s="79">
        <f>S$16</f>
        <v>0.1</v>
      </c>
      <c r="Z237" s="77">
        <f t="shared" si="134"/>
        <v>-1611</v>
      </c>
      <c r="AA237" s="84">
        <f t="shared" si="135"/>
        <v>2.529666658142242E-3</v>
      </c>
      <c r="AB237" s="84">
        <f t="shared" si="136"/>
        <v>6.1544716675203219E-2</v>
      </c>
      <c r="AC237" s="84">
        <f t="shared" si="137"/>
        <v>7.2321130022118957E-3</v>
      </c>
      <c r="AD237" s="84">
        <f t="shared" si="138"/>
        <v>-2.384166656179014E-3</v>
      </c>
      <c r="AE237" s="84">
        <f t="shared" si="139"/>
        <v>5.6842506444358205E-7</v>
      </c>
      <c r="AF237" s="77">
        <f t="shared" si="140"/>
        <v>7.2321130022118957E-3</v>
      </c>
      <c r="AG237" s="142"/>
      <c r="AH237" s="77">
        <f t="shared" si="141"/>
        <v>-6.1399216673239991E-2</v>
      </c>
      <c r="AI237" s="77">
        <f t="shared" si="142"/>
        <v>1.0151740608060644</v>
      </c>
      <c r="AJ237" s="77">
        <f t="shared" si="143"/>
        <v>-0.98689390132002786</v>
      </c>
      <c r="AK237" s="77">
        <f t="shared" si="144"/>
        <v>-3.1833881946963502E-2</v>
      </c>
      <c r="AL237" s="77">
        <f t="shared" si="145"/>
        <v>-1.1259913118091807</v>
      </c>
      <c r="AM237" s="77">
        <f t="shared" si="146"/>
        <v>-0.63113054556824366</v>
      </c>
      <c r="AN237" s="84">
        <f t="shared" si="155"/>
        <v>5.1887952963024118</v>
      </c>
      <c r="AO237" s="84">
        <f t="shared" si="155"/>
        <v>5.1887952963029811</v>
      </c>
      <c r="AP237" s="84">
        <f t="shared" si="155"/>
        <v>5.188795296338137</v>
      </c>
      <c r="AQ237" s="84">
        <f t="shared" si="155"/>
        <v>5.1887952985119883</v>
      </c>
      <c r="AR237" s="84">
        <f t="shared" si="155"/>
        <v>5.1887954329300863</v>
      </c>
      <c r="AS237" s="84">
        <f t="shared" si="155"/>
        <v>5.1888037444814721</v>
      </c>
      <c r="AT237" s="84">
        <f t="shared" si="155"/>
        <v>5.189317417642819</v>
      </c>
      <c r="AU237" s="84">
        <f t="shared" si="147"/>
        <v>5.2201338439884744</v>
      </c>
    </row>
    <row r="238" spans="1:48" s="77" customFormat="1" ht="12.95" customHeight="1">
      <c r="A238" s="5" t="s">
        <v>87</v>
      </c>
      <c r="B238" s="140"/>
      <c r="C238" s="147">
        <v>42460.459000000003</v>
      </c>
      <c r="D238" s="148"/>
      <c r="E238" s="77">
        <f t="shared" si="132"/>
        <v>-1610.033271989153</v>
      </c>
      <c r="F238" s="77">
        <f t="shared" si="133"/>
        <v>-1610</v>
      </c>
      <c r="G238" s="77">
        <f t="shared" si="157"/>
        <v>-3.779499999654945E-2</v>
      </c>
      <c r="I238" s="77">
        <f>+G238</f>
        <v>-3.779499999654945E-2</v>
      </c>
      <c r="P238" s="77">
        <f t="shared" si="156"/>
        <v>-7.0836259209783453E-3</v>
      </c>
      <c r="Q238" s="143">
        <f t="shared" si="154"/>
        <v>27441.959000000003</v>
      </c>
      <c r="S238" s="79">
        <f>S$16</f>
        <v>0.1</v>
      </c>
      <c r="Z238" s="77">
        <f t="shared" si="134"/>
        <v>-1610</v>
      </c>
      <c r="AA238" s="84">
        <f t="shared" si="135"/>
        <v>2.5322089200232809E-3</v>
      </c>
      <c r="AB238" s="84">
        <f t="shared" si="136"/>
        <v>2.3605338207310693E-2</v>
      </c>
      <c r="AC238" s="84">
        <f t="shared" si="137"/>
        <v>-3.0711374075571105E-2</v>
      </c>
      <c r="AD238" s="84">
        <f t="shared" si="138"/>
        <v>-4.0327208916572731E-2</v>
      </c>
      <c r="AE238" s="84">
        <f t="shared" si="139"/>
        <v>1.6262837790009032E-4</v>
      </c>
      <c r="AF238" s="77">
        <f t="shared" si="140"/>
        <v>-3.0711374075571105E-2</v>
      </c>
      <c r="AG238" s="142"/>
      <c r="AH238" s="77">
        <f t="shared" si="141"/>
        <v>-6.1400338203860143E-2</v>
      </c>
      <c r="AI238" s="77">
        <f t="shared" si="142"/>
        <v>1.0151785541837088</v>
      </c>
      <c r="AJ238" s="77">
        <f t="shared" si="143"/>
        <v>-0.98691666982362114</v>
      </c>
      <c r="AK238" s="77">
        <f t="shared" si="144"/>
        <v>-3.1831739727064295E-2</v>
      </c>
      <c r="AL238" s="77">
        <f t="shared" si="145"/>
        <v>-1.1258501562681265</v>
      </c>
      <c r="AM238" s="77">
        <f t="shared" si="146"/>
        <v>-0.63103185924893901</v>
      </c>
      <c r="AN238" s="84">
        <f t="shared" si="155"/>
        <v>5.1889342551598912</v>
      </c>
      <c r="AO238" s="84">
        <f t="shared" si="155"/>
        <v>5.1889342551604605</v>
      </c>
      <c r="AP238" s="84">
        <f t="shared" si="155"/>
        <v>5.1889342551956608</v>
      </c>
      <c r="AQ238" s="84">
        <f t="shared" si="155"/>
        <v>5.1889342573716624</v>
      </c>
      <c r="AR238" s="84">
        <f t="shared" si="155"/>
        <v>5.1889343918864848</v>
      </c>
      <c r="AS238" s="84">
        <f t="shared" si="155"/>
        <v>5.1889427071796668</v>
      </c>
      <c r="AT238" s="84">
        <f t="shared" si="155"/>
        <v>5.1894564732942081</v>
      </c>
      <c r="AU238" s="84">
        <f t="shared" si="147"/>
        <v>5.2202705552577617</v>
      </c>
    </row>
    <row r="239" spans="1:48" s="77" customFormat="1" ht="12.95" customHeight="1">
      <c r="A239" s="5" t="s">
        <v>87</v>
      </c>
      <c r="B239" s="140"/>
      <c r="C239" s="147">
        <v>42467.3</v>
      </c>
      <c r="D239" s="148"/>
      <c r="E239" s="77">
        <f t="shared" si="132"/>
        <v>-1604.0109495171571</v>
      </c>
      <c r="F239" s="77">
        <f t="shared" si="133"/>
        <v>-1604</v>
      </c>
      <c r="G239" s="77">
        <f t="shared" si="157"/>
        <v>-1.2437999990652315E-2</v>
      </c>
      <c r="I239" s="77">
        <f>+G239</f>
        <v>-1.2437999990652315E-2</v>
      </c>
      <c r="P239" s="77">
        <f t="shared" si="156"/>
        <v>-7.0656666138175263E-3</v>
      </c>
      <c r="Q239" s="143">
        <f t="shared" si="154"/>
        <v>27448.800000000003</v>
      </c>
      <c r="S239" s="79">
        <f>S$16</f>
        <v>0.1</v>
      </c>
      <c r="Z239" s="77">
        <f t="shared" si="134"/>
        <v>-1604</v>
      </c>
      <c r="AA239" s="84">
        <f t="shared" si="135"/>
        <v>2.5474846625391304E-3</v>
      </c>
      <c r="AB239" s="84">
        <f t="shared" si="136"/>
        <v>4.8969042601800343E-2</v>
      </c>
      <c r="AC239" s="84">
        <f t="shared" si="137"/>
        <v>-5.372333376834789E-3</v>
      </c>
      <c r="AD239" s="84">
        <f t="shared" si="138"/>
        <v>-1.4985484653191446E-2</v>
      </c>
      <c r="AE239" s="84">
        <f t="shared" si="139"/>
        <v>2.2456475029103634E-5</v>
      </c>
      <c r="AF239" s="77">
        <f t="shared" si="140"/>
        <v>-5.372333376834789E-3</v>
      </c>
      <c r="AG239" s="142"/>
      <c r="AH239" s="77">
        <f t="shared" si="141"/>
        <v>-6.1407042592452658E-2</v>
      </c>
      <c r="AI239" s="77">
        <f t="shared" si="142"/>
        <v>1.0152055089302496</v>
      </c>
      <c r="AJ239" s="77">
        <f t="shared" si="143"/>
        <v>-0.98705287208949055</v>
      </c>
      <c r="AK239" s="77">
        <f t="shared" si="144"/>
        <v>-3.1818872691084556E-2</v>
      </c>
      <c r="AL239" s="77">
        <f t="shared" si="145"/>
        <v>-1.1250031967839842</v>
      </c>
      <c r="AM239" s="77">
        <f t="shared" si="146"/>
        <v>-0.63043990751367918</v>
      </c>
      <c r="AN239" s="84">
        <f t="shared" si="155"/>
        <v>5.1897680212193897</v>
      </c>
      <c r="AO239" s="84">
        <f t="shared" si="155"/>
        <v>5.1897680212199644</v>
      </c>
      <c r="AP239" s="84">
        <f t="shared" si="155"/>
        <v>5.1897680212554311</v>
      </c>
      <c r="AQ239" s="84">
        <f t="shared" si="155"/>
        <v>5.1897680234443602</v>
      </c>
      <c r="AR239" s="84">
        <f t="shared" si="155"/>
        <v>5.1897681585401694</v>
      </c>
      <c r="AS239" s="84">
        <f t="shared" si="155"/>
        <v>5.1897764962846127</v>
      </c>
      <c r="AT239" s="84">
        <f t="shared" si="155"/>
        <v>5.190290819295206</v>
      </c>
      <c r="AU239" s="84">
        <f t="shared" si="147"/>
        <v>5.2210908228734834</v>
      </c>
    </row>
    <row r="240" spans="1:48" s="77" customFormat="1" ht="12.95" customHeight="1">
      <c r="A240" s="137" t="s">
        <v>879</v>
      </c>
      <c r="B240" s="138" t="s">
        <v>154</v>
      </c>
      <c r="C240" s="139">
        <v>42469.571000000004</v>
      </c>
      <c r="D240" s="139" t="s">
        <v>244</v>
      </c>
      <c r="E240" s="140">
        <f t="shared" si="132"/>
        <v>-1602.0117250859473</v>
      </c>
      <c r="F240" s="77">
        <f t="shared" si="133"/>
        <v>-1602</v>
      </c>
      <c r="G240" s="77">
        <f t="shared" si="157"/>
        <v>-1.3318999990588054E-2</v>
      </c>
      <c r="I240" s="77">
        <f>+G240</f>
        <v>-1.3318999990588054E-2</v>
      </c>
      <c r="O240" s="77">
        <f t="shared" ref="O240:O250" ca="1" si="158">+C$11+C$12*F240</f>
        <v>-3.044218664835284E-2</v>
      </c>
      <c r="P240" s="77">
        <f t="shared" si="156"/>
        <v>-7.0596661470348227E-3</v>
      </c>
      <c r="Q240" s="143">
        <f t="shared" si="154"/>
        <v>27451.071000000004</v>
      </c>
      <c r="R240" s="77">
        <f>+(P240-G240)^2</f>
        <v>3.9179260165050865E-5</v>
      </c>
      <c r="S240" s="79">
        <f>S$16</f>
        <v>0.1</v>
      </c>
      <c r="Z240" s="77">
        <f t="shared" si="134"/>
        <v>-1602</v>
      </c>
      <c r="AA240" s="84">
        <f t="shared" si="135"/>
        <v>2.5525850237961972E-3</v>
      </c>
      <c r="AB240" s="84">
        <f t="shared" si="136"/>
        <v>4.8090267951396509E-2</v>
      </c>
      <c r="AC240" s="84">
        <f t="shared" si="137"/>
        <v>-6.2593338435532313E-3</v>
      </c>
      <c r="AD240" s="84">
        <f t="shared" si="138"/>
        <v>-1.5871585014384251E-2</v>
      </c>
      <c r="AE240" s="84">
        <f t="shared" si="139"/>
        <v>2.5190721086882677E-5</v>
      </c>
      <c r="AF240" s="77">
        <f t="shared" si="140"/>
        <v>-6.2593338435532313E-3</v>
      </c>
      <c r="AG240" s="142"/>
      <c r="AH240" s="77">
        <f t="shared" si="141"/>
        <v>-6.1409267941984563E-2</v>
      </c>
      <c r="AI240" s="77">
        <f t="shared" si="142"/>
        <v>1.0152144917407702</v>
      </c>
      <c r="AJ240" s="77">
        <f t="shared" si="143"/>
        <v>-0.98709811710468065</v>
      </c>
      <c r="AK240" s="77">
        <f t="shared" si="144"/>
        <v>-3.1814578454371939E-2</v>
      </c>
      <c r="AL240" s="77">
        <f t="shared" si="145"/>
        <v>-1.1247208669621982</v>
      </c>
      <c r="AM240" s="77">
        <f t="shared" si="146"/>
        <v>-0.63024265353046238</v>
      </c>
      <c r="AN240" s="84">
        <f t="shared" si="155"/>
        <v>5.1900459481582173</v>
      </c>
      <c r="AO240" s="84">
        <f t="shared" si="155"/>
        <v>5.1900459481587937</v>
      </c>
      <c r="AP240" s="84">
        <f t="shared" si="155"/>
        <v>5.1900459481943493</v>
      </c>
      <c r="AQ240" s="84">
        <f t="shared" si="155"/>
        <v>5.1900459503875975</v>
      </c>
      <c r="AR240" s="84">
        <f t="shared" si="155"/>
        <v>5.190046085677313</v>
      </c>
      <c r="AS240" s="84">
        <f t="shared" si="155"/>
        <v>5.1900544309056764</v>
      </c>
      <c r="AT240" s="84">
        <f t="shared" si="155"/>
        <v>5.1905689392345487</v>
      </c>
      <c r="AU240" s="84">
        <f t="shared" si="147"/>
        <v>5.2213642454120572</v>
      </c>
    </row>
    <row r="241" spans="1:48" s="77" customFormat="1" ht="12.95" customHeight="1">
      <c r="A241" s="137" t="s">
        <v>879</v>
      </c>
      <c r="B241" s="138" t="s">
        <v>154</v>
      </c>
      <c r="C241" s="139">
        <v>42469.588000000003</v>
      </c>
      <c r="D241" s="139" t="s">
        <v>244</v>
      </c>
      <c r="E241" s="140">
        <f t="shared" si="132"/>
        <v>-1601.9967595133669</v>
      </c>
      <c r="F241" s="77">
        <f t="shared" si="133"/>
        <v>-1602</v>
      </c>
      <c r="G241" s="77">
        <f t="shared" si="157"/>
        <v>3.681000009237323E-3</v>
      </c>
      <c r="I241" s="77">
        <f>+G241</f>
        <v>3.681000009237323E-3</v>
      </c>
      <c r="O241" s="77">
        <f t="shared" ca="1" si="158"/>
        <v>-3.044218664835284E-2</v>
      </c>
      <c r="P241" s="77">
        <f t="shared" si="156"/>
        <v>-7.0596661470348227E-3</v>
      </c>
      <c r="Q241" s="143">
        <f t="shared" si="154"/>
        <v>27451.088000000003</v>
      </c>
      <c r="R241" s="77">
        <f>+(P241-G241)^2</f>
        <v>1.1536190948048987E-4</v>
      </c>
      <c r="S241" s="79">
        <f>S$16</f>
        <v>0.1</v>
      </c>
      <c r="Z241" s="77">
        <f t="shared" si="134"/>
        <v>-1602</v>
      </c>
      <c r="AA241" s="84">
        <f t="shared" si="135"/>
        <v>2.5525850237961972E-3</v>
      </c>
      <c r="AB241" s="84">
        <f t="shared" si="136"/>
        <v>6.5090267951221886E-2</v>
      </c>
      <c r="AC241" s="84">
        <f t="shared" si="137"/>
        <v>1.0740666156272146E-2</v>
      </c>
      <c r="AD241" s="84">
        <f t="shared" si="138"/>
        <v>1.1284149854411257E-3</v>
      </c>
      <c r="AE241" s="84">
        <f t="shared" si="139"/>
        <v>1.2733203793680962E-7</v>
      </c>
      <c r="AF241" s="77">
        <f t="shared" si="140"/>
        <v>1.0740666156272146E-2</v>
      </c>
      <c r="AG241" s="142"/>
      <c r="AH241" s="77">
        <f t="shared" si="141"/>
        <v>-6.1409267941984563E-2</v>
      </c>
      <c r="AI241" s="77">
        <f t="shared" si="142"/>
        <v>1.0152144917407702</v>
      </c>
      <c r="AJ241" s="77">
        <f t="shared" si="143"/>
        <v>-0.98709811710468065</v>
      </c>
      <c r="AK241" s="77">
        <f t="shared" si="144"/>
        <v>-3.1814578454371939E-2</v>
      </c>
      <c r="AL241" s="77">
        <f t="shared" si="145"/>
        <v>-1.1247208669621982</v>
      </c>
      <c r="AM241" s="77">
        <f t="shared" si="146"/>
        <v>-0.63024265353046238</v>
      </c>
      <c r="AN241" s="84">
        <f t="shared" ref="AN241:AT250" si="159">$AU241+$AB$7*SIN(AO241)</f>
        <v>5.1900459481582173</v>
      </c>
      <c r="AO241" s="84">
        <f t="shared" si="159"/>
        <v>5.1900459481587937</v>
      </c>
      <c r="AP241" s="84">
        <f t="shared" si="159"/>
        <v>5.1900459481943493</v>
      </c>
      <c r="AQ241" s="84">
        <f t="shared" si="159"/>
        <v>5.1900459503875975</v>
      </c>
      <c r="AR241" s="84">
        <f t="shared" si="159"/>
        <v>5.190046085677313</v>
      </c>
      <c r="AS241" s="84">
        <f t="shared" si="159"/>
        <v>5.1900544309056764</v>
      </c>
      <c r="AT241" s="84">
        <f t="shared" si="159"/>
        <v>5.1905689392345487</v>
      </c>
      <c r="AU241" s="84">
        <f t="shared" si="147"/>
        <v>5.2213642454120572</v>
      </c>
    </row>
    <row r="242" spans="1:48" s="77" customFormat="1" ht="12.95" customHeight="1">
      <c r="A242" s="144" t="s">
        <v>1651</v>
      </c>
      <c r="B242" s="144" t="s">
        <v>65</v>
      </c>
      <c r="C242" s="145">
        <v>42469.588649999998</v>
      </c>
      <c r="D242" s="146">
        <v>2.5000000000000001E-4</v>
      </c>
      <c r="E242" s="140">
        <f t="shared" si="132"/>
        <v>-1601.9961873003024</v>
      </c>
      <c r="F242" s="77">
        <f t="shared" si="133"/>
        <v>-1602</v>
      </c>
      <c r="G242" s="77">
        <f t="shared" si="157"/>
        <v>4.3310000037308782E-3</v>
      </c>
      <c r="K242" s="77">
        <f>+G242</f>
        <v>4.3310000037308782E-3</v>
      </c>
      <c r="O242" s="77">
        <f t="shared" ca="1" si="158"/>
        <v>-3.044218664835284E-2</v>
      </c>
      <c r="Q242" s="143">
        <f t="shared" si="154"/>
        <v>27451.088649999998</v>
      </c>
      <c r="R242" s="77">
        <f>+(P242-G242)^2</f>
        <v>1.8757561032316866E-5</v>
      </c>
      <c r="S242" s="79">
        <f>S$18</f>
        <v>1</v>
      </c>
      <c r="Z242" s="77">
        <f t="shared" si="134"/>
        <v>-1602</v>
      </c>
      <c r="AA242" s="84">
        <f t="shared" si="135"/>
        <v>2.5525850237961972E-3</v>
      </c>
      <c r="AB242" s="84">
        <f t="shared" si="136"/>
        <v>6.5740267945715442E-2</v>
      </c>
      <c r="AC242" s="84">
        <f t="shared" si="137"/>
        <v>4.3310000037308782E-3</v>
      </c>
      <c r="AD242" s="84">
        <f t="shared" si="138"/>
        <v>1.778414979934681E-3</v>
      </c>
      <c r="AE242" s="84">
        <f t="shared" si="139"/>
        <v>3.1627598408560717E-6</v>
      </c>
      <c r="AF242" s="77">
        <f t="shared" si="140"/>
        <v>4.3310000037308782E-3</v>
      </c>
      <c r="AG242" s="142"/>
      <c r="AH242" s="77">
        <f t="shared" si="141"/>
        <v>-6.1409267941984563E-2</v>
      </c>
      <c r="AI242" s="77">
        <f t="shared" si="142"/>
        <v>1.0152144917407702</v>
      </c>
      <c r="AJ242" s="77">
        <f t="shared" si="143"/>
        <v>-0.98709811710468065</v>
      </c>
      <c r="AK242" s="77">
        <f t="shared" si="144"/>
        <v>-3.1814578454371939E-2</v>
      </c>
      <c r="AL242" s="77">
        <f t="shared" si="145"/>
        <v>-1.1247208669621982</v>
      </c>
      <c r="AM242" s="77">
        <f t="shared" si="146"/>
        <v>-0.63024265353046238</v>
      </c>
      <c r="AN242" s="84">
        <f t="shared" si="159"/>
        <v>5.1900459481582173</v>
      </c>
      <c r="AO242" s="84">
        <f t="shared" si="159"/>
        <v>5.1900459481587937</v>
      </c>
      <c r="AP242" s="84">
        <f t="shared" si="159"/>
        <v>5.1900459481943493</v>
      </c>
      <c r="AQ242" s="84">
        <f t="shared" si="159"/>
        <v>5.1900459503875975</v>
      </c>
      <c r="AR242" s="84">
        <f t="shared" si="159"/>
        <v>5.190046085677313</v>
      </c>
      <c r="AS242" s="84">
        <f t="shared" si="159"/>
        <v>5.1900544309056764</v>
      </c>
      <c r="AT242" s="84">
        <f t="shared" si="159"/>
        <v>5.1905689392345487</v>
      </c>
      <c r="AU242" s="84">
        <f t="shared" si="147"/>
        <v>5.2213642454120572</v>
      </c>
    </row>
    <row r="243" spans="1:48" s="77" customFormat="1" ht="12.95" customHeight="1">
      <c r="A243" s="144" t="s">
        <v>1651</v>
      </c>
      <c r="B243" s="144" t="s">
        <v>65</v>
      </c>
      <c r="C243" s="145">
        <v>42470.569300000003</v>
      </c>
      <c r="D243" s="146">
        <v>2.5000000000000001E-3</v>
      </c>
      <c r="E243" s="140">
        <f t="shared" si="132"/>
        <v>-1601.1328938443469</v>
      </c>
      <c r="F243" s="77">
        <f t="shared" si="133"/>
        <v>-1601</v>
      </c>
      <c r="O243" s="77">
        <f t="shared" ca="1" si="158"/>
        <v>-3.0430978873311528E-2</v>
      </c>
      <c r="Q243" s="143">
        <f t="shared" si="154"/>
        <v>27452.069300000003</v>
      </c>
      <c r="R243" s="77">
        <f>+(P243-U243)^2</f>
        <v>2.278877063880809E-2</v>
      </c>
      <c r="S243" s="79">
        <f>S$18</f>
        <v>1</v>
      </c>
      <c r="U243" s="77">
        <f>+C243-(C$7+F243*C$8)</f>
        <v>-0.15095949999522418</v>
      </c>
      <c r="Z243" s="77">
        <f t="shared" si="134"/>
        <v>-1601</v>
      </c>
      <c r="AA243" s="84">
        <f t="shared" si="135"/>
        <v>2.5551367884221535E-3</v>
      </c>
      <c r="AB243" s="84">
        <f>IF(S243&lt;&gt;0,U243-AH243, -9999)</f>
        <v>-8.9549121149892413E-2</v>
      </c>
      <c r="AC243" s="84">
        <f>+U243-P243</f>
        <v>-0.15095949999522418</v>
      </c>
      <c r="AD243" s="84">
        <f>IF(S243&lt;&gt;0,U243-AA243, -9999)</f>
        <v>-0.15351463678364632</v>
      </c>
      <c r="AE243" s="84">
        <f>+(U243-AA243)^2*S243</f>
        <v>2.3566743706814858E-2</v>
      </c>
      <c r="AF243" s="77">
        <f>IF(S243&lt;&gt;0,U243-P243, -9999)</f>
        <v>-0.15095949999522418</v>
      </c>
      <c r="AG243" s="142"/>
      <c r="AH243" s="77">
        <f t="shared" si="141"/>
        <v>-6.1410378845331771E-2</v>
      </c>
      <c r="AI243" s="77">
        <f t="shared" si="142"/>
        <v>1.0152189827508955</v>
      </c>
      <c r="AJ243" s="77">
        <f t="shared" si="143"/>
        <v>-0.98712071040657778</v>
      </c>
      <c r="AK243" s="77">
        <f t="shared" si="144"/>
        <v>-3.1812430356502087E-2</v>
      </c>
      <c r="AL243" s="77">
        <f t="shared" si="145"/>
        <v>-1.1245797001777831</v>
      </c>
      <c r="AM243" s="77">
        <f t="shared" si="146"/>
        <v>-0.63014403839201949</v>
      </c>
      <c r="AN243" s="84">
        <f t="shared" si="159"/>
        <v>5.190184912549781</v>
      </c>
      <c r="AO243" s="84">
        <f t="shared" si="159"/>
        <v>5.1901849125503583</v>
      </c>
      <c r="AP243" s="84">
        <f t="shared" si="159"/>
        <v>5.1901849125859592</v>
      </c>
      <c r="AQ243" s="84">
        <f t="shared" si="159"/>
        <v>5.1901849147813683</v>
      </c>
      <c r="AR243" s="84">
        <f t="shared" si="159"/>
        <v>5.1901850501680826</v>
      </c>
      <c r="AS243" s="84">
        <f t="shared" si="159"/>
        <v>5.1901933991384333</v>
      </c>
      <c r="AT243" s="84">
        <f t="shared" si="159"/>
        <v>5.1907080000675885</v>
      </c>
      <c r="AU243" s="84">
        <f t="shared" si="147"/>
        <v>5.2215009566813446</v>
      </c>
    </row>
    <row r="244" spans="1:48" s="77" customFormat="1" ht="12.95" customHeight="1">
      <c r="A244" s="137" t="s">
        <v>879</v>
      </c>
      <c r="B244" s="138" t="s">
        <v>154</v>
      </c>
      <c r="C244" s="139">
        <v>42478.67</v>
      </c>
      <c r="D244" s="139" t="s">
        <v>244</v>
      </c>
      <c r="E244" s="140">
        <f t="shared" si="132"/>
        <v>-1594.0016224441324</v>
      </c>
      <c r="F244" s="77">
        <f t="shared" si="133"/>
        <v>-1594</v>
      </c>
      <c r="G244" s="77">
        <f>+C244-(C$7+F244*C$8)</f>
        <v>-1.8429999981890433E-3</v>
      </c>
      <c r="I244" s="77">
        <f>+G244</f>
        <v>-1.8429999981890433E-3</v>
      </c>
      <c r="O244" s="77">
        <f t="shared" ca="1" si="158"/>
        <v>-3.0352524448022368E-2</v>
      </c>
      <c r="P244" s="77">
        <f>+D$11+D$12*F244+D$13*F244^2</f>
        <v>-7.0355941245918525E-3</v>
      </c>
      <c r="Q244" s="143">
        <f t="shared" si="154"/>
        <v>27460.17</v>
      </c>
      <c r="R244" s="77">
        <f>+(P244-G244)^2</f>
        <v>2.6963033761552953E-5</v>
      </c>
      <c r="S244" s="79">
        <f>S$16</f>
        <v>0.1</v>
      </c>
      <c r="Z244" s="77">
        <f t="shared" si="134"/>
        <v>-1594</v>
      </c>
      <c r="AA244" s="84">
        <f t="shared" si="135"/>
        <v>2.5730287122505552E-3</v>
      </c>
      <c r="AB244" s="84">
        <f>IF(S244&lt;&gt;0,G244-AH244, -9999)</f>
        <v>5.9575122100594652E-2</v>
      </c>
      <c r="AC244" s="84">
        <f>+G244-P244</f>
        <v>5.1925941264028093E-3</v>
      </c>
      <c r="AD244" s="84">
        <f>IF(S244&lt;&gt;0,G244-AA244, -9999)</f>
        <v>-4.4160287104395984E-3</v>
      </c>
      <c r="AE244" s="84">
        <f>+(G244-AA244)^2*S244</f>
        <v>1.9501309571426824E-6</v>
      </c>
      <c r="AF244" s="77">
        <f>IF(S244&lt;&gt;0,G244-P244, -9999)</f>
        <v>5.1925941264028093E-3</v>
      </c>
      <c r="AG244" s="142"/>
      <c r="AH244" s="77">
        <f t="shared" si="141"/>
        <v>-6.1418122098783695E-2</v>
      </c>
      <c r="AI244" s="77">
        <f t="shared" si="142"/>
        <v>1.0152504124366162</v>
      </c>
      <c r="AJ244" s="77">
        <f t="shared" si="143"/>
        <v>-0.98727831825510859</v>
      </c>
      <c r="AK244" s="77">
        <f t="shared" si="144"/>
        <v>-3.179737538968351E-2</v>
      </c>
      <c r="AL244" s="77">
        <f t="shared" si="145"/>
        <v>-1.1235914977208075</v>
      </c>
      <c r="AM244" s="77">
        <f t="shared" si="146"/>
        <v>-0.62945395350724742</v>
      </c>
      <c r="AN244" s="84">
        <f t="shared" si="159"/>
        <v>5.1911576805008117</v>
      </c>
      <c r="AO244" s="84">
        <f t="shared" si="159"/>
        <v>5.1911576805013953</v>
      </c>
      <c r="AP244" s="84">
        <f t="shared" si="159"/>
        <v>5.1911576805373087</v>
      </c>
      <c r="AQ244" s="84">
        <f t="shared" si="159"/>
        <v>5.1911576827478871</v>
      </c>
      <c r="AR244" s="84">
        <f t="shared" si="159"/>
        <v>5.1911578188144416</v>
      </c>
      <c r="AS244" s="84">
        <f t="shared" si="159"/>
        <v>5.19116619397915</v>
      </c>
      <c r="AT244" s="84">
        <f t="shared" si="159"/>
        <v>5.1916814420109434</v>
      </c>
      <c r="AU244" s="84">
        <f t="shared" si="147"/>
        <v>5.2224579355663536</v>
      </c>
    </row>
    <row r="245" spans="1:48" s="77" customFormat="1" ht="12.95" customHeight="1">
      <c r="A245" s="137" t="s">
        <v>879</v>
      </c>
      <c r="B245" s="138" t="s">
        <v>154</v>
      </c>
      <c r="C245" s="139">
        <v>42478.68</v>
      </c>
      <c r="D245" s="139" t="s">
        <v>244</v>
      </c>
      <c r="E245" s="140">
        <f t="shared" si="132"/>
        <v>-1593.992819166142</v>
      </c>
      <c r="F245" s="77">
        <f t="shared" si="133"/>
        <v>-1594</v>
      </c>
      <c r="G245" s="77">
        <f>+C245-(C$7+F245*C$8)</f>
        <v>8.1570000038482249E-3</v>
      </c>
      <c r="I245" s="77">
        <f>+G245</f>
        <v>8.1570000038482249E-3</v>
      </c>
      <c r="O245" s="77">
        <f t="shared" ca="1" si="158"/>
        <v>-3.0352524448022368E-2</v>
      </c>
      <c r="P245" s="77">
        <f>+D$11+D$12*F245+D$13*F245^2</f>
        <v>-7.0355941245918525E-3</v>
      </c>
      <c r="Q245" s="143">
        <f t="shared" si="154"/>
        <v>27460.18</v>
      </c>
      <c r="R245" s="77">
        <f>+(P245-G245)^2</f>
        <v>2.3081491635151195E-4</v>
      </c>
      <c r="S245" s="79">
        <f>S$16</f>
        <v>0.1</v>
      </c>
      <c r="Z245" s="77">
        <f t="shared" si="134"/>
        <v>-1594</v>
      </c>
      <c r="AA245" s="84">
        <f t="shared" si="135"/>
        <v>2.5730287122505552E-3</v>
      </c>
      <c r="AB245" s="84">
        <f>IF(S245&lt;&gt;0,G245-AH245, -9999)</f>
        <v>6.957512210263192E-2</v>
      </c>
      <c r="AC245" s="84">
        <f>+G245-P245</f>
        <v>1.5192594128440078E-2</v>
      </c>
      <c r="AD245" s="84">
        <f>IF(S245&lt;&gt;0,G245-AA245, -9999)</f>
        <v>5.5839712915976697E-3</v>
      </c>
      <c r="AE245" s="84">
        <f>+(G245-AA245)^2*S245</f>
        <v>3.1180735385386949E-6</v>
      </c>
      <c r="AF245" s="77">
        <f>IF(S245&lt;&gt;0,G245-P245, -9999)</f>
        <v>1.5192594128440078E-2</v>
      </c>
      <c r="AG245" s="142"/>
      <c r="AH245" s="77">
        <f t="shared" si="141"/>
        <v>-6.1418122098783695E-2</v>
      </c>
      <c r="AI245" s="77">
        <f t="shared" si="142"/>
        <v>1.0152504124366162</v>
      </c>
      <c r="AJ245" s="77">
        <f t="shared" si="143"/>
        <v>-0.98727831825510859</v>
      </c>
      <c r="AK245" s="77">
        <f t="shared" si="144"/>
        <v>-3.179737538968351E-2</v>
      </c>
      <c r="AL245" s="77">
        <f t="shared" si="145"/>
        <v>-1.1235914977208075</v>
      </c>
      <c r="AM245" s="77">
        <f t="shared" si="146"/>
        <v>-0.62945395350724742</v>
      </c>
      <c r="AN245" s="84">
        <f t="shared" si="159"/>
        <v>5.1911576805008117</v>
      </c>
      <c r="AO245" s="84">
        <f t="shared" si="159"/>
        <v>5.1911576805013953</v>
      </c>
      <c r="AP245" s="84">
        <f t="shared" si="159"/>
        <v>5.1911576805373087</v>
      </c>
      <c r="AQ245" s="84">
        <f t="shared" si="159"/>
        <v>5.1911576827478871</v>
      </c>
      <c r="AR245" s="84">
        <f t="shared" si="159"/>
        <v>5.1911578188144416</v>
      </c>
      <c r="AS245" s="84">
        <f t="shared" si="159"/>
        <v>5.19116619397915</v>
      </c>
      <c r="AT245" s="84">
        <f t="shared" si="159"/>
        <v>5.1916814420109434</v>
      </c>
      <c r="AU245" s="84">
        <f t="shared" si="147"/>
        <v>5.2224579355663536</v>
      </c>
    </row>
    <row r="246" spans="1:48" s="77" customFormat="1" ht="12.95" customHeight="1">
      <c r="A246" s="144" t="s">
        <v>1651</v>
      </c>
      <c r="B246" s="144" t="s">
        <v>65</v>
      </c>
      <c r="C246" s="145">
        <v>42486.622300000003</v>
      </c>
      <c r="D246" s="146">
        <v>1.1999999999999999E-3</v>
      </c>
      <c r="E246" s="140">
        <f t="shared" si="132"/>
        <v>-1587.0009916892604</v>
      </c>
      <c r="F246" s="77">
        <f t="shared" si="133"/>
        <v>-1587</v>
      </c>
      <c r="G246" s="77">
        <f>+C246-(C$7+F246*C$8)</f>
        <v>-1.1264999920967966E-3</v>
      </c>
      <c r="K246" s="77">
        <f>+G246</f>
        <v>-1.1264999920967966E-3</v>
      </c>
      <c r="O246" s="77">
        <f t="shared" ca="1" si="158"/>
        <v>-3.0274070022733208E-2</v>
      </c>
      <c r="Q246" s="143">
        <f t="shared" si="154"/>
        <v>27468.122300000003</v>
      </c>
      <c r="R246" s="77">
        <f>+(P246-G246)^2</f>
        <v>1.2690022321940829E-6</v>
      </c>
      <c r="S246" s="79">
        <f>S$18</f>
        <v>1</v>
      </c>
      <c r="Z246" s="77">
        <f t="shared" si="134"/>
        <v>-1587</v>
      </c>
      <c r="AA246" s="84">
        <f t="shared" si="135"/>
        <v>2.5909723952618757E-3</v>
      </c>
      <c r="AB246" s="84">
        <f>IF(S246&lt;&gt;0,G246-AH246, -9999)</f>
        <v>6.0299307478525452E-2</v>
      </c>
      <c r="AC246" s="84">
        <f>+G246-P246</f>
        <v>-1.1264999920967966E-3</v>
      </c>
      <c r="AD246" s="84">
        <f>IF(S246&lt;&gt;0,G246-AA246, -9999)</f>
        <v>-3.7174723873586724E-3</v>
      </c>
      <c r="AE246" s="84">
        <f>+(G246-AA246)^2*S246</f>
        <v>1.3819600950774187E-5</v>
      </c>
      <c r="AF246" s="77">
        <f>IF(S246&lt;&gt;0,G246-P246, -9999)</f>
        <v>-1.1264999920967966E-3</v>
      </c>
      <c r="AG246" s="142"/>
      <c r="AH246" s="77">
        <f t="shared" si="141"/>
        <v>-6.1425807470622248E-2</v>
      </c>
      <c r="AI246" s="77">
        <f t="shared" si="142"/>
        <v>1.0152818291738872</v>
      </c>
      <c r="AJ246" s="77">
        <f t="shared" si="143"/>
        <v>-0.98743497164998006</v>
      </c>
      <c r="AK246" s="77">
        <f t="shared" si="144"/>
        <v>-3.178228843647786E-2</v>
      </c>
      <c r="AL246" s="77">
        <f t="shared" si="145"/>
        <v>-1.1226032340898431</v>
      </c>
      <c r="AM246" s="77">
        <f t="shared" si="146"/>
        <v>-0.62876425506173506</v>
      </c>
      <c r="AN246" s="84">
        <f t="shared" si="159"/>
        <v>5.1921304785606397</v>
      </c>
      <c r="AO246" s="84">
        <f t="shared" si="159"/>
        <v>5.1921304785612294</v>
      </c>
      <c r="AP246" s="84">
        <f t="shared" si="159"/>
        <v>5.1921304785974582</v>
      </c>
      <c r="AQ246" s="84">
        <f t="shared" si="159"/>
        <v>5.192130480823268</v>
      </c>
      <c r="AR246" s="84">
        <f t="shared" si="159"/>
        <v>5.1921306175711468</v>
      </c>
      <c r="AS246" s="84">
        <f t="shared" si="159"/>
        <v>5.1921390189308108</v>
      </c>
      <c r="AT246" s="84">
        <f t="shared" si="159"/>
        <v>5.1926549121396741</v>
      </c>
      <c r="AU246" s="84">
        <f t="shared" si="147"/>
        <v>5.2234149144513626</v>
      </c>
    </row>
    <row r="247" spans="1:48" s="77" customFormat="1" ht="12.95" customHeight="1">
      <c r="A247" s="137" t="s">
        <v>879</v>
      </c>
      <c r="B247" s="138" t="s">
        <v>154</v>
      </c>
      <c r="C247" s="139">
        <v>42486.623</v>
      </c>
      <c r="D247" s="139" t="s">
        <v>244</v>
      </c>
      <c r="E247" s="140">
        <f t="shared" si="132"/>
        <v>-1587.000375459804</v>
      </c>
      <c r="F247" s="77">
        <f t="shared" si="133"/>
        <v>-1587</v>
      </c>
      <c r="G247" s="77">
        <f>+C247-(C$7+F247*C$8)</f>
        <v>-4.2649999522836879E-4</v>
      </c>
      <c r="I247" s="77">
        <f>+G247</f>
        <v>-4.2649999522836879E-4</v>
      </c>
      <c r="O247" s="77">
        <f t="shared" ca="1" si="158"/>
        <v>-3.0274070022733208E-2</v>
      </c>
      <c r="P247" s="77">
        <f>+D$11+D$12*F247+D$13*F247^2</f>
        <v>-7.0144390261070479E-3</v>
      </c>
      <c r="Q247" s="143">
        <f t="shared" si="154"/>
        <v>27468.123</v>
      </c>
      <c r="R247" s="77">
        <f>+(P247-G247)^2</f>
        <v>4.3400940674574711E-5</v>
      </c>
      <c r="S247" s="79">
        <f>S$16</f>
        <v>0.1</v>
      </c>
      <c r="Z247" s="77">
        <f t="shared" si="134"/>
        <v>-1587</v>
      </c>
      <c r="AA247" s="84">
        <f t="shared" si="135"/>
        <v>2.5909723952618757E-3</v>
      </c>
      <c r="AB247" s="84">
        <f>IF(S247&lt;&gt;0,G247-AH247, -9999)</f>
        <v>6.099930747539388E-2</v>
      </c>
      <c r="AC247" s="84">
        <f>+G247-P247</f>
        <v>6.5879390308786791E-3</v>
      </c>
      <c r="AD247" s="84">
        <f>IF(S247&lt;&gt;0,G247-AA247, -9999)</f>
        <v>-3.0174723904902445E-3</v>
      </c>
      <c r="AE247" s="84">
        <f>+(G247-AA247)^2*S247</f>
        <v>9.1051396273709108E-7</v>
      </c>
      <c r="AF247" s="77">
        <f>IF(S247&lt;&gt;0,G247-P247, -9999)</f>
        <v>6.5879390308786791E-3</v>
      </c>
      <c r="AG247" s="142"/>
      <c r="AH247" s="77">
        <f t="shared" si="141"/>
        <v>-6.1425807470622248E-2</v>
      </c>
      <c r="AI247" s="77">
        <f t="shared" si="142"/>
        <v>1.0152818291738872</v>
      </c>
      <c r="AJ247" s="77">
        <f t="shared" si="143"/>
        <v>-0.98743497164998006</v>
      </c>
      <c r="AK247" s="77">
        <f t="shared" si="144"/>
        <v>-3.178228843647786E-2</v>
      </c>
      <c r="AL247" s="77">
        <f t="shared" si="145"/>
        <v>-1.1226032340898431</v>
      </c>
      <c r="AM247" s="77">
        <f t="shared" si="146"/>
        <v>-0.62876425506173506</v>
      </c>
      <c r="AN247" s="84">
        <f t="shared" si="159"/>
        <v>5.1921304785606397</v>
      </c>
      <c r="AO247" s="84">
        <f t="shared" si="159"/>
        <v>5.1921304785612294</v>
      </c>
      <c r="AP247" s="84">
        <f t="shared" si="159"/>
        <v>5.1921304785974582</v>
      </c>
      <c r="AQ247" s="84">
        <f t="shared" si="159"/>
        <v>5.192130480823268</v>
      </c>
      <c r="AR247" s="84">
        <f t="shared" si="159"/>
        <v>5.1921306175711468</v>
      </c>
      <c r="AS247" s="84">
        <f t="shared" si="159"/>
        <v>5.1921390189308108</v>
      </c>
      <c r="AT247" s="84">
        <f t="shared" si="159"/>
        <v>5.1926549121396741</v>
      </c>
      <c r="AU247" s="84">
        <f t="shared" si="147"/>
        <v>5.2234149144513626</v>
      </c>
    </row>
    <row r="248" spans="1:48" s="77" customFormat="1" ht="12.95" customHeight="1">
      <c r="A248" s="144" t="s">
        <v>1651</v>
      </c>
      <c r="B248" s="144" t="s">
        <v>65</v>
      </c>
      <c r="C248" s="145">
        <v>42487.628400000001</v>
      </c>
      <c r="D248" s="146">
        <v>3.7000000000000002E-3</v>
      </c>
      <c r="E248" s="140">
        <f t="shared" si="132"/>
        <v>-1586.1152938908294</v>
      </c>
      <c r="F248" s="77">
        <f t="shared" si="133"/>
        <v>-1586</v>
      </c>
      <c r="O248" s="77">
        <f t="shared" ca="1" si="158"/>
        <v>-3.02628622476919E-2</v>
      </c>
      <c r="Q248" s="143">
        <f t="shared" si="154"/>
        <v>27469.128400000001</v>
      </c>
      <c r="R248" s="77">
        <f>+(P248-U248)^2</f>
        <v>1.7152355088299757E-2</v>
      </c>
      <c r="S248" s="79">
        <f>S$18</f>
        <v>1</v>
      </c>
      <c r="U248" s="77">
        <f>+C248-(C$7+F248*C$8)</f>
        <v>-0.13096699999732664</v>
      </c>
      <c r="Z248" s="77">
        <f t="shared" si="134"/>
        <v>-1586</v>
      </c>
      <c r="AA248" s="84">
        <f t="shared" si="135"/>
        <v>2.5935400045337745E-3</v>
      </c>
      <c r="AB248" s="84">
        <f>IF(S248&lt;&gt;0,U248-AH248, -9999)</f>
        <v>-6.9540099342216555E-2</v>
      </c>
      <c r="AC248" s="84">
        <f>+U248-P248</f>
        <v>-0.13096699999732664</v>
      </c>
      <c r="AD248" s="84">
        <f>IF(S248&lt;&gt;0,U248-AA248, -9999)</f>
        <v>-0.13356054000186041</v>
      </c>
      <c r="AE248" s="84">
        <f>+(U248-AA248)^2*S248</f>
        <v>1.7838417845588553E-2</v>
      </c>
      <c r="AF248" s="77">
        <f>IF(S248&lt;&gt;0,U248-P248, -9999)</f>
        <v>-0.13096699999732664</v>
      </c>
      <c r="AG248" s="142"/>
      <c r="AH248" s="77">
        <f t="shared" si="141"/>
        <v>-6.1426900655110091E-2</v>
      </c>
      <c r="AI248" s="77">
        <f t="shared" si="142"/>
        <v>1.0152863162202015</v>
      </c>
      <c r="AJ248" s="77">
        <f t="shared" si="143"/>
        <v>-0.98745727277221707</v>
      </c>
      <c r="AK248" s="77">
        <f t="shared" si="144"/>
        <v>-3.1780130546858201E-2</v>
      </c>
      <c r="AL248" s="77">
        <f t="shared" si="145"/>
        <v>-1.1224620485787002</v>
      </c>
      <c r="AM248" s="77">
        <f t="shared" si="146"/>
        <v>-0.62866575822106141</v>
      </c>
      <c r="AN248" s="84">
        <f t="shared" si="159"/>
        <v>5.1922694521691799</v>
      </c>
      <c r="AO248" s="84">
        <f t="shared" si="159"/>
        <v>5.1922694521697705</v>
      </c>
      <c r="AP248" s="84">
        <f t="shared" si="159"/>
        <v>5.1922694522060446</v>
      </c>
      <c r="AQ248" s="84">
        <f t="shared" si="159"/>
        <v>5.1922694544340358</v>
      </c>
      <c r="AR248" s="84">
        <f t="shared" si="159"/>
        <v>5.1922695912793682</v>
      </c>
      <c r="AS248" s="84">
        <f t="shared" si="159"/>
        <v>5.1922779963812014</v>
      </c>
      <c r="AT248" s="84">
        <f t="shared" si="159"/>
        <v>5.1927939816008877</v>
      </c>
      <c r="AU248" s="84">
        <f t="shared" si="147"/>
        <v>5.2235516257206491</v>
      </c>
    </row>
    <row r="249" spans="1:48" s="77" customFormat="1" ht="12.95" customHeight="1">
      <c r="A249" s="137" t="s">
        <v>879</v>
      </c>
      <c r="B249" s="138" t="s">
        <v>154</v>
      </c>
      <c r="C249" s="139">
        <v>42738.798000000003</v>
      </c>
      <c r="D249" s="139" t="s">
        <v>244</v>
      </c>
      <c r="E249" s="140">
        <f t="shared" si="132"/>
        <v>-1365.0037127824869</v>
      </c>
      <c r="F249" s="77">
        <f t="shared" si="133"/>
        <v>-1365</v>
      </c>
      <c r="G249" s="77">
        <f>+C249-(C$7+F249*C$8)</f>
        <v>-4.2174999980488792E-3</v>
      </c>
      <c r="I249" s="77">
        <f>+G249</f>
        <v>-4.2174999980488792E-3</v>
      </c>
      <c r="O249" s="77">
        <f t="shared" ca="1" si="158"/>
        <v>-2.7785943963562702E-2</v>
      </c>
      <c r="P249" s="77">
        <f>+D$11+D$12*F249+D$13*F249^2</f>
        <v>-6.2989382414538929E-3</v>
      </c>
      <c r="Q249" s="143">
        <f t="shared" si="154"/>
        <v>27720.298000000003</v>
      </c>
      <c r="R249" s="77">
        <f>+(P249-G249)^2</f>
        <v>4.3323851611089488E-6</v>
      </c>
      <c r="S249" s="79">
        <f>S$16</f>
        <v>0.1</v>
      </c>
      <c r="Z249" s="77">
        <f t="shared" si="134"/>
        <v>-1365</v>
      </c>
      <c r="AA249" s="84">
        <f t="shared" si="135"/>
        <v>3.1869657293518011E-3</v>
      </c>
      <c r="AB249" s="84">
        <f t="shared" ref="AB249:AB312" si="160">IF(S249&lt;&gt;0,G249-AH249, -9999)</f>
        <v>5.7421945264541613E-2</v>
      </c>
      <c r="AC249" s="84">
        <f t="shared" ref="AC249:AC312" si="161">+G249-P249</f>
        <v>2.0814382434050137E-3</v>
      </c>
      <c r="AD249" s="84">
        <f t="shared" ref="AD249:AD312" si="162">IF(S249&lt;&gt;0,G249-AA249, -9999)</f>
        <v>-7.4044657274006803E-3</v>
      </c>
      <c r="AE249" s="84">
        <f t="shared" ref="AE249:AE312" si="163">+(G249-AA249)^2*S249</f>
        <v>5.4826112708251289E-6</v>
      </c>
      <c r="AF249" s="77">
        <f t="shared" ref="AF249:AF312" si="164">IF(S249&lt;&gt;0,G249-P249, -9999)</f>
        <v>2.0814382434050137E-3</v>
      </c>
      <c r="AG249" s="142"/>
      <c r="AH249" s="77">
        <f t="shared" si="141"/>
        <v>-6.1639445262590492E-2</v>
      </c>
      <c r="AI249" s="77">
        <f t="shared" si="142"/>
        <v>1.016271272249567</v>
      </c>
      <c r="AJ249" s="77">
        <f t="shared" si="143"/>
        <v>-0.99190608019557347</v>
      </c>
      <c r="AK249" s="77">
        <f t="shared" si="144"/>
        <v>-3.1287279532420477E-2</v>
      </c>
      <c r="AL249" s="77">
        <f t="shared" si="145"/>
        <v>-1.0912295638222633</v>
      </c>
      <c r="AM249" s="77">
        <f t="shared" si="146"/>
        <v>-0.60708774048435232</v>
      </c>
      <c r="AN249" s="84">
        <f t="shared" si="159"/>
        <v>5.222997619373567</v>
      </c>
      <c r="AO249" s="84">
        <f t="shared" si="159"/>
        <v>5.2229976193743815</v>
      </c>
      <c r="AP249" s="84">
        <f t="shared" si="159"/>
        <v>5.2229976194216361</v>
      </c>
      <c r="AQ249" s="84">
        <f t="shared" si="159"/>
        <v>5.2229976221634953</v>
      </c>
      <c r="AR249" s="84">
        <f t="shared" si="159"/>
        <v>5.2229977812548931</v>
      </c>
      <c r="AS249" s="84">
        <f t="shared" si="159"/>
        <v>5.2230070121639995</v>
      </c>
      <c r="AT249" s="84">
        <f t="shared" si="159"/>
        <v>5.2235423540457138</v>
      </c>
      <c r="AU249" s="84">
        <f t="shared" si="147"/>
        <v>5.2537648162330717</v>
      </c>
    </row>
    <row r="250" spans="1:48" s="77" customFormat="1" ht="12.95" customHeight="1">
      <c r="A250" s="144" t="s">
        <v>1651</v>
      </c>
      <c r="B250" s="144" t="s">
        <v>65</v>
      </c>
      <c r="C250" s="145">
        <v>42738.799059999998</v>
      </c>
      <c r="D250" s="146">
        <v>1.9000000000000001E-4</v>
      </c>
      <c r="E250" s="140">
        <f t="shared" si="132"/>
        <v>-1365.0027796350246</v>
      </c>
      <c r="F250" s="77">
        <f t="shared" si="133"/>
        <v>-1365</v>
      </c>
      <c r="G250" s="77">
        <f>+C250-(C$7+F250*C$8)</f>
        <v>-3.1575000029988587E-3</v>
      </c>
      <c r="K250" s="77">
        <f>+G250</f>
        <v>-3.1575000029988587E-3</v>
      </c>
      <c r="O250" s="77">
        <f t="shared" ca="1" si="158"/>
        <v>-2.7785943963562702E-2</v>
      </c>
      <c r="Q250" s="143">
        <f t="shared" si="154"/>
        <v>27720.299059999998</v>
      </c>
      <c r="R250" s="77">
        <f>+(P250-G250)^2</f>
        <v>9.9698062689377926E-6</v>
      </c>
      <c r="S250" s="79">
        <f>S$18</f>
        <v>1</v>
      </c>
      <c r="Z250" s="77">
        <f t="shared" si="134"/>
        <v>-1365</v>
      </c>
      <c r="AA250" s="84">
        <f t="shared" si="135"/>
        <v>3.1869657293518011E-3</v>
      </c>
      <c r="AB250" s="84">
        <f t="shared" si="160"/>
        <v>5.8481945259591633E-2</v>
      </c>
      <c r="AC250" s="84">
        <f t="shared" si="161"/>
        <v>-3.1575000029988587E-3</v>
      </c>
      <c r="AD250" s="84">
        <f t="shared" si="162"/>
        <v>-6.3444657323506598E-3</v>
      </c>
      <c r="AE250" s="84">
        <f t="shared" si="163"/>
        <v>4.0252245428971796E-5</v>
      </c>
      <c r="AF250" s="77">
        <f t="shared" si="164"/>
        <v>-3.1575000029988587E-3</v>
      </c>
      <c r="AG250" s="142"/>
      <c r="AH250" s="77">
        <f t="shared" si="141"/>
        <v>-6.1639445262590492E-2</v>
      </c>
      <c r="AI250" s="77">
        <f t="shared" si="142"/>
        <v>1.016271272249567</v>
      </c>
      <c r="AJ250" s="77">
        <f t="shared" si="143"/>
        <v>-0.99190608019557347</v>
      </c>
      <c r="AK250" s="77">
        <f t="shared" si="144"/>
        <v>-3.1287279532420477E-2</v>
      </c>
      <c r="AL250" s="77">
        <f t="shared" si="145"/>
        <v>-1.0912295638222633</v>
      </c>
      <c r="AM250" s="77">
        <f t="shared" si="146"/>
        <v>-0.60708774048435232</v>
      </c>
      <c r="AN250" s="84">
        <f t="shared" si="159"/>
        <v>5.222997619373567</v>
      </c>
      <c r="AO250" s="84">
        <f t="shared" si="159"/>
        <v>5.2229976193743815</v>
      </c>
      <c r="AP250" s="84">
        <f t="shared" si="159"/>
        <v>5.2229976194216361</v>
      </c>
      <c r="AQ250" s="84">
        <f t="shared" si="159"/>
        <v>5.2229976221634953</v>
      </c>
      <c r="AR250" s="84">
        <f t="shared" si="159"/>
        <v>5.2229977812548931</v>
      </c>
      <c r="AS250" s="84">
        <f t="shared" si="159"/>
        <v>5.2230070121639995</v>
      </c>
      <c r="AT250" s="84">
        <f t="shared" si="159"/>
        <v>5.2235423540457138</v>
      </c>
      <c r="AU250" s="84">
        <f t="shared" si="147"/>
        <v>5.2537648162330717</v>
      </c>
    </row>
    <row r="251" spans="1:48" s="77" customFormat="1" ht="12.95" customHeight="1">
      <c r="A251" s="5" t="s">
        <v>88</v>
      </c>
      <c r="B251" s="140"/>
      <c r="C251" s="147">
        <v>42758.6</v>
      </c>
      <c r="D251" s="148"/>
      <c r="E251" s="77">
        <f t="shared" si="132"/>
        <v>-1347.5714617094809</v>
      </c>
      <c r="F251" s="77">
        <f t="shared" si="133"/>
        <v>-1347.5</v>
      </c>
      <c r="P251" s="77">
        <f t="shared" ref="P251:P261" si="165">+D$11+D$12*F251+D$13*F251^2</f>
        <v>-6.2388606719226622E-3</v>
      </c>
      <c r="Q251" s="143">
        <f t="shared" si="154"/>
        <v>27740.1</v>
      </c>
      <c r="S251" s="79"/>
      <c r="U251" s="77">
        <f>+C251-(C$7+F251*C$8)</f>
        <v>-8.1176250001590233E-2</v>
      </c>
      <c r="Z251" s="77">
        <f t="shared" si="134"/>
        <v>-1347.5</v>
      </c>
      <c r="AA251" s="84">
        <f t="shared" si="135"/>
        <v>3.2361726775013908E-3</v>
      </c>
      <c r="AB251" s="84">
        <f t="shared" si="160"/>
        <v>-9999</v>
      </c>
      <c r="AC251" s="84">
        <f t="shared" si="161"/>
        <v>6.2388606719226622E-3</v>
      </c>
      <c r="AD251" s="84">
        <f t="shared" si="162"/>
        <v>-9999</v>
      </c>
      <c r="AE251" s="84">
        <f t="shared" si="163"/>
        <v>0</v>
      </c>
      <c r="AF251" s="77">
        <f t="shared" si="164"/>
        <v>-9999</v>
      </c>
      <c r="AG251" s="142"/>
      <c r="AH251" s="77">
        <f t="shared" si="141"/>
        <v>-6.1653798744660183E-2</v>
      </c>
      <c r="AI251" s="77">
        <f t="shared" si="142"/>
        <v>1.0163486815425617</v>
      </c>
      <c r="AJ251" s="77">
        <f t="shared" si="143"/>
        <v>-0.99221739425092814</v>
      </c>
      <c r="AK251" s="77">
        <f t="shared" si="144"/>
        <v>-3.1246900213929223E-2</v>
      </c>
      <c r="AL251" s="77">
        <f t="shared" si="145"/>
        <v>-1.0887538216355133</v>
      </c>
      <c r="AM251" s="77">
        <f t="shared" si="146"/>
        <v>-0.60539491644717225</v>
      </c>
      <c r="AN251" s="84">
        <f t="shared" ref="AN251:AT260" si="166">$AU251+$AB$7*SIN(AO251)</f>
        <v>5.2254321150184619</v>
      </c>
      <c r="AO251" s="84">
        <f t="shared" si="166"/>
        <v>5.2254321150192968</v>
      </c>
      <c r="AP251" s="84">
        <f t="shared" si="166"/>
        <v>5.2254321150675072</v>
      </c>
      <c r="AQ251" s="84">
        <f t="shared" si="166"/>
        <v>5.2254321178527592</v>
      </c>
      <c r="AR251" s="84">
        <f t="shared" si="166"/>
        <v>5.2254322787630407</v>
      </c>
      <c r="AS251" s="84">
        <f t="shared" si="166"/>
        <v>5.2254415748345995</v>
      </c>
      <c r="AT251" s="84">
        <f t="shared" si="166"/>
        <v>5.2259783651936154</v>
      </c>
      <c r="AU251" s="84">
        <f t="shared" si="147"/>
        <v>5.2561572634455933</v>
      </c>
    </row>
    <row r="252" spans="1:48" s="77" customFormat="1" ht="12.95" customHeight="1">
      <c r="A252" s="5" t="s">
        <v>89</v>
      </c>
      <c r="B252" s="140"/>
      <c r="C252" s="147">
        <v>42785.366999999998</v>
      </c>
      <c r="D252" s="148"/>
      <c r="E252" s="77">
        <f t="shared" si="132"/>
        <v>-1324.0077275174174</v>
      </c>
      <c r="F252" s="77">
        <f t="shared" si="133"/>
        <v>-1324</v>
      </c>
      <c r="G252" s="77">
        <f>+C252-(C$7+F252*C$8)</f>
        <v>-8.7779999958002008E-3</v>
      </c>
      <c r="I252" s="77">
        <f>+G252</f>
        <v>-8.7779999958002008E-3</v>
      </c>
      <c r="P252" s="77">
        <f t="shared" si="165"/>
        <v>-6.1573401455113762E-3</v>
      </c>
      <c r="Q252" s="143">
        <f t="shared" si="154"/>
        <v>27766.866999999998</v>
      </c>
      <c r="S252" s="79">
        <f>S$16</f>
        <v>0.1</v>
      </c>
      <c r="Z252" s="77">
        <f t="shared" si="134"/>
        <v>-1324</v>
      </c>
      <c r="AA252" s="84">
        <f t="shared" si="135"/>
        <v>3.3027635714564865E-3</v>
      </c>
      <c r="AB252" s="84">
        <f t="shared" si="160"/>
        <v>5.289450023914067E-2</v>
      </c>
      <c r="AC252" s="84">
        <f t="shared" si="161"/>
        <v>-2.6206598502888246E-3</v>
      </c>
      <c r="AD252" s="84">
        <f t="shared" si="162"/>
        <v>-1.2080763567256687E-2</v>
      </c>
      <c r="AE252" s="84">
        <f t="shared" si="163"/>
        <v>1.4594484836795653E-5</v>
      </c>
      <c r="AF252" s="77">
        <f t="shared" si="164"/>
        <v>-2.6206598502888246E-3</v>
      </c>
      <c r="AG252" s="142"/>
      <c r="AH252" s="77">
        <f t="shared" si="141"/>
        <v>-6.167250023494087E-2</v>
      </c>
      <c r="AI252" s="77">
        <f t="shared" si="142"/>
        <v>1.0164524919425324</v>
      </c>
      <c r="AJ252" s="77">
        <f t="shared" si="143"/>
        <v>-0.99262594936329729</v>
      </c>
      <c r="AK252" s="77">
        <f t="shared" si="144"/>
        <v>-3.1192365573009289E-2</v>
      </c>
      <c r="AL252" s="77">
        <f t="shared" si="145"/>
        <v>-1.0854286606807098</v>
      </c>
      <c r="AM252" s="77">
        <f t="shared" si="146"/>
        <v>-0.6031252775696152</v>
      </c>
      <c r="AN252" s="84">
        <f t="shared" si="166"/>
        <v>5.2287015863698318</v>
      </c>
      <c r="AO252" s="84">
        <f t="shared" si="166"/>
        <v>5.2287015863706943</v>
      </c>
      <c r="AP252" s="84">
        <f t="shared" si="166"/>
        <v>5.2287015864202093</v>
      </c>
      <c r="AQ252" s="84">
        <f t="shared" si="166"/>
        <v>5.2287015892643502</v>
      </c>
      <c r="AR252" s="84">
        <f t="shared" si="166"/>
        <v>5.2287017526295685</v>
      </c>
      <c r="AS252" s="84">
        <f t="shared" si="166"/>
        <v>5.2287111361200438</v>
      </c>
      <c r="AT252" s="84">
        <f t="shared" si="166"/>
        <v>5.2292498518461388</v>
      </c>
      <c r="AU252" s="84">
        <f t="shared" si="147"/>
        <v>5.2593699782738375</v>
      </c>
      <c r="AV252" s="84"/>
    </row>
    <row r="253" spans="1:48" s="77" customFormat="1" ht="12.95" customHeight="1">
      <c r="A253" s="5" t="s">
        <v>89</v>
      </c>
      <c r="B253" s="140"/>
      <c r="C253" s="147">
        <v>42785.497000000003</v>
      </c>
      <c r="D253" s="148"/>
      <c r="E253" s="77">
        <f t="shared" si="132"/>
        <v>-1323.8932849035616</v>
      </c>
      <c r="F253" s="77">
        <f t="shared" si="133"/>
        <v>-1324</v>
      </c>
      <c r="P253" s="77">
        <f t="shared" si="165"/>
        <v>-6.1573401455113762E-3</v>
      </c>
      <c r="Q253" s="143">
        <f t="shared" si="154"/>
        <v>27766.997000000003</v>
      </c>
      <c r="S253" s="79"/>
      <c r="U253" s="77">
        <f>+C253-(C$7+F253*C$8)</f>
        <v>0.12122200000885641</v>
      </c>
      <c r="Z253" s="77">
        <f t="shared" si="134"/>
        <v>-1324</v>
      </c>
      <c r="AA253" s="84">
        <f t="shared" si="135"/>
        <v>3.3027635714564865E-3</v>
      </c>
      <c r="AB253" s="84">
        <f t="shared" si="160"/>
        <v>-9999</v>
      </c>
      <c r="AC253" s="84">
        <f t="shared" si="161"/>
        <v>6.1573401455113762E-3</v>
      </c>
      <c r="AD253" s="84">
        <f t="shared" si="162"/>
        <v>-9999</v>
      </c>
      <c r="AE253" s="84">
        <f t="shared" si="163"/>
        <v>0</v>
      </c>
      <c r="AF253" s="77">
        <f t="shared" si="164"/>
        <v>-9999</v>
      </c>
      <c r="AG253" s="142"/>
      <c r="AH253" s="77">
        <f t="shared" si="141"/>
        <v>-6.167250023494087E-2</v>
      </c>
      <c r="AI253" s="77">
        <f t="shared" si="142"/>
        <v>1.0164524919425324</v>
      </c>
      <c r="AJ253" s="77">
        <f t="shared" si="143"/>
        <v>-0.99262594936329729</v>
      </c>
      <c r="AK253" s="77">
        <f t="shared" si="144"/>
        <v>-3.1192365573009289E-2</v>
      </c>
      <c r="AL253" s="77">
        <f t="shared" si="145"/>
        <v>-1.0854286606807098</v>
      </c>
      <c r="AM253" s="77">
        <f t="shared" si="146"/>
        <v>-0.6031252775696152</v>
      </c>
      <c r="AN253" s="84">
        <f t="shared" si="166"/>
        <v>5.2287015863698318</v>
      </c>
      <c r="AO253" s="84">
        <f t="shared" si="166"/>
        <v>5.2287015863706943</v>
      </c>
      <c r="AP253" s="84">
        <f t="shared" si="166"/>
        <v>5.2287015864202093</v>
      </c>
      <c r="AQ253" s="84">
        <f t="shared" si="166"/>
        <v>5.2287015892643502</v>
      </c>
      <c r="AR253" s="84">
        <f t="shared" si="166"/>
        <v>5.2287017526295685</v>
      </c>
      <c r="AS253" s="84">
        <f t="shared" si="166"/>
        <v>5.2287111361200438</v>
      </c>
      <c r="AT253" s="84">
        <f t="shared" si="166"/>
        <v>5.2292498518461388</v>
      </c>
      <c r="AU253" s="84">
        <f t="shared" si="147"/>
        <v>5.2593699782738375</v>
      </c>
    </row>
    <row r="254" spans="1:48" s="77" customFormat="1" ht="12.95" customHeight="1">
      <c r="A254" s="5" t="s">
        <v>90</v>
      </c>
      <c r="B254" s="140"/>
      <c r="C254" s="147">
        <v>42802.432000000001</v>
      </c>
      <c r="D254" s="148"/>
      <c r="E254" s="77">
        <f t="shared" si="132"/>
        <v>-1308.9849336298832</v>
      </c>
      <c r="F254" s="77">
        <f t="shared" si="133"/>
        <v>-1309</v>
      </c>
      <c r="G254" s="77">
        <f t="shared" ref="G254:G262" si="167">+C254-(C$7+F254*C$8)</f>
        <v>1.7114500005845912E-2</v>
      </c>
      <c r="I254" s="77">
        <f>+G254</f>
        <v>1.7114500005845912E-2</v>
      </c>
      <c r="P254" s="77">
        <f t="shared" si="165"/>
        <v>-6.1047993332913565E-3</v>
      </c>
      <c r="Q254" s="143">
        <f t="shared" si="154"/>
        <v>27783.932000000001</v>
      </c>
      <c r="S254" s="79">
        <f>S$16</f>
        <v>0.1</v>
      </c>
      <c r="Z254" s="77">
        <f t="shared" si="134"/>
        <v>-1309</v>
      </c>
      <c r="AA254" s="84">
        <f t="shared" si="135"/>
        <v>3.3455760414338176E-3</v>
      </c>
      <c r="AB254" s="84">
        <f t="shared" si="160"/>
        <v>7.8798593639585926E-2</v>
      </c>
      <c r="AC254" s="84">
        <f t="shared" si="161"/>
        <v>2.3219299339137269E-2</v>
      </c>
      <c r="AD254" s="84">
        <f t="shared" si="162"/>
        <v>1.3768923964412094E-2</v>
      </c>
      <c r="AE254" s="84">
        <f t="shared" si="163"/>
        <v>1.8958326713776168E-5</v>
      </c>
      <c r="AF254" s="77">
        <f t="shared" si="164"/>
        <v>2.3219299339137269E-2</v>
      </c>
      <c r="AG254" s="142"/>
      <c r="AH254" s="77">
        <f t="shared" si="141"/>
        <v>-6.1684093633740014E-2</v>
      </c>
      <c r="AI254" s="77">
        <f t="shared" si="142"/>
        <v>1.0165186699178772</v>
      </c>
      <c r="AJ254" s="77">
        <f t="shared" si="143"/>
        <v>-0.99288103330067456</v>
      </c>
      <c r="AK254" s="77">
        <f t="shared" si="144"/>
        <v>-3.115736999978605E-2</v>
      </c>
      <c r="AL254" s="77">
        <f t="shared" si="145"/>
        <v>-1.0833058625682401</v>
      </c>
      <c r="AM254" s="77">
        <f t="shared" si="146"/>
        <v>-0.60167870937303358</v>
      </c>
      <c r="AN254" s="84">
        <f t="shared" si="166"/>
        <v>5.2307886574729077</v>
      </c>
      <c r="AO254" s="84">
        <f t="shared" si="166"/>
        <v>5.230788657473787</v>
      </c>
      <c r="AP254" s="84">
        <f t="shared" si="166"/>
        <v>5.2307886575241485</v>
      </c>
      <c r="AQ254" s="84">
        <f t="shared" si="166"/>
        <v>5.2307886604062492</v>
      </c>
      <c r="AR254" s="84">
        <f t="shared" si="166"/>
        <v>5.2307888253457939</v>
      </c>
      <c r="AS254" s="84">
        <f t="shared" si="166"/>
        <v>5.2307982645805629</v>
      </c>
      <c r="AT254" s="84">
        <f t="shared" si="166"/>
        <v>5.2313381974042334</v>
      </c>
      <c r="AU254" s="84">
        <f t="shared" si="147"/>
        <v>5.261420647313142</v>
      </c>
      <c r="AV254" s="84"/>
    </row>
    <row r="255" spans="1:48" s="77" customFormat="1" ht="12.95" customHeight="1">
      <c r="A255" s="5" t="s">
        <v>89</v>
      </c>
      <c r="B255" s="140"/>
      <c r="C255" s="147">
        <v>42802.434000000001</v>
      </c>
      <c r="D255" s="148"/>
      <c r="E255" s="77">
        <f t="shared" si="132"/>
        <v>-1308.9831729742853</v>
      </c>
      <c r="F255" s="77">
        <f t="shared" si="133"/>
        <v>-1309</v>
      </c>
      <c r="G255" s="77">
        <f t="shared" si="167"/>
        <v>1.9114500006253365E-2</v>
      </c>
      <c r="I255" s="77">
        <f>+G255</f>
        <v>1.9114500006253365E-2</v>
      </c>
      <c r="P255" s="77">
        <f t="shared" si="165"/>
        <v>-6.1047993332913565E-3</v>
      </c>
      <c r="Q255" s="143">
        <f t="shared" si="154"/>
        <v>27783.934000000001</v>
      </c>
      <c r="S255" s="79">
        <f>S$16</f>
        <v>0.1</v>
      </c>
      <c r="Z255" s="77">
        <f t="shared" si="134"/>
        <v>-1309</v>
      </c>
      <c r="AA255" s="84">
        <f t="shared" si="135"/>
        <v>3.3455760414338176E-3</v>
      </c>
      <c r="AB255" s="84">
        <f t="shared" si="160"/>
        <v>8.079859363999338E-2</v>
      </c>
      <c r="AC255" s="84">
        <f t="shared" si="161"/>
        <v>2.5219299339544723E-2</v>
      </c>
      <c r="AD255" s="84">
        <f t="shared" si="162"/>
        <v>1.5768923964819548E-2</v>
      </c>
      <c r="AE255" s="84">
        <f t="shared" si="163"/>
        <v>2.4865896300826026E-5</v>
      </c>
      <c r="AF255" s="77">
        <f t="shared" si="164"/>
        <v>2.5219299339544723E-2</v>
      </c>
      <c r="AG255" s="142"/>
      <c r="AH255" s="77">
        <f t="shared" si="141"/>
        <v>-6.1684093633740014E-2</v>
      </c>
      <c r="AI255" s="77">
        <f t="shared" si="142"/>
        <v>1.0165186699178772</v>
      </c>
      <c r="AJ255" s="77">
        <f t="shared" si="143"/>
        <v>-0.99288103330067456</v>
      </c>
      <c r="AK255" s="77">
        <f t="shared" si="144"/>
        <v>-3.115736999978605E-2</v>
      </c>
      <c r="AL255" s="77">
        <f t="shared" si="145"/>
        <v>-1.0833058625682401</v>
      </c>
      <c r="AM255" s="77">
        <f t="shared" si="146"/>
        <v>-0.60167870937303358</v>
      </c>
      <c r="AN255" s="84">
        <f t="shared" si="166"/>
        <v>5.2307886574729077</v>
      </c>
      <c r="AO255" s="84">
        <f t="shared" si="166"/>
        <v>5.230788657473787</v>
      </c>
      <c r="AP255" s="84">
        <f t="shared" si="166"/>
        <v>5.2307886575241485</v>
      </c>
      <c r="AQ255" s="84">
        <f t="shared" si="166"/>
        <v>5.2307886604062492</v>
      </c>
      <c r="AR255" s="84">
        <f t="shared" si="166"/>
        <v>5.2307888253457939</v>
      </c>
      <c r="AS255" s="84">
        <f t="shared" si="166"/>
        <v>5.2307982645805629</v>
      </c>
      <c r="AT255" s="84">
        <f t="shared" si="166"/>
        <v>5.2313381974042334</v>
      </c>
      <c r="AU255" s="84">
        <f t="shared" si="147"/>
        <v>5.261420647313142</v>
      </c>
    </row>
    <row r="256" spans="1:48" s="77" customFormat="1" ht="12.95" customHeight="1">
      <c r="A256" s="6" t="s">
        <v>160</v>
      </c>
      <c r="B256" s="46"/>
      <c r="C256" s="6">
        <v>42820.5936</v>
      </c>
      <c r="D256" s="6">
        <v>1E-3</v>
      </c>
      <c r="E256" s="77">
        <f t="shared" si="132"/>
        <v>-1292.9967722781228</v>
      </c>
      <c r="F256" s="77">
        <f t="shared" si="133"/>
        <v>-1293</v>
      </c>
      <c r="G256" s="77">
        <f t="shared" si="167"/>
        <v>3.6665000006905757E-3</v>
      </c>
      <c r="J256" s="77">
        <f>+G256</f>
        <v>3.6665000006905757E-3</v>
      </c>
      <c r="P256" s="77">
        <f t="shared" si="165"/>
        <v>-6.048320837321302E-3</v>
      </c>
      <c r="Q256" s="143">
        <f t="shared" si="154"/>
        <v>27802.0936</v>
      </c>
      <c r="R256" s="77">
        <f>+(P256-G256)^2</f>
        <v>9.4377743914669796E-5</v>
      </c>
      <c r="S256" s="79">
        <f>S$17</f>
        <v>1</v>
      </c>
      <c r="Z256" s="77">
        <f t="shared" si="134"/>
        <v>-1293</v>
      </c>
      <c r="AA256" s="84">
        <f t="shared" si="135"/>
        <v>3.3915070423537683E-3</v>
      </c>
      <c r="AB256" s="84">
        <f t="shared" si="160"/>
        <v>6.5362664573210577E-2</v>
      </c>
      <c r="AC256" s="84">
        <f t="shared" si="161"/>
        <v>9.7148208380118777E-3</v>
      </c>
      <c r="AD256" s="84">
        <f t="shared" si="162"/>
        <v>2.7499295833680742E-4</v>
      </c>
      <c r="AE256" s="84">
        <f t="shared" si="163"/>
        <v>7.56211271348291E-8</v>
      </c>
      <c r="AF256" s="77">
        <f t="shared" si="164"/>
        <v>9.7148208380118777E-3</v>
      </c>
      <c r="AG256" s="142"/>
      <c r="AH256" s="77">
        <f t="shared" si="141"/>
        <v>-6.1696164572520008E-2</v>
      </c>
      <c r="AI256" s="77">
        <f t="shared" si="142"/>
        <v>1.0165891871806676</v>
      </c>
      <c r="AJ256" s="77">
        <f t="shared" si="143"/>
        <v>-0.99314822684045845</v>
      </c>
      <c r="AK256" s="77">
        <f t="shared" si="144"/>
        <v>-3.1119881584673811E-2</v>
      </c>
      <c r="AL256" s="77">
        <f t="shared" si="145"/>
        <v>-1.0810412400661558</v>
      </c>
      <c r="AM256" s="77">
        <f t="shared" si="146"/>
        <v>-0.60013753122173485</v>
      </c>
      <c r="AN256" s="84">
        <f t="shared" si="166"/>
        <v>5.2330150163396407</v>
      </c>
      <c r="AO256" s="84">
        <f t="shared" si="166"/>
        <v>5.2330150163405404</v>
      </c>
      <c r="AP256" s="84">
        <f t="shared" si="166"/>
        <v>5.2330150163918132</v>
      </c>
      <c r="AQ256" s="84">
        <f t="shared" si="166"/>
        <v>5.2330150193147222</v>
      </c>
      <c r="AR256" s="84">
        <f t="shared" si="166"/>
        <v>5.2330151859397676</v>
      </c>
      <c r="AS256" s="84">
        <f t="shared" si="166"/>
        <v>5.2330246845844401</v>
      </c>
      <c r="AT256" s="84">
        <f t="shared" si="166"/>
        <v>5.2335659054311456</v>
      </c>
      <c r="AU256" s="84">
        <f t="shared" si="147"/>
        <v>5.2636080276217339</v>
      </c>
      <c r="AV256" s="84"/>
    </row>
    <row r="257" spans="1:48" s="77" customFormat="1" ht="12.95" customHeight="1">
      <c r="A257" s="5" t="s">
        <v>89</v>
      </c>
      <c r="B257" s="140"/>
      <c r="C257" s="147">
        <v>42826.277000000002</v>
      </c>
      <c r="D257" s="148"/>
      <c r="E257" s="77">
        <f t="shared" si="132"/>
        <v>-1287.9935172660851</v>
      </c>
      <c r="F257" s="77">
        <f t="shared" si="133"/>
        <v>-1288</v>
      </c>
      <c r="G257" s="77">
        <f t="shared" si="167"/>
        <v>7.3640000045998022E-3</v>
      </c>
      <c r="I257" s="77">
        <f>+G257</f>
        <v>7.3640000045998022E-3</v>
      </c>
      <c r="P257" s="77">
        <f t="shared" si="165"/>
        <v>-6.0305792284834556E-3</v>
      </c>
      <c r="Q257" s="143">
        <f t="shared" si="154"/>
        <v>27807.777000000002</v>
      </c>
      <c r="S257" s="79">
        <f>S$16</f>
        <v>0.1</v>
      </c>
      <c r="Z257" s="77">
        <f t="shared" si="134"/>
        <v>-1288</v>
      </c>
      <c r="AA257" s="84">
        <f t="shared" si="135"/>
        <v>3.4059164639417203E-3</v>
      </c>
      <c r="AB257" s="84">
        <f t="shared" si="160"/>
        <v>6.9063874201941183E-2</v>
      </c>
      <c r="AC257" s="84">
        <f t="shared" si="161"/>
        <v>1.3394579233083258E-2</v>
      </c>
      <c r="AD257" s="84">
        <f t="shared" si="162"/>
        <v>3.9580835406580819E-3</v>
      </c>
      <c r="AE257" s="84">
        <f t="shared" si="163"/>
        <v>1.566642531482842E-6</v>
      </c>
      <c r="AF257" s="77">
        <f t="shared" si="164"/>
        <v>1.3394579233083258E-2</v>
      </c>
      <c r="AG257" s="142"/>
      <c r="AH257" s="77">
        <f t="shared" si="141"/>
        <v>-6.1699874197341374E-2</v>
      </c>
      <c r="AI257" s="77">
        <f t="shared" si="142"/>
        <v>1.0166112083985239</v>
      </c>
      <c r="AJ257" s="77">
        <f t="shared" si="143"/>
        <v>-0.9932306878283037</v>
      </c>
      <c r="AK257" s="77">
        <f t="shared" si="144"/>
        <v>-3.1108132645662864E-2</v>
      </c>
      <c r="AL257" s="77">
        <f t="shared" si="145"/>
        <v>-1.0803334811183756</v>
      </c>
      <c r="AM257" s="77">
        <f t="shared" si="146"/>
        <v>-0.5996562989094546</v>
      </c>
      <c r="AN257" s="84">
        <f t="shared" si="166"/>
        <v>5.233710785148646</v>
      </c>
      <c r="AO257" s="84">
        <f t="shared" si="166"/>
        <v>5.2337107851495519</v>
      </c>
      <c r="AP257" s="84">
        <f t="shared" si="166"/>
        <v>5.2337107852011124</v>
      </c>
      <c r="AQ257" s="84">
        <f t="shared" si="166"/>
        <v>5.2337107881368405</v>
      </c>
      <c r="AR257" s="84">
        <f t="shared" si="166"/>
        <v>5.2337109552899088</v>
      </c>
      <c r="AS257" s="84">
        <f t="shared" si="166"/>
        <v>5.2337204724889697</v>
      </c>
      <c r="AT257" s="84">
        <f t="shared" si="166"/>
        <v>5.2342620936766666</v>
      </c>
      <c r="AU257" s="84">
        <f t="shared" si="147"/>
        <v>5.264291583968169</v>
      </c>
      <c r="AV257" s="84"/>
    </row>
    <row r="258" spans="1:48" s="77" customFormat="1" ht="12.95" customHeight="1">
      <c r="A258" s="5" t="s">
        <v>89</v>
      </c>
      <c r="B258" s="140"/>
      <c r="C258" s="147">
        <v>42826.286</v>
      </c>
      <c r="D258" s="148"/>
      <c r="E258" s="77">
        <f t="shared" si="132"/>
        <v>-1287.9855943158968</v>
      </c>
      <c r="F258" s="77">
        <f t="shared" si="133"/>
        <v>-1288</v>
      </c>
      <c r="G258" s="77">
        <f t="shared" si="167"/>
        <v>1.6364000002795365E-2</v>
      </c>
      <c r="I258" s="77">
        <f>+G258</f>
        <v>1.6364000002795365E-2</v>
      </c>
      <c r="P258" s="77">
        <f t="shared" si="165"/>
        <v>-6.0305792284834556E-3</v>
      </c>
      <c r="Q258" s="143">
        <f t="shared" si="154"/>
        <v>27807.786</v>
      </c>
      <c r="S258" s="79">
        <f>S$16</f>
        <v>0.1</v>
      </c>
      <c r="Z258" s="77">
        <f t="shared" si="134"/>
        <v>-1288</v>
      </c>
      <c r="AA258" s="84">
        <f t="shared" si="135"/>
        <v>3.4059164639417203E-3</v>
      </c>
      <c r="AB258" s="84">
        <f t="shared" si="160"/>
        <v>7.8063874200136746E-2</v>
      </c>
      <c r="AC258" s="84">
        <f t="shared" si="161"/>
        <v>2.239457923127882E-2</v>
      </c>
      <c r="AD258" s="84">
        <f t="shared" si="162"/>
        <v>1.2958083538853644E-2</v>
      </c>
      <c r="AE258" s="84">
        <f t="shared" si="163"/>
        <v>1.6791192899990979E-5</v>
      </c>
      <c r="AF258" s="77">
        <f t="shared" si="164"/>
        <v>2.239457923127882E-2</v>
      </c>
      <c r="AG258" s="142"/>
      <c r="AH258" s="77">
        <f t="shared" si="141"/>
        <v>-6.1699874197341374E-2</v>
      </c>
      <c r="AI258" s="77">
        <f t="shared" si="142"/>
        <v>1.0166112083985239</v>
      </c>
      <c r="AJ258" s="77">
        <f t="shared" si="143"/>
        <v>-0.9932306878283037</v>
      </c>
      <c r="AK258" s="77">
        <f t="shared" si="144"/>
        <v>-3.1108132645662864E-2</v>
      </c>
      <c r="AL258" s="77">
        <f t="shared" si="145"/>
        <v>-1.0803334811183756</v>
      </c>
      <c r="AM258" s="77">
        <f t="shared" si="146"/>
        <v>-0.5996562989094546</v>
      </c>
      <c r="AN258" s="84">
        <f t="shared" si="166"/>
        <v>5.233710785148646</v>
      </c>
      <c r="AO258" s="84">
        <f t="shared" si="166"/>
        <v>5.2337107851495519</v>
      </c>
      <c r="AP258" s="84">
        <f t="shared" si="166"/>
        <v>5.2337107852011124</v>
      </c>
      <c r="AQ258" s="84">
        <f t="shared" si="166"/>
        <v>5.2337107881368405</v>
      </c>
      <c r="AR258" s="84">
        <f t="shared" si="166"/>
        <v>5.2337109552899088</v>
      </c>
      <c r="AS258" s="84">
        <f t="shared" si="166"/>
        <v>5.2337204724889697</v>
      </c>
      <c r="AT258" s="84">
        <f t="shared" si="166"/>
        <v>5.2342620936766666</v>
      </c>
      <c r="AU258" s="84">
        <f t="shared" si="147"/>
        <v>5.264291583968169</v>
      </c>
    </row>
    <row r="259" spans="1:48" s="77" customFormat="1" ht="12.95" customHeight="1">
      <c r="A259" s="5" t="s">
        <v>89</v>
      </c>
      <c r="B259" s="140"/>
      <c r="C259" s="147">
        <v>42835.347999999998</v>
      </c>
      <c r="D259" s="148"/>
      <c r="E259" s="77">
        <f t="shared" si="132"/>
        <v>-1280.0080638026366</v>
      </c>
      <c r="F259" s="77">
        <f t="shared" si="133"/>
        <v>-1280</v>
      </c>
      <c r="G259" s="77">
        <f t="shared" si="167"/>
        <v>-9.1600000014295802E-3</v>
      </c>
      <c r="I259" s="77">
        <f>+G259</f>
        <v>-9.1600000014295802E-3</v>
      </c>
      <c r="P259" s="77">
        <f t="shared" si="165"/>
        <v>-6.0021014524370983E-3</v>
      </c>
      <c r="Q259" s="143">
        <f t="shared" si="154"/>
        <v>27816.847999999998</v>
      </c>
      <c r="S259" s="79">
        <f>S$16</f>
        <v>0.1</v>
      </c>
      <c r="Z259" s="77">
        <f t="shared" si="134"/>
        <v>-1280</v>
      </c>
      <c r="AA259" s="84">
        <f t="shared" si="135"/>
        <v>3.4290270042626955E-3</v>
      </c>
      <c r="AB259" s="84">
        <f t="shared" si="160"/>
        <v>5.2545747632572574E-2</v>
      </c>
      <c r="AC259" s="84">
        <f t="shared" si="161"/>
        <v>-3.1578985489924818E-3</v>
      </c>
      <c r="AD259" s="84">
        <f t="shared" si="162"/>
        <v>-1.2589027005692276E-2</v>
      </c>
      <c r="AE259" s="84">
        <f t="shared" si="163"/>
        <v>1.5848360095004943E-5</v>
      </c>
      <c r="AF259" s="77">
        <f t="shared" si="164"/>
        <v>-3.1578985489924818E-3</v>
      </c>
      <c r="AG259" s="142"/>
      <c r="AH259" s="77">
        <f t="shared" si="141"/>
        <v>-6.1705747634002155E-2</v>
      </c>
      <c r="AI259" s="77">
        <f t="shared" si="142"/>
        <v>1.0166464270173436</v>
      </c>
      <c r="AJ259" s="77">
        <f t="shared" si="143"/>
        <v>-0.99336159786060341</v>
      </c>
      <c r="AK259" s="77">
        <f t="shared" si="144"/>
        <v>-3.1089300872094276E-2</v>
      </c>
      <c r="AL259" s="77">
        <f t="shared" si="145"/>
        <v>-1.0792010030380521</v>
      </c>
      <c r="AM259" s="77">
        <f t="shared" si="146"/>
        <v>-0.59888670851956372</v>
      </c>
      <c r="AN259" s="84">
        <f t="shared" si="166"/>
        <v>5.2348240465844054</v>
      </c>
      <c r="AO259" s="84">
        <f t="shared" si="166"/>
        <v>5.2348240465853211</v>
      </c>
      <c r="AP259" s="84">
        <f t="shared" si="166"/>
        <v>5.2348240466373435</v>
      </c>
      <c r="AQ259" s="84">
        <f t="shared" si="166"/>
        <v>5.2348240495936498</v>
      </c>
      <c r="AR259" s="84">
        <f t="shared" si="166"/>
        <v>5.234824217592835</v>
      </c>
      <c r="AS259" s="84">
        <f t="shared" si="166"/>
        <v>5.2348337644674343</v>
      </c>
      <c r="AT259" s="84">
        <f t="shared" si="166"/>
        <v>5.2353760240520568</v>
      </c>
      <c r="AU259" s="84">
        <f t="shared" si="147"/>
        <v>5.2653852741224645</v>
      </c>
      <c r="AV259" s="84"/>
    </row>
    <row r="260" spans="1:48" s="77" customFormat="1" ht="12.95" customHeight="1">
      <c r="A260" s="5" t="s">
        <v>89</v>
      </c>
      <c r="B260" s="140"/>
      <c r="C260" s="147">
        <v>42835.368000000002</v>
      </c>
      <c r="D260" s="148"/>
      <c r="E260" s="77">
        <f t="shared" si="132"/>
        <v>-1279.990457246656</v>
      </c>
      <c r="F260" s="77">
        <f t="shared" si="133"/>
        <v>-1280</v>
      </c>
      <c r="G260" s="77">
        <f t="shared" si="167"/>
        <v>1.0840000002644956E-2</v>
      </c>
      <c r="I260" s="77">
        <f>+G260</f>
        <v>1.0840000002644956E-2</v>
      </c>
      <c r="P260" s="77">
        <f t="shared" si="165"/>
        <v>-6.0021014524370983E-3</v>
      </c>
      <c r="Q260" s="143">
        <f t="shared" si="154"/>
        <v>27816.868000000002</v>
      </c>
      <c r="S260" s="79">
        <f>S$16</f>
        <v>0.1</v>
      </c>
      <c r="Z260" s="77">
        <f t="shared" si="134"/>
        <v>-1280</v>
      </c>
      <c r="AA260" s="84">
        <f t="shared" si="135"/>
        <v>3.4290270042626955E-3</v>
      </c>
      <c r="AB260" s="84">
        <f t="shared" si="160"/>
        <v>7.2545747636647118E-2</v>
      </c>
      <c r="AC260" s="84">
        <f t="shared" si="161"/>
        <v>1.6842101455082054E-2</v>
      </c>
      <c r="AD260" s="84">
        <f t="shared" si="162"/>
        <v>7.4109729983822606E-3</v>
      </c>
      <c r="AE260" s="84">
        <f t="shared" si="163"/>
        <v>5.4922520782750959E-6</v>
      </c>
      <c r="AF260" s="77">
        <f t="shared" si="164"/>
        <v>1.6842101455082054E-2</v>
      </c>
      <c r="AG260" s="142"/>
      <c r="AH260" s="77">
        <f t="shared" si="141"/>
        <v>-6.1705747634002155E-2</v>
      </c>
      <c r="AI260" s="77">
        <f t="shared" si="142"/>
        <v>1.0166464270173436</v>
      </c>
      <c r="AJ260" s="77">
        <f t="shared" si="143"/>
        <v>-0.99336159786060341</v>
      </c>
      <c r="AK260" s="77">
        <f t="shared" si="144"/>
        <v>-3.1089300872094276E-2</v>
      </c>
      <c r="AL260" s="77">
        <f t="shared" si="145"/>
        <v>-1.0792010030380521</v>
      </c>
      <c r="AM260" s="77">
        <f t="shared" si="146"/>
        <v>-0.59888670851956372</v>
      </c>
      <c r="AN260" s="84">
        <f t="shared" si="166"/>
        <v>5.2348240465844054</v>
      </c>
      <c r="AO260" s="84">
        <f t="shared" si="166"/>
        <v>5.2348240465853211</v>
      </c>
      <c r="AP260" s="84">
        <f t="shared" si="166"/>
        <v>5.2348240466373435</v>
      </c>
      <c r="AQ260" s="84">
        <f t="shared" si="166"/>
        <v>5.2348240495936498</v>
      </c>
      <c r="AR260" s="84">
        <f t="shared" si="166"/>
        <v>5.234824217592835</v>
      </c>
      <c r="AS260" s="84">
        <f t="shared" si="166"/>
        <v>5.2348337644674343</v>
      </c>
      <c r="AT260" s="84">
        <f t="shared" si="166"/>
        <v>5.2353760240520568</v>
      </c>
      <c r="AU260" s="84">
        <f t="shared" si="147"/>
        <v>5.2653852741224645</v>
      </c>
      <c r="AV260" s="84"/>
    </row>
    <row r="261" spans="1:48" s="77" customFormat="1" ht="12.95" customHeight="1">
      <c r="A261" s="137" t="s">
        <v>962</v>
      </c>
      <c r="B261" s="138" t="s">
        <v>154</v>
      </c>
      <c r="C261" s="139">
        <v>42837.625</v>
      </c>
      <c r="D261" s="139" t="s">
        <v>244</v>
      </c>
      <c r="E261" s="140">
        <f t="shared" si="132"/>
        <v>-1278.0035574046326</v>
      </c>
      <c r="F261" s="77">
        <f t="shared" si="133"/>
        <v>-1278</v>
      </c>
      <c r="G261" s="77">
        <f t="shared" si="167"/>
        <v>-4.041000000142958E-3</v>
      </c>
      <c r="I261" s="77">
        <f>+G261</f>
        <v>-4.041000000142958E-3</v>
      </c>
      <c r="O261" s="77">
        <f ca="1">+C$11+C$12*F261</f>
        <v>-2.6810867534968849E-2</v>
      </c>
      <c r="P261" s="77">
        <f t="shared" si="165"/>
        <v>-5.9949644695974705E-3</v>
      </c>
      <c r="Q261" s="143">
        <f t="shared" si="154"/>
        <v>27819.125</v>
      </c>
      <c r="R261" s="77">
        <f>+(P261-G261)^2</f>
        <v>3.8179771478906542E-6</v>
      </c>
      <c r="S261" s="79">
        <f>S$16</f>
        <v>0.1</v>
      </c>
      <c r="Z261" s="77">
        <f t="shared" si="134"/>
        <v>-1278</v>
      </c>
      <c r="AA261" s="84">
        <f t="shared" si="135"/>
        <v>3.43481530733767E-3</v>
      </c>
      <c r="AB261" s="84">
        <f t="shared" si="160"/>
        <v>5.7666204075554055E-2</v>
      </c>
      <c r="AC261" s="84">
        <f t="shared" si="161"/>
        <v>1.9539644694545125E-3</v>
      </c>
      <c r="AD261" s="84">
        <f t="shared" si="162"/>
        <v>-7.475815307480628E-3</v>
      </c>
      <c r="AE261" s="84">
        <f t="shared" si="163"/>
        <v>5.5887814511561678E-6</v>
      </c>
      <c r="AF261" s="77">
        <f t="shared" si="164"/>
        <v>1.9539644694545125E-3</v>
      </c>
      <c r="AG261" s="142"/>
      <c r="AH261" s="77">
        <f t="shared" si="141"/>
        <v>-6.1707204075697013E-2</v>
      </c>
      <c r="AI261" s="77">
        <f t="shared" si="142"/>
        <v>1.016655228719056</v>
      </c>
      <c r="AJ261" s="77">
        <f t="shared" si="143"/>
        <v>-0.99339412772053115</v>
      </c>
      <c r="AK261" s="77">
        <f t="shared" si="144"/>
        <v>-3.1084586493554583E-2</v>
      </c>
      <c r="AL261" s="77">
        <f t="shared" si="145"/>
        <v>-1.0789178712595295</v>
      </c>
      <c r="AM261" s="77">
        <f t="shared" si="146"/>
        <v>-0.59869438416397247</v>
      </c>
      <c r="AN261" s="84">
        <f t="shared" ref="AN261:AT270" si="168">$AU261+$AB$7*SIN(AO261)</f>
        <v>5.2351023679685094</v>
      </c>
      <c r="AO261" s="84">
        <f t="shared" si="168"/>
        <v>5.2351023679694269</v>
      </c>
      <c r="AP261" s="84">
        <f t="shared" si="168"/>
        <v>5.2351023680215656</v>
      </c>
      <c r="AQ261" s="84">
        <f t="shared" si="168"/>
        <v>5.2351023709830296</v>
      </c>
      <c r="AR261" s="84">
        <f t="shared" si="168"/>
        <v>5.2351025391939885</v>
      </c>
      <c r="AS261" s="84">
        <f t="shared" si="168"/>
        <v>5.2351120934852267</v>
      </c>
      <c r="AT261" s="84">
        <f t="shared" si="168"/>
        <v>5.2356545122555707</v>
      </c>
      <c r="AU261" s="84">
        <f t="shared" si="147"/>
        <v>5.2656586966610384</v>
      </c>
    </row>
    <row r="262" spans="1:48" s="77" customFormat="1" ht="12.95" customHeight="1">
      <c r="A262" s="144" t="s">
        <v>1651</v>
      </c>
      <c r="B262" s="144" t="s">
        <v>65</v>
      </c>
      <c r="C262" s="145">
        <v>42837.626400000001</v>
      </c>
      <c r="D262" s="146">
        <v>3.3999999999999998E-3</v>
      </c>
      <c r="E262" s="140">
        <f t="shared" si="132"/>
        <v>-1278.0023249457133</v>
      </c>
      <c r="F262" s="77">
        <f t="shared" si="133"/>
        <v>-1278</v>
      </c>
      <c r="G262" s="77">
        <f t="shared" si="167"/>
        <v>-2.6409999991301447E-3</v>
      </c>
      <c r="K262" s="77">
        <f>+G262</f>
        <v>-2.6409999991301447E-3</v>
      </c>
      <c r="O262" s="77">
        <f ca="1">+C$11+C$12*F262</f>
        <v>-2.6810867534968849E-2</v>
      </c>
      <c r="Q262" s="143">
        <f t="shared" si="154"/>
        <v>27819.126400000001</v>
      </c>
      <c r="R262" s="77">
        <f>+(P262-G262)^2</f>
        <v>6.9748809954054244E-6</v>
      </c>
      <c r="S262" s="79">
        <f>S$18</f>
        <v>1</v>
      </c>
      <c r="Z262" s="77">
        <f t="shared" si="134"/>
        <v>-1278</v>
      </c>
      <c r="AA262" s="84">
        <f t="shared" si="135"/>
        <v>3.43481530733767E-3</v>
      </c>
      <c r="AB262" s="84">
        <f t="shared" si="160"/>
        <v>5.9066204076566868E-2</v>
      </c>
      <c r="AC262" s="84">
        <f t="shared" si="161"/>
        <v>-2.6409999991301447E-3</v>
      </c>
      <c r="AD262" s="84">
        <f t="shared" si="162"/>
        <v>-6.0758153064678147E-3</v>
      </c>
      <c r="AE262" s="84">
        <f t="shared" si="163"/>
        <v>3.6915531638308587E-5</v>
      </c>
      <c r="AF262" s="77">
        <f t="shared" si="164"/>
        <v>-2.6409999991301447E-3</v>
      </c>
      <c r="AG262" s="142"/>
      <c r="AH262" s="77">
        <f t="shared" si="141"/>
        <v>-6.1707204075697013E-2</v>
      </c>
      <c r="AI262" s="77">
        <f t="shared" si="142"/>
        <v>1.016655228719056</v>
      </c>
      <c r="AJ262" s="77">
        <f t="shared" si="143"/>
        <v>-0.99339412772053115</v>
      </c>
      <c r="AK262" s="77">
        <f t="shared" si="144"/>
        <v>-3.1084586493554583E-2</v>
      </c>
      <c r="AL262" s="77">
        <f t="shared" si="145"/>
        <v>-1.0789178712595295</v>
      </c>
      <c r="AM262" s="77">
        <f t="shared" si="146"/>
        <v>-0.59869438416397247</v>
      </c>
      <c r="AN262" s="84">
        <f t="shared" si="168"/>
        <v>5.2351023679685094</v>
      </c>
      <c r="AO262" s="84">
        <f t="shared" si="168"/>
        <v>5.2351023679694269</v>
      </c>
      <c r="AP262" s="84">
        <f t="shared" si="168"/>
        <v>5.2351023680215656</v>
      </c>
      <c r="AQ262" s="84">
        <f t="shared" si="168"/>
        <v>5.2351023709830296</v>
      </c>
      <c r="AR262" s="84">
        <f t="shared" si="168"/>
        <v>5.2351025391939885</v>
      </c>
      <c r="AS262" s="84">
        <f t="shared" si="168"/>
        <v>5.2351120934852267</v>
      </c>
      <c r="AT262" s="84">
        <f t="shared" si="168"/>
        <v>5.2356545122555707</v>
      </c>
      <c r="AU262" s="84">
        <f t="shared" si="147"/>
        <v>5.2656586966610384</v>
      </c>
      <c r="AV262" s="84"/>
    </row>
    <row r="263" spans="1:48" s="77" customFormat="1" ht="12.95" customHeight="1">
      <c r="A263" s="5" t="s">
        <v>90</v>
      </c>
      <c r="B263" s="140"/>
      <c r="C263" s="147">
        <v>42841.358</v>
      </c>
      <c r="D263" s="148"/>
      <c r="E263" s="77">
        <f t="shared" si="132"/>
        <v>-1274.7172937314913</v>
      </c>
      <c r="F263" s="77">
        <f t="shared" si="133"/>
        <v>-1274.5</v>
      </c>
      <c r="P263" s="77">
        <f>+D$11+D$12*F263+D$13*F263^2</f>
        <v>-5.9824578685061334E-3</v>
      </c>
      <c r="Q263" s="143">
        <f t="shared" si="154"/>
        <v>27822.858</v>
      </c>
      <c r="S263" s="79"/>
      <c r="U263" s="77">
        <f>+C263-(C$7+F263*C$8)</f>
        <v>-0.24683274999551941</v>
      </c>
      <c r="Z263" s="77">
        <f t="shared" si="134"/>
        <v>-1274.5</v>
      </c>
      <c r="AA263" s="84">
        <f t="shared" si="135"/>
        <v>3.4449551069571926E-3</v>
      </c>
      <c r="AB263" s="84">
        <f t="shared" si="160"/>
        <v>-9999</v>
      </c>
      <c r="AC263" s="84">
        <f t="shared" si="161"/>
        <v>5.9824578685061334E-3</v>
      </c>
      <c r="AD263" s="84">
        <f t="shared" si="162"/>
        <v>-9999</v>
      </c>
      <c r="AE263" s="84">
        <f t="shared" si="163"/>
        <v>0</v>
      </c>
      <c r="AF263" s="77">
        <f t="shared" si="164"/>
        <v>-9999</v>
      </c>
      <c r="AG263" s="142"/>
      <c r="AH263" s="77">
        <f t="shared" si="141"/>
        <v>-6.1709741376804433E-2</v>
      </c>
      <c r="AI263" s="77">
        <f t="shared" si="142"/>
        <v>1.0166706288504987</v>
      </c>
      <c r="AJ263" s="77">
        <f t="shared" si="143"/>
        <v>-0.99345086470214528</v>
      </c>
      <c r="AK263" s="77">
        <f t="shared" si="144"/>
        <v>-3.1076330138680625E-2</v>
      </c>
      <c r="AL263" s="77">
        <f t="shared" si="145"/>
        <v>-1.0784223788517013</v>
      </c>
      <c r="AM263" s="77">
        <f t="shared" si="146"/>
        <v>-0.59835788696178782</v>
      </c>
      <c r="AN263" s="84">
        <f t="shared" si="168"/>
        <v>5.2355894361881585</v>
      </c>
      <c r="AO263" s="84">
        <f t="shared" si="168"/>
        <v>5.2355894361890813</v>
      </c>
      <c r="AP263" s="84">
        <f t="shared" si="168"/>
        <v>5.2355894362414226</v>
      </c>
      <c r="AQ263" s="84">
        <f t="shared" si="168"/>
        <v>5.2355894392119238</v>
      </c>
      <c r="AR263" s="84">
        <f t="shared" si="168"/>
        <v>5.2355896077937238</v>
      </c>
      <c r="AS263" s="84">
        <f t="shared" si="168"/>
        <v>5.2355991750618847</v>
      </c>
      <c r="AT263" s="84">
        <f t="shared" si="168"/>
        <v>5.2361418720089743</v>
      </c>
      <c r="AU263" s="84">
        <f t="shared" si="147"/>
        <v>5.2661371861035429</v>
      </c>
      <c r="AV263" s="84"/>
    </row>
    <row r="264" spans="1:48" s="77" customFormat="1" ht="12.95" customHeight="1">
      <c r="A264" s="5" t="s">
        <v>91</v>
      </c>
      <c r="B264" s="140"/>
      <c r="C264" s="147">
        <v>42854.644</v>
      </c>
      <c r="D264" s="148"/>
      <c r="E264" s="77">
        <f t="shared" si="132"/>
        <v>-1263.0212585958479</v>
      </c>
      <c r="F264" s="77">
        <f t="shared" si="133"/>
        <v>-1263</v>
      </c>
      <c r="G264" s="77">
        <f>+C264-(C$7+F264*C$8)</f>
        <v>-2.4148500000592321E-2</v>
      </c>
      <c r="I264" s="77">
        <f>+G264</f>
        <v>-2.4148500000592321E-2</v>
      </c>
      <c r="P264" s="77">
        <f>+D$11+D$12*F264+D$13*F264^2</f>
        <v>-5.9412134782427621E-3</v>
      </c>
      <c r="Q264" s="143">
        <f t="shared" si="154"/>
        <v>27836.144</v>
      </c>
      <c r="R264" s="77">
        <f>+(P264-G264)^2</f>
        <v>3.3150528250693192E-4</v>
      </c>
      <c r="S264" s="79">
        <f>S$16</f>
        <v>0.1</v>
      </c>
      <c r="Z264" s="77">
        <f t="shared" si="134"/>
        <v>-1263</v>
      </c>
      <c r="AA264" s="84">
        <f t="shared" si="135"/>
        <v>3.4783636289858269E-3</v>
      </c>
      <c r="AB264" s="84">
        <f t="shared" si="160"/>
        <v>3.756947540841634E-2</v>
      </c>
      <c r="AC264" s="84">
        <f t="shared" si="161"/>
        <v>-1.8207286522349559E-2</v>
      </c>
      <c r="AD264" s="84">
        <f t="shared" si="162"/>
        <v>-2.7626863629578148E-2</v>
      </c>
      <c r="AE264" s="84">
        <f t="shared" si="163"/>
        <v>7.6324359400730798E-5</v>
      </c>
      <c r="AF264" s="77">
        <f t="shared" si="164"/>
        <v>-1.8207286522349559E-2</v>
      </c>
      <c r="AG264" s="142"/>
      <c r="AH264" s="77">
        <f t="shared" si="141"/>
        <v>-6.1717975409008662E-2</v>
      </c>
      <c r="AI264" s="77">
        <f t="shared" si="142"/>
        <v>1.0167212037257889</v>
      </c>
      <c r="AJ264" s="77">
        <f t="shared" si="143"/>
        <v>-0.99363558075176484</v>
      </c>
      <c r="AK264" s="77">
        <f t="shared" si="144"/>
        <v>-3.1049146640769566E-2</v>
      </c>
      <c r="AL264" s="77">
        <f t="shared" si="145"/>
        <v>-1.0767942267073742</v>
      </c>
      <c r="AM264" s="77">
        <f t="shared" si="146"/>
        <v>-0.59725288348723549</v>
      </c>
      <c r="AN264" s="84">
        <f t="shared" si="168"/>
        <v>5.2371898551271068</v>
      </c>
      <c r="AO264" s="84">
        <f t="shared" si="168"/>
        <v>5.2371898551280438</v>
      </c>
      <c r="AP264" s="84">
        <f t="shared" si="168"/>
        <v>5.2371898551810574</v>
      </c>
      <c r="AQ264" s="84">
        <f t="shared" si="168"/>
        <v>5.2371898581813632</v>
      </c>
      <c r="AR264" s="84">
        <f t="shared" si="168"/>
        <v>5.2371900279837371</v>
      </c>
      <c r="AS264" s="84">
        <f t="shared" si="168"/>
        <v>5.2371996378703187</v>
      </c>
      <c r="AT264" s="84">
        <f t="shared" si="168"/>
        <v>5.2377432452548538</v>
      </c>
      <c r="AU264" s="84">
        <f t="shared" si="147"/>
        <v>5.2677093657003429</v>
      </c>
      <c r="AV264" s="84"/>
    </row>
    <row r="265" spans="1:48" s="77" customFormat="1" ht="12.95" customHeight="1">
      <c r="A265" s="5" t="s">
        <v>91</v>
      </c>
      <c r="B265" s="140"/>
      <c r="C265" s="147">
        <v>42854.644999999997</v>
      </c>
      <c r="D265" s="148"/>
      <c r="E265" s="77">
        <f t="shared" si="132"/>
        <v>-1263.0203782680521</v>
      </c>
      <c r="F265" s="77">
        <f t="shared" si="133"/>
        <v>-1263</v>
      </c>
      <c r="G265" s="77">
        <f>+C265-(C$7+F265*C$8)</f>
        <v>-2.3148500004026573E-2</v>
      </c>
      <c r="I265" s="77">
        <f>+G265</f>
        <v>-2.3148500004026573E-2</v>
      </c>
      <c r="P265" s="77">
        <f>+D$11+D$12*F265+D$13*F265^2</f>
        <v>-5.9412134782427621E-3</v>
      </c>
      <c r="Q265" s="143">
        <f t="shared" si="154"/>
        <v>27836.144999999997</v>
      </c>
      <c r="R265" s="77">
        <f>+(P265-G265)^2</f>
        <v>2.9609070958042111E-4</v>
      </c>
      <c r="S265" s="79">
        <f>S$16</f>
        <v>0.1</v>
      </c>
      <c r="Z265" s="77">
        <f t="shared" si="134"/>
        <v>-1263</v>
      </c>
      <c r="AA265" s="84">
        <f t="shared" si="135"/>
        <v>3.4783636289858269E-3</v>
      </c>
      <c r="AB265" s="84">
        <f t="shared" si="160"/>
        <v>3.8569475404982088E-2</v>
      </c>
      <c r="AC265" s="84">
        <f t="shared" si="161"/>
        <v>-1.7207286525783811E-2</v>
      </c>
      <c r="AD265" s="84">
        <f t="shared" si="162"/>
        <v>-2.66268636330124E-2</v>
      </c>
      <c r="AE265" s="84">
        <f t="shared" si="163"/>
        <v>7.0898986693103833E-5</v>
      </c>
      <c r="AF265" s="77">
        <f t="shared" si="164"/>
        <v>-1.7207286525783811E-2</v>
      </c>
      <c r="AG265" s="142"/>
      <c r="AH265" s="77">
        <f t="shared" si="141"/>
        <v>-6.1717975409008662E-2</v>
      </c>
      <c r="AI265" s="77">
        <f t="shared" si="142"/>
        <v>1.0167212037257889</v>
      </c>
      <c r="AJ265" s="77">
        <f t="shared" si="143"/>
        <v>-0.99363558075176484</v>
      </c>
      <c r="AK265" s="77">
        <f t="shared" si="144"/>
        <v>-3.1049146640769566E-2</v>
      </c>
      <c r="AL265" s="77">
        <f t="shared" si="145"/>
        <v>-1.0767942267073742</v>
      </c>
      <c r="AM265" s="77">
        <f t="shared" si="146"/>
        <v>-0.59725288348723549</v>
      </c>
      <c r="AN265" s="84">
        <f t="shared" si="168"/>
        <v>5.2371898551271068</v>
      </c>
      <c r="AO265" s="84">
        <f t="shared" si="168"/>
        <v>5.2371898551280438</v>
      </c>
      <c r="AP265" s="84">
        <f t="shared" si="168"/>
        <v>5.2371898551810574</v>
      </c>
      <c r="AQ265" s="84">
        <f t="shared" si="168"/>
        <v>5.2371898581813632</v>
      </c>
      <c r="AR265" s="84">
        <f t="shared" si="168"/>
        <v>5.2371900279837371</v>
      </c>
      <c r="AS265" s="84">
        <f t="shared" si="168"/>
        <v>5.2371996378703187</v>
      </c>
      <c r="AT265" s="84">
        <f t="shared" si="168"/>
        <v>5.2377432452548538</v>
      </c>
      <c r="AU265" s="84">
        <f t="shared" si="147"/>
        <v>5.2677093657003429</v>
      </c>
      <c r="AV265" s="84"/>
    </row>
    <row r="266" spans="1:48" s="77" customFormat="1" ht="12.95" customHeight="1">
      <c r="A266" s="6" t="s">
        <v>161</v>
      </c>
      <c r="B266" s="46"/>
      <c r="C266" s="6">
        <v>42887.502</v>
      </c>
      <c r="D266" s="6">
        <v>0.01</v>
      </c>
      <c r="E266" s="77">
        <f t="shared" si="132"/>
        <v>-1234.0954477809328</v>
      </c>
      <c r="F266" s="77">
        <f t="shared" si="133"/>
        <v>-1234</v>
      </c>
      <c r="P266" s="77">
        <f>+D$11+D$12*F266+D$13*F266^2</f>
        <v>-5.8361759177281069E-3</v>
      </c>
      <c r="Q266" s="143">
        <f t="shared" si="154"/>
        <v>27869.002</v>
      </c>
      <c r="R266" s="77">
        <f>+(P266-U266)^2</f>
        <v>1.0524056474847129E-2</v>
      </c>
      <c r="S266" s="79"/>
      <c r="U266" s="77">
        <f>+C266-(C$7+F266*C$8)</f>
        <v>-0.1084229999978561</v>
      </c>
      <c r="Z266" s="77">
        <f t="shared" si="134"/>
        <v>-1234</v>
      </c>
      <c r="AA266" s="84">
        <f t="shared" si="135"/>
        <v>3.5632381155476928E-3</v>
      </c>
      <c r="AB266" s="84">
        <f t="shared" si="160"/>
        <v>-9999</v>
      </c>
      <c r="AC266" s="84">
        <f t="shared" si="161"/>
        <v>5.8361759177281069E-3</v>
      </c>
      <c r="AD266" s="84">
        <f t="shared" si="162"/>
        <v>-9999</v>
      </c>
      <c r="AE266" s="84">
        <f t="shared" si="163"/>
        <v>0</v>
      </c>
      <c r="AF266" s="77">
        <f t="shared" si="164"/>
        <v>-9999</v>
      </c>
      <c r="AG266" s="142"/>
      <c r="AH266" s="77">
        <f t="shared" si="141"/>
        <v>-6.1738039205492229E-2</v>
      </c>
      <c r="AI266" s="77">
        <f t="shared" si="142"/>
        <v>1.0168485655061257</v>
      </c>
      <c r="AJ266" s="77">
        <f t="shared" si="143"/>
        <v>-0.99408976719713893</v>
      </c>
      <c r="AK266" s="77">
        <f t="shared" si="144"/>
        <v>-3.0980219520609319E-2</v>
      </c>
      <c r="AL266" s="77">
        <f t="shared" si="145"/>
        <v>-1.0726877329854465</v>
      </c>
      <c r="AM266" s="77">
        <f t="shared" si="146"/>
        <v>-0.59447062886140267</v>
      </c>
      <c r="AN266" s="84">
        <f t="shared" si="168"/>
        <v>5.2412260474260748</v>
      </c>
      <c r="AO266" s="84">
        <f t="shared" si="168"/>
        <v>5.2412260474270482</v>
      </c>
      <c r="AP266" s="84">
        <f t="shared" si="168"/>
        <v>5.2412260474817813</v>
      </c>
      <c r="AQ266" s="84">
        <f t="shared" si="168"/>
        <v>5.2412260505579953</v>
      </c>
      <c r="AR266" s="84">
        <f t="shared" si="168"/>
        <v>5.2412262234524372</v>
      </c>
      <c r="AS266" s="84">
        <f t="shared" si="168"/>
        <v>5.2412359406685702</v>
      </c>
      <c r="AT266" s="84">
        <f t="shared" si="168"/>
        <v>5.2417818195670698</v>
      </c>
      <c r="AU266" s="84">
        <f t="shared" si="147"/>
        <v>5.2716739925096654</v>
      </c>
    </row>
    <row r="267" spans="1:48" s="77" customFormat="1" ht="12.95" customHeight="1">
      <c r="A267" s="144" t="s">
        <v>1651</v>
      </c>
      <c r="B267" s="144" t="s">
        <v>65</v>
      </c>
      <c r="C267" s="145">
        <v>42887.58683</v>
      </c>
      <c r="D267" s="146">
        <v>6.4999999999999997E-4</v>
      </c>
      <c r="E267" s="140">
        <f t="shared" si="132"/>
        <v>-1234.0207695737558</v>
      </c>
      <c r="F267" s="77">
        <f t="shared" si="133"/>
        <v>-1234</v>
      </c>
      <c r="G267" s="77">
        <f t="shared" ref="G267:G288" si="169">+C267-(C$7+F267*C$8)</f>
        <v>-2.3592999998072628E-2</v>
      </c>
      <c r="K267" s="77">
        <f>+G267</f>
        <v>-2.3592999998072628E-2</v>
      </c>
      <c r="O267" s="77">
        <f ca="1">+C$11+C$12*F267</f>
        <v>-2.6317725433151272E-2</v>
      </c>
      <c r="Q267" s="143">
        <f t="shared" si="154"/>
        <v>27869.08683</v>
      </c>
      <c r="R267" s="77">
        <f>+(P267-G267)^2</f>
        <v>5.5662964890905507E-4</v>
      </c>
      <c r="S267" s="79">
        <f>S$18</f>
        <v>1</v>
      </c>
      <c r="Z267" s="77">
        <f t="shared" si="134"/>
        <v>-1234</v>
      </c>
      <c r="AA267" s="84">
        <f t="shared" si="135"/>
        <v>3.5632381155476928E-3</v>
      </c>
      <c r="AB267" s="84">
        <f t="shared" si="160"/>
        <v>3.8145039207419601E-2</v>
      </c>
      <c r="AC267" s="84">
        <f t="shared" si="161"/>
        <v>-2.3592999998072628E-2</v>
      </c>
      <c r="AD267" s="84">
        <f t="shared" si="162"/>
        <v>-2.7156238113620321E-2</v>
      </c>
      <c r="AE267" s="84">
        <f t="shared" si="163"/>
        <v>7.3746126848364495E-4</v>
      </c>
      <c r="AF267" s="77">
        <f t="shared" si="164"/>
        <v>-2.3592999998072628E-2</v>
      </c>
      <c r="AG267" s="142"/>
      <c r="AH267" s="77">
        <f t="shared" si="141"/>
        <v>-6.1738039205492229E-2</v>
      </c>
      <c r="AI267" s="77">
        <f t="shared" si="142"/>
        <v>1.0168485655061257</v>
      </c>
      <c r="AJ267" s="77">
        <f t="shared" si="143"/>
        <v>-0.99408976719713893</v>
      </c>
      <c r="AK267" s="77">
        <f t="shared" si="144"/>
        <v>-3.0980219520609319E-2</v>
      </c>
      <c r="AL267" s="77">
        <f t="shared" si="145"/>
        <v>-1.0726877329854465</v>
      </c>
      <c r="AM267" s="77">
        <f t="shared" si="146"/>
        <v>-0.59447062886140267</v>
      </c>
      <c r="AN267" s="84">
        <f t="shared" si="168"/>
        <v>5.2412260474260748</v>
      </c>
      <c r="AO267" s="84">
        <f t="shared" si="168"/>
        <v>5.2412260474270482</v>
      </c>
      <c r="AP267" s="84">
        <f t="shared" si="168"/>
        <v>5.2412260474817813</v>
      </c>
      <c r="AQ267" s="84">
        <f t="shared" si="168"/>
        <v>5.2412260505579953</v>
      </c>
      <c r="AR267" s="84">
        <f t="shared" si="168"/>
        <v>5.2412262234524372</v>
      </c>
      <c r="AS267" s="84">
        <f t="shared" si="168"/>
        <v>5.2412359406685702</v>
      </c>
      <c r="AT267" s="84">
        <f t="shared" si="168"/>
        <v>5.2417818195670698</v>
      </c>
      <c r="AU267" s="84">
        <f t="shared" si="147"/>
        <v>5.2716739925096654</v>
      </c>
      <c r="AV267" s="84"/>
    </row>
    <row r="268" spans="1:48" s="77" customFormat="1" ht="12.95" customHeight="1">
      <c r="A268" s="5" t="s">
        <v>91</v>
      </c>
      <c r="B268" s="140"/>
      <c r="C268" s="147">
        <v>43098.913999999997</v>
      </c>
      <c r="D268" s="148"/>
      <c r="E268" s="77">
        <f t="shared" si="132"/>
        <v>-1047.9835871685182</v>
      </c>
      <c r="F268" s="77">
        <f t="shared" si="133"/>
        <v>-1048</v>
      </c>
      <c r="G268" s="77">
        <f t="shared" si="169"/>
        <v>1.8644000003405381E-2</v>
      </c>
      <c r="I268" s="77">
        <f>+G268</f>
        <v>1.8644000003405381E-2</v>
      </c>
      <c r="P268" s="77">
        <f>+D$11+D$12*F268+D$13*F268^2</f>
        <v>-5.1274178498322874E-3</v>
      </c>
      <c r="Q268" s="143">
        <f t="shared" si="154"/>
        <v>28080.413999999997</v>
      </c>
      <c r="R268" s="77">
        <f>+(P268-G268)^2</f>
        <v>5.6508030675322648E-4</v>
      </c>
      <c r="S268" s="79">
        <f>S$16</f>
        <v>0.1</v>
      </c>
      <c r="Z268" s="77">
        <f t="shared" si="134"/>
        <v>-1048</v>
      </c>
      <c r="AA268" s="84">
        <f t="shared" si="135"/>
        <v>4.1289931893859558E-3</v>
      </c>
      <c r="AB268" s="84">
        <f t="shared" si="160"/>
        <v>8.0486838244673647E-2</v>
      </c>
      <c r="AC268" s="84">
        <f t="shared" si="161"/>
        <v>2.3771417853237668E-2</v>
      </c>
      <c r="AD268" s="84">
        <f t="shared" si="162"/>
        <v>1.4515006814019425E-2</v>
      </c>
      <c r="AE268" s="84">
        <f t="shared" si="163"/>
        <v>2.1068542281103033E-5</v>
      </c>
      <c r="AF268" s="77">
        <f t="shared" si="164"/>
        <v>2.3771417853237668E-2</v>
      </c>
      <c r="AG268" s="142"/>
      <c r="AH268" s="77">
        <f t="shared" si="141"/>
        <v>-6.184283824126826E-2</v>
      </c>
      <c r="AI268" s="77">
        <f t="shared" si="142"/>
        <v>1.0176593342134306</v>
      </c>
      <c r="AJ268" s="77">
        <f t="shared" si="143"/>
        <v>-0.99660596791580269</v>
      </c>
      <c r="AK268" s="77">
        <f t="shared" si="144"/>
        <v>-3.0525334990753269E-2</v>
      </c>
      <c r="AL268" s="77">
        <f t="shared" si="145"/>
        <v>-1.0463251789935353</v>
      </c>
      <c r="AM268" s="77">
        <f t="shared" si="146"/>
        <v>-0.57676883410809754</v>
      </c>
      <c r="AN268" s="84">
        <f t="shared" si="168"/>
        <v>5.2671253143075791</v>
      </c>
      <c r="AO268" s="84">
        <f t="shared" si="168"/>
        <v>5.2671253143088164</v>
      </c>
      <c r="AP268" s="84">
        <f t="shared" si="168"/>
        <v>5.267125314375467</v>
      </c>
      <c r="AQ268" s="84">
        <f t="shared" si="168"/>
        <v>5.2671253179636617</v>
      </c>
      <c r="AR268" s="84">
        <f t="shared" si="168"/>
        <v>5.2671255111373378</v>
      </c>
      <c r="AS268" s="84">
        <f t="shared" si="168"/>
        <v>5.2671359107282161</v>
      </c>
      <c r="AT268" s="84">
        <f t="shared" si="168"/>
        <v>5.2676955199731204</v>
      </c>
      <c r="AU268" s="84">
        <f t="shared" si="147"/>
        <v>5.2971022885970438</v>
      </c>
    </row>
    <row r="269" spans="1:48" s="77" customFormat="1" ht="12.95" customHeight="1">
      <c r="A269" s="144" t="s">
        <v>1651</v>
      </c>
      <c r="B269" s="144" t="s">
        <v>65</v>
      </c>
      <c r="C269" s="145">
        <v>43098.914100000002</v>
      </c>
      <c r="D269" s="146">
        <v>1.2999999999999999E-3</v>
      </c>
      <c r="E269" s="140">
        <f t="shared" si="132"/>
        <v>-1047.9834991357341</v>
      </c>
      <c r="F269" s="77">
        <f t="shared" si="133"/>
        <v>-1048</v>
      </c>
      <c r="G269" s="77">
        <f t="shared" si="169"/>
        <v>1.8744000008155126E-2</v>
      </c>
      <c r="K269" s="77">
        <f>+G269</f>
        <v>1.8744000008155126E-2</v>
      </c>
      <c r="O269" s="77">
        <f ca="1">+C$11+C$12*F269</f>
        <v>-2.4233079275467875E-2</v>
      </c>
      <c r="Q269" s="143">
        <f t="shared" si="154"/>
        <v>28080.414100000002</v>
      </c>
      <c r="R269" s="77">
        <f>+(P269-G269)^2</f>
        <v>3.5133753630571936E-4</v>
      </c>
      <c r="S269" s="79">
        <f>S$18</f>
        <v>1</v>
      </c>
      <c r="Z269" s="77">
        <f t="shared" si="134"/>
        <v>-1048</v>
      </c>
      <c r="AA269" s="84">
        <f t="shared" si="135"/>
        <v>4.1289931893859558E-3</v>
      </c>
      <c r="AB269" s="84">
        <f t="shared" si="160"/>
        <v>8.0586838249423393E-2</v>
      </c>
      <c r="AC269" s="84">
        <f t="shared" si="161"/>
        <v>1.8744000008155126E-2</v>
      </c>
      <c r="AD269" s="84">
        <f t="shared" si="162"/>
        <v>1.461500681876917E-2</v>
      </c>
      <c r="AE269" s="84">
        <f t="shared" si="163"/>
        <v>2.1359842431266935E-4</v>
      </c>
      <c r="AF269" s="77">
        <f t="shared" si="164"/>
        <v>1.8744000008155126E-2</v>
      </c>
      <c r="AG269" s="142"/>
      <c r="AH269" s="77">
        <f t="shared" si="141"/>
        <v>-6.184283824126826E-2</v>
      </c>
      <c r="AI269" s="77">
        <f t="shared" si="142"/>
        <v>1.0176593342134306</v>
      </c>
      <c r="AJ269" s="77">
        <f t="shared" si="143"/>
        <v>-0.99660596791580269</v>
      </c>
      <c r="AK269" s="77">
        <f t="shared" si="144"/>
        <v>-3.0525334990753269E-2</v>
      </c>
      <c r="AL269" s="77">
        <f t="shared" si="145"/>
        <v>-1.0463251789935353</v>
      </c>
      <c r="AM269" s="77">
        <f t="shared" si="146"/>
        <v>-0.57676883410809754</v>
      </c>
      <c r="AN269" s="84">
        <f t="shared" si="168"/>
        <v>5.2671253143075791</v>
      </c>
      <c r="AO269" s="84">
        <f t="shared" si="168"/>
        <v>5.2671253143088164</v>
      </c>
      <c r="AP269" s="84">
        <f t="shared" si="168"/>
        <v>5.267125314375467</v>
      </c>
      <c r="AQ269" s="84">
        <f t="shared" si="168"/>
        <v>5.2671253179636617</v>
      </c>
      <c r="AR269" s="84">
        <f t="shared" si="168"/>
        <v>5.2671255111373378</v>
      </c>
      <c r="AS269" s="84">
        <f t="shared" si="168"/>
        <v>5.2671359107282161</v>
      </c>
      <c r="AT269" s="84">
        <f t="shared" si="168"/>
        <v>5.2676955199731204</v>
      </c>
      <c r="AU269" s="84">
        <f t="shared" si="147"/>
        <v>5.2971022885970438</v>
      </c>
    </row>
    <row r="270" spans="1:48" s="77" customFormat="1" ht="12.95" customHeight="1">
      <c r="A270" s="144" t="s">
        <v>1651</v>
      </c>
      <c r="B270" s="144" t="s">
        <v>65</v>
      </c>
      <c r="C270" s="145">
        <v>43123.85</v>
      </c>
      <c r="D270" s="146">
        <v>2.0999999999999999E-3</v>
      </c>
      <c r="E270" s="140">
        <f t="shared" si="132"/>
        <v>-1026.0317331761642</v>
      </c>
      <c r="F270" s="77">
        <f t="shared" si="133"/>
        <v>-1026</v>
      </c>
      <c r="G270" s="77">
        <f t="shared" si="169"/>
        <v>-3.6047000001417473E-2</v>
      </c>
      <c r="K270" s="77">
        <f>+G270</f>
        <v>-3.6047000001417473E-2</v>
      </c>
      <c r="O270" s="77">
        <f ca="1">+C$11+C$12*F270</f>
        <v>-2.3986508224559083E-2</v>
      </c>
      <c r="Q270" s="143">
        <f t="shared" si="154"/>
        <v>28105.35</v>
      </c>
      <c r="R270" s="77">
        <f>+(P270-G270)^2</f>
        <v>1.2993862091021913E-3</v>
      </c>
      <c r="S270" s="79">
        <f>S$18</f>
        <v>1</v>
      </c>
      <c r="Z270" s="77">
        <f t="shared" si="134"/>
        <v>-1026</v>
      </c>
      <c r="AA270" s="84">
        <f t="shared" si="135"/>
        <v>4.1983626153645204E-3</v>
      </c>
      <c r="AB270" s="84">
        <f t="shared" si="160"/>
        <v>2.5805495785528848E-2</v>
      </c>
      <c r="AC270" s="84">
        <f t="shared" si="161"/>
        <v>-3.6047000001417473E-2</v>
      </c>
      <c r="AD270" s="84">
        <f t="shared" si="162"/>
        <v>-4.0245362616781993E-2</v>
      </c>
      <c r="AE270" s="84">
        <f t="shared" si="163"/>
        <v>1.6196892121562736E-3</v>
      </c>
      <c r="AF270" s="77">
        <f t="shared" si="164"/>
        <v>-3.6047000001417473E-2</v>
      </c>
      <c r="AG270" s="142"/>
      <c r="AH270" s="77">
        <f t="shared" si="141"/>
        <v>-6.1852495786946321E-2</v>
      </c>
      <c r="AI270" s="77">
        <f t="shared" si="142"/>
        <v>1.0177545152943759</v>
      </c>
      <c r="AJ270" s="77">
        <f t="shared" si="143"/>
        <v>-0.99685802766508813</v>
      </c>
      <c r="AK270" s="77">
        <f t="shared" si="144"/>
        <v>-3.0470072986803327E-2</v>
      </c>
      <c r="AL270" s="77">
        <f t="shared" si="145"/>
        <v>-1.0432042554078249</v>
      </c>
      <c r="AM270" s="77">
        <f t="shared" si="146"/>
        <v>-0.57469113382218251</v>
      </c>
      <c r="AN270" s="84">
        <f t="shared" si="168"/>
        <v>5.2701900298940432</v>
      </c>
      <c r="AO270" s="84">
        <f t="shared" si="168"/>
        <v>5.2701900298953159</v>
      </c>
      <c r="AP270" s="84">
        <f t="shared" si="168"/>
        <v>5.2701900299634792</v>
      </c>
      <c r="AQ270" s="84">
        <f t="shared" si="168"/>
        <v>5.2701900336150569</v>
      </c>
      <c r="AR270" s="84">
        <f t="shared" si="168"/>
        <v>5.2701902292344744</v>
      </c>
      <c r="AS270" s="84">
        <f t="shared" si="168"/>
        <v>5.2702007087110703</v>
      </c>
      <c r="AT270" s="84">
        <f t="shared" si="168"/>
        <v>5.2707618449828759</v>
      </c>
      <c r="AU270" s="84">
        <f t="shared" si="147"/>
        <v>5.3001099365213573</v>
      </c>
    </row>
    <row r="271" spans="1:48" s="77" customFormat="1" ht="12.95" customHeight="1">
      <c r="A271" s="5" t="s">
        <v>93</v>
      </c>
      <c r="B271" s="140"/>
      <c r="C271" s="147">
        <v>43161.377</v>
      </c>
      <c r="D271" s="148"/>
      <c r="E271" s="77">
        <f t="shared" si="132"/>
        <v>-992.99567186837407</v>
      </c>
      <c r="F271" s="77">
        <f t="shared" si="133"/>
        <v>-993</v>
      </c>
      <c r="G271" s="77">
        <f t="shared" si="169"/>
        <v>4.9165000018547289E-3</v>
      </c>
      <c r="I271" s="77">
        <f t="shared" ref="I271:I279" si="170">+G271</f>
        <v>4.9165000018547289E-3</v>
      </c>
      <c r="P271" s="77">
        <f t="shared" ref="P271:P279" si="171">+D$11+D$12*F271+D$13*F271^2</f>
        <v>-4.9062149929781241E-3</v>
      </c>
      <c r="Q271" s="143">
        <f t="shared" si="154"/>
        <v>28142.877</v>
      </c>
      <c r="S271" s="79">
        <f t="shared" ref="S271:S279" si="172">S$16</f>
        <v>0.1</v>
      </c>
      <c r="Z271" s="77">
        <f t="shared" si="134"/>
        <v>-993</v>
      </c>
      <c r="AA271" s="84">
        <f t="shared" si="135"/>
        <v>4.3033911805794786E-3</v>
      </c>
      <c r="AB271" s="84">
        <f t="shared" si="160"/>
        <v>6.6782394291159952E-2</v>
      </c>
      <c r="AC271" s="84">
        <f t="shared" si="161"/>
        <v>9.822714994832853E-3</v>
      </c>
      <c r="AD271" s="84">
        <f t="shared" si="162"/>
        <v>6.1310882127525029E-4</v>
      </c>
      <c r="AE271" s="84">
        <f t="shared" si="163"/>
        <v>3.7590242672552682E-8</v>
      </c>
      <c r="AF271" s="77">
        <f t="shared" si="164"/>
        <v>9.822714994832853E-3</v>
      </c>
      <c r="AG271" s="142"/>
      <c r="AH271" s="77">
        <f t="shared" si="141"/>
        <v>-6.1865894289305216E-2</v>
      </c>
      <c r="AI271" s="77">
        <f t="shared" si="142"/>
        <v>1.0178969956056132</v>
      </c>
      <c r="AJ271" s="77">
        <f t="shared" si="143"/>
        <v>-0.99721799264260136</v>
      </c>
      <c r="AK271" s="77">
        <f t="shared" si="144"/>
        <v>-3.0386604111878174E-2</v>
      </c>
      <c r="AL271" s="77">
        <f t="shared" si="145"/>
        <v>-1.0385217765838319</v>
      </c>
      <c r="AM271" s="77">
        <f t="shared" si="146"/>
        <v>-0.57158083270002624</v>
      </c>
      <c r="AN271" s="84">
        <f t="shared" ref="AN271:AT280" si="173">$AU271+$AB$7*SIN(AO271)</f>
        <v>5.2747876401165241</v>
      </c>
      <c r="AO271" s="84">
        <f t="shared" si="173"/>
        <v>5.2747876401178493</v>
      </c>
      <c r="AP271" s="84">
        <f t="shared" si="173"/>
        <v>5.2747876401883218</v>
      </c>
      <c r="AQ271" s="84">
        <f t="shared" si="173"/>
        <v>5.2747876439360759</v>
      </c>
      <c r="AR271" s="84">
        <f t="shared" si="173"/>
        <v>5.2747878432410893</v>
      </c>
      <c r="AS271" s="84">
        <f t="shared" si="173"/>
        <v>5.2747984421638092</v>
      </c>
      <c r="AT271" s="84">
        <f t="shared" si="173"/>
        <v>5.2753618301079523</v>
      </c>
      <c r="AU271" s="84">
        <f t="shared" si="147"/>
        <v>5.3046214084078276</v>
      </c>
    </row>
    <row r="272" spans="1:48" s="77" customFormat="1" ht="12.95" customHeight="1">
      <c r="A272" s="5" t="s">
        <v>93</v>
      </c>
      <c r="B272" s="140"/>
      <c r="C272" s="147">
        <v>43162.514000000003</v>
      </c>
      <c r="D272" s="148"/>
      <c r="E272" s="77">
        <f t="shared" si="132"/>
        <v>-991.99473916106899</v>
      </c>
      <c r="F272" s="77">
        <f t="shared" si="133"/>
        <v>-992</v>
      </c>
      <c r="G272" s="77">
        <f t="shared" si="169"/>
        <v>5.976000007649418E-3</v>
      </c>
      <c r="I272" s="77">
        <f t="shared" si="170"/>
        <v>5.976000007649418E-3</v>
      </c>
      <c r="P272" s="77">
        <f t="shared" si="171"/>
        <v>-4.9021440141349942E-3</v>
      </c>
      <c r="Q272" s="143">
        <f t="shared" si="154"/>
        <v>28144.014000000003</v>
      </c>
      <c r="S272" s="79">
        <f t="shared" si="172"/>
        <v>0.1</v>
      </c>
      <c r="Z272" s="77">
        <f t="shared" si="134"/>
        <v>-992</v>
      </c>
      <c r="AA272" s="84">
        <f t="shared" si="135"/>
        <v>4.3065921255201478E-3</v>
      </c>
      <c r="AB272" s="84">
        <f t="shared" si="160"/>
        <v>6.7842279926922835E-2</v>
      </c>
      <c r="AC272" s="84">
        <f t="shared" si="161"/>
        <v>1.0878144021784412E-2</v>
      </c>
      <c r="AD272" s="84">
        <f t="shared" si="162"/>
        <v>1.6694078821292702E-3</v>
      </c>
      <c r="AE272" s="84">
        <f t="shared" si="163"/>
        <v>2.7869226769153351E-7</v>
      </c>
      <c r="AF272" s="77">
        <f t="shared" si="164"/>
        <v>1.0878144021784412E-2</v>
      </c>
      <c r="AG272" s="142"/>
      <c r="AH272" s="77">
        <f t="shared" si="141"/>
        <v>-6.1866279919273418E-2</v>
      </c>
      <c r="AI272" s="77">
        <f t="shared" si="142"/>
        <v>1.0179013077024448</v>
      </c>
      <c r="AJ272" s="77">
        <f t="shared" si="143"/>
        <v>-0.99722856091255063</v>
      </c>
      <c r="AK272" s="77">
        <f t="shared" si="144"/>
        <v>-3.0384063976067029E-2</v>
      </c>
      <c r="AL272" s="77">
        <f t="shared" si="145"/>
        <v>-1.0383798628297065</v>
      </c>
      <c r="AM272" s="77">
        <f t="shared" si="146"/>
        <v>-0.57148669769912841</v>
      </c>
      <c r="AN272" s="84">
        <f t="shared" si="173"/>
        <v>5.2749269716809994</v>
      </c>
      <c r="AO272" s="84">
        <f t="shared" si="173"/>
        <v>5.2749269716823264</v>
      </c>
      <c r="AP272" s="84">
        <f t="shared" si="173"/>
        <v>5.2749269717528708</v>
      </c>
      <c r="AQ272" s="84">
        <f t="shared" si="173"/>
        <v>5.2749269755035586</v>
      </c>
      <c r="AR272" s="84">
        <f t="shared" si="173"/>
        <v>5.2749271749205686</v>
      </c>
      <c r="AS272" s="84">
        <f t="shared" si="173"/>
        <v>5.2749377774554631</v>
      </c>
      <c r="AT272" s="84">
        <f t="shared" si="173"/>
        <v>5.2755012329023279</v>
      </c>
      <c r="AU272" s="84">
        <f t="shared" si="147"/>
        <v>5.3047581196771141</v>
      </c>
    </row>
    <row r="273" spans="1:48" s="77" customFormat="1" ht="12.95" customHeight="1">
      <c r="A273" s="5" t="s">
        <v>93</v>
      </c>
      <c r="B273" s="140"/>
      <c r="C273" s="147">
        <v>43186.360999999997</v>
      </c>
      <c r="D273" s="148"/>
      <c r="E273" s="77">
        <f t="shared" si="132"/>
        <v>-971.00156214167907</v>
      </c>
      <c r="F273" s="77">
        <f t="shared" si="133"/>
        <v>-971</v>
      </c>
      <c r="G273" s="77">
        <f t="shared" si="169"/>
        <v>-1.7745000004651956E-3</v>
      </c>
      <c r="I273" s="77">
        <f t="shared" si="170"/>
        <v>-1.7745000004651956E-3</v>
      </c>
      <c r="P273" s="77">
        <f t="shared" si="171"/>
        <v>-4.8162483115015593E-3</v>
      </c>
      <c r="Q273" s="143">
        <f t="shared" si="154"/>
        <v>28167.860999999997</v>
      </c>
      <c r="S273" s="79">
        <f t="shared" si="172"/>
        <v>0.1</v>
      </c>
      <c r="Z273" s="77">
        <f t="shared" si="134"/>
        <v>-971</v>
      </c>
      <c r="AA273" s="84">
        <f t="shared" si="135"/>
        <v>4.374060203203578E-3</v>
      </c>
      <c r="AB273" s="84">
        <f t="shared" si="160"/>
        <v>6.0099601051324461E-2</v>
      </c>
      <c r="AC273" s="84">
        <f t="shared" si="161"/>
        <v>3.0417483110363637E-3</v>
      </c>
      <c r="AD273" s="84">
        <f t="shared" si="162"/>
        <v>-6.1485602036687736E-3</v>
      </c>
      <c r="AE273" s="84">
        <f t="shared" si="163"/>
        <v>3.780479257813939E-6</v>
      </c>
      <c r="AF273" s="77">
        <f t="shared" si="164"/>
        <v>3.0417483110363637E-3</v>
      </c>
      <c r="AG273" s="142"/>
      <c r="AH273" s="77">
        <f t="shared" si="141"/>
        <v>-6.1874101051789657E-2</v>
      </c>
      <c r="AI273" s="77">
        <f t="shared" si="142"/>
        <v>1.0179917867412354</v>
      </c>
      <c r="AJ273" s="77">
        <f t="shared" si="143"/>
        <v>-0.99744587475146462</v>
      </c>
      <c r="AK273" s="77">
        <f t="shared" si="144"/>
        <v>-3.0330574854711464E-2</v>
      </c>
      <c r="AL273" s="77">
        <f t="shared" si="145"/>
        <v>-1.0353993963868724</v>
      </c>
      <c r="AM273" s="77">
        <f t="shared" si="146"/>
        <v>-0.56951143947368743</v>
      </c>
      <c r="AN273" s="84">
        <f t="shared" si="173"/>
        <v>5.2778530708083702</v>
      </c>
      <c r="AO273" s="84">
        <f t="shared" si="173"/>
        <v>5.2778530708097309</v>
      </c>
      <c r="AP273" s="84">
        <f t="shared" si="173"/>
        <v>5.2778530708817719</v>
      </c>
      <c r="AQ273" s="84">
        <f t="shared" si="173"/>
        <v>5.2778530746943693</v>
      </c>
      <c r="AR273" s="84">
        <f t="shared" si="173"/>
        <v>5.2778532764673969</v>
      </c>
      <c r="AS273" s="84">
        <f t="shared" si="173"/>
        <v>5.2778639547541921</v>
      </c>
      <c r="AT273" s="84">
        <f t="shared" si="173"/>
        <v>5.2784288178198562</v>
      </c>
      <c r="AU273" s="84">
        <f t="shared" si="147"/>
        <v>5.3076290563321411</v>
      </c>
    </row>
    <row r="274" spans="1:48" s="77" customFormat="1" ht="12.95" customHeight="1">
      <c r="A274" s="5" t="s">
        <v>94</v>
      </c>
      <c r="B274" s="140"/>
      <c r="C274" s="147">
        <v>43202.271999999997</v>
      </c>
      <c r="D274" s="148"/>
      <c r="E274" s="77">
        <f t="shared" si="132"/>
        <v>-956.99466653403056</v>
      </c>
      <c r="F274" s="77">
        <f t="shared" si="133"/>
        <v>-957</v>
      </c>
      <c r="G274" s="77">
        <f t="shared" si="169"/>
        <v>6.0585000028368086E-3</v>
      </c>
      <c r="I274" s="77">
        <f t="shared" si="170"/>
        <v>6.0585000028368086E-3</v>
      </c>
      <c r="P274" s="77">
        <f t="shared" si="171"/>
        <v>-4.7585548084589811E-3</v>
      </c>
      <c r="Q274" s="143">
        <f t="shared" si="154"/>
        <v>28183.771999999997</v>
      </c>
      <c r="S274" s="79">
        <f t="shared" si="172"/>
        <v>0.1</v>
      </c>
      <c r="Z274" s="77">
        <f t="shared" si="134"/>
        <v>-957</v>
      </c>
      <c r="AA274" s="84">
        <f t="shared" si="135"/>
        <v>4.4193022662857087E-3</v>
      </c>
      <c r="AB274" s="84">
        <f t="shared" si="160"/>
        <v>6.7937521186191813E-2</v>
      </c>
      <c r="AC274" s="84">
        <f t="shared" si="161"/>
        <v>1.0817054811295791E-2</v>
      </c>
      <c r="AD274" s="84">
        <f t="shared" si="162"/>
        <v>1.6391977365510998E-3</v>
      </c>
      <c r="AE274" s="84">
        <f t="shared" si="163"/>
        <v>2.6869692195142491E-7</v>
      </c>
      <c r="AF274" s="77">
        <f t="shared" si="164"/>
        <v>1.0817054811295791E-2</v>
      </c>
      <c r="AG274" s="142"/>
      <c r="AH274" s="77">
        <f t="shared" si="141"/>
        <v>-6.1879021183355011E-2</v>
      </c>
      <c r="AI274" s="77">
        <f t="shared" si="142"/>
        <v>1.0180520262708643</v>
      </c>
      <c r="AJ274" s="77">
        <f t="shared" si="143"/>
        <v>-0.99758584869740641</v>
      </c>
      <c r="AK274" s="77">
        <f t="shared" si="144"/>
        <v>-3.029476041620683E-2</v>
      </c>
      <c r="AL274" s="77">
        <f t="shared" si="145"/>
        <v>-1.0334121245793124</v>
      </c>
      <c r="AM274" s="77">
        <f t="shared" si="146"/>
        <v>-0.56819626824754588</v>
      </c>
      <c r="AN274" s="84">
        <f t="shared" si="173"/>
        <v>5.2798039479613745</v>
      </c>
      <c r="AO274" s="84">
        <f t="shared" si="173"/>
        <v>5.2798039479627583</v>
      </c>
      <c r="AP274" s="84">
        <f t="shared" si="173"/>
        <v>5.2798039480358083</v>
      </c>
      <c r="AQ274" s="84">
        <f t="shared" si="173"/>
        <v>5.2798039518899706</v>
      </c>
      <c r="AR274" s="84">
        <f t="shared" si="173"/>
        <v>5.2798041552379713</v>
      </c>
      <c r="AS274" s="84">
        <f t="shared" si="173"/>
        <v>5.2798148839137387</v>
      </c>
      <c r="AT274" s="84">
        <f t="shared" si="173"/>
        <v>5.2803806748361648</v>
      </c>
      <c r="AU274" s="84">
        <f t="shared" si="147"/>
        <v>5.3095430141021582</v>
      </c>
    </row>
    <row r="275" spans="1:48" s="77" customFormat="1" ht="12.95" customHeight="1">
      <c r="A275" s="5" t="s">
        <v>94</v>
      </c>
      <c r="B275" s="140"/>
      <c r="C275" s="147">
        <v>43203.396000000001</v>
      </c>
      <c r="D275" s="148"/>
      <c r="E275" s="77">
        <f t="shared" si="132"/>
        <v>-956.0051780881098</v>
      </c>
      <c r="F275" s="77">
        <f t="shared" si="133"/>
        <v>-956</v>
      </c>
      <c r="G275" s="77">
        <f t="shared" si="169"/>
        <v>-5.8819999976549298E-3</v>
      </c>
      <c r="I275" s="77">
        <f t="shared" si="170"/>
        <v>-5.8819999976549298E-3</v>
      </c>
      <c r="P275" s="77">
        <f t="shared" si="171"/>
        <v>-4.7544206898349111E-3</v>
      </c>
      <c r="Q275" s="143">
        <f t="shared" si="154"/>
        <v>28184.896000000001</v>
      </c>
      <c r="S275" s="79">
        <f t="shared" si="172"/>
        <v>0.1</v>
      </c>
      <c r="Z275" s="77">
        <f t="shared" si="134"/>
        <v>-956</v>
      </c>
      <c r="AA275" s="84">
        <f t="shared" si="135"/>
        <v>4.4225419057969118E-3</v>
      </c>
      <c r="AB275" s="84">
        <f t="shared" si="160"/>
        <v>5.599736362298556E-2</v>
      </c>
      <c r="AC275" s="84">
        <f t="shared" si="161"/>
        <v>-1.1275793078200187E-3</v>
      </c>
      <c r="AD275" s="84">
        <f t="shared" si="162"/>
        <v>-1.0304541903451842E-2</v>
      </c>
      <c r="AE275" s="84">
        <f t="shared" si="163"/>
        <v>1.0618358383999491E-5</v>
      </c>
      <c r="AF275" s="77">
        <f t="shared" si="164"/>
        <v>-1.1275793078200187E-3</v>
      </c>
      <c r="AG275" s="142"/>
      <c r="AH275" s="77">
        <f t="shared" si="141"/>
        <v>-6.187936362064049E-2</v>
      </c>
      <c r="AI275" s="77">
        <f t="shared" si="142"/>
        <v>1.0180563266417795</v>
      </c>
      <c r="AJ275" s="77">
        <f t="shared" si="143"/>
        <v>-0.99759569671206316</v>
      </c>
      <c r="AK275" s="77">
        <f t="shared" si="144"/>
        <v>-3.0292197499764129E-2</v>
      </c>
      <c r="AL275" s="77">
        <f t="shared" si="145"/>
        <v>-1.0332701675953095</v>
      </c>
      <c r="AM275" s="77">
        <f t="shared" si="146"/>
        <v>-0.56810237834878563</v>
      </c>
      <c r="AN275" s="84">
        <f t="shared" si="173"/>
        <v>5.2799433007458791</v>
      </c>
      <c r="AO275" s="84">
        <f t="shared" si="173"/>
        <v>5.2799433007472647</v>
      </c>
      <c r="AP275" s="84">
        <f t="shared" si="173"/>
        <v>5.2799433008203875</v>
      </c>
      <c r="AQ275" s="84">
        <f t="shared" si="173"/>
        <v>5.279943304677527</v>
      </c>
      <c r="AR275" s="84">
        <f t="shared" si="173"/>
        <v>5.2799435081381558</v>
      </c>
      <c r="AS275" s="84">
        <f t="shared" si="173"/>
        <v>5.2799542404096291</v>
      </c>
      <c r="AT275" s="84">
        <f t="shared" si="173"/>
        <v>5.2805200972839428</v>
      </c>
      <c r="AU275" s="84">
        <f t="shared" si="147"/>
        <v>5.3096797253714456</v>
      </c>
      <c r="AV275" s="84"/>
    </row>
    <row r="276" spans="1:48" s="77" customFormat="1" ht="12.95" customHeight="1">
      <c r="A276" s="5" t="s">
        <v>94</v>
      </c>
      <c r="B276" s="140"/>
      <c r="C276" s="147">
        <v>43219.311999999998</v>
      </c>
      <c r="D276" s="148"/>
      <c r="E276" s="77">
        <f t="shared" si="132"/>
        <v>-941.99388084146926</v>
      </c>
      <c r="F276" s="77">
        <f t="shared" si="133"/>
        <v>-942</v>
      </c>
      <c r="G276" s="77">
        <f t="shared" si="169"/>
        <v>6.9510000030277297E-3</v>
      </c>
      <c r="I276" s="77">
        <f t="shared" si="170"/>
        <v>6.9510000030277297E-3</v>
      </c>
      <c r="P276" s="77">
        <f t="shared" si="171"/>
        <v>-4.6963588714035156E-3</v>
      </c>
      <c r="Q276" s="143">
        <f t="shared" si="154"/>
        <v>28200.811999999998</v>
      </c>
      <c r="S276" s="79">
        <f t="shared" si="172"/>
        <v>0.1</v>
      </c>
      <c r="Z276" s="77">
        <f t="shared" si="134"/>
        <v>-942</v>
      </c>
      <c r="AA276" s="84">
        <f t="shared" si="135"/>
        <v>4.4680097713458294E-3</v>
      </c>
      <c r="AB276" s="84">
        <f t="shared" si="160"/>
        <v>6.8835031713779096E-2</v>
      </c>
      <c r="AC276" s="84">
        <f t="shared" si="161"/>
        <v>1.1647358874431246E-2</v>
      </c>
      <c r="AD276" s="84">
        <f t="shared" si="162"/>
        <v>2.4829902316819003E-3</v>
      </c>
      <c r="AE276" s="84">
        <f t="shared" si="163"/>
        <v>6.1652404906277376E-7</v>
      </c>
      <c r="AF276" s="77">
        <f t="shared" si="164"/>
        <v>1.1647358874431246E-2</v>
      </c>
      <c r="AG276" s="142"/>
      <c r="AH276" s="77">
        <f t="shared" si="141"/>
        <v>-6.1884031710751367E-2</v>
      </c>
      <c r="AI276" s="77">
        <f t="shared" si="142"/>
        <v>1.0181164973977996</v>
      </c>
      <c r="AJ276" s="77">
        <f t="shared" si="143"/>
        <v>-0.99773146645185351</v>
      </c>
      <c r="AK276" s="77">
        <f t="shared" si="144"/>
        <v>-3.0256250316172142E-2</v>
      </c>
      <c r="AL276" s="77">
        <f t="shared" si="145"/>
        <v>-1.0312826439383624</v>
      </c>
      <c r="AM276" s="77">
        <f t="shared" si="146"/>
        <v>-0.56678863077229003</v>
      </c>
      <c r="AN276" s="84">
        <f t="shared" si="173"/>
        <v>5.2818943015134918</v>
      </c>
      <c r="AO276" s="84">
        <f t="shared" si="173"/>
        <v>5.2818943015149014</v>
      </c>
      <c r="AP276" s="84">
        <f t="shared" si="173"/>
        <v>5.2818943015890421</v>
      </c>
      <c r="AQ276" s="84">
        <f t="shared" si="173"/>
        <v>5.2818943054879961</v>
      </c>
      <c r="AR276" s="84">
        <f t="shared" si="173"/>
        <v>5.2818945105271915</v>
      </c>
      <c r="AS276" s="84">
        <f t="shared" si="173"/>
        <v>5.2819052930887267</v>
      </c>
      <c r="AT276" s="84">
        <f t="shared" si="173"/>
        <v>5.2824720687539823</v>
      </c>
      <c r="AU276" s="84">
        <f t="shared" si="147"/>
        <v>5.3115936831414627</v>
      </c>
    </row>
    <row r="277" spans="1:48" s="77" customFormat="1" ht="12.95" customHeight="1">
      <c r="A277" s="5" t="s">
        <v>95</v>
      </c>
      <c r="B277" s="140"/>
      <c r="C277" s="147">
        <v>43430.576999999997</v>
      </c>
      <c r="D277" s="148"/>
      <c r="E277" s="77">
        <f t="shared" ref="E277:E340" si="174">+(C277-C$7)/C$8</f>
        <v>-756.01142841548449</v>
      </c>
      <c r="F277" s="77">
        <f t="shared" ref="F277:F340" si="175">ROUND(2*E277,0)/2</f>
        <v>-756</v>
      </c>
      <c r="G277" s="77">
        <f t="shared" si="169"/>
        <v>-1.2982000000192784E-2</v>
      </c>
      <c r="I277" s="77">
        <f t="shared" si="170"/>
        <v>-1.2982000000192784E-2</v>
      </c>
      <c r="P277" s="77">
        <f t="shared" si="171"/>
        <v>-3.892343920662511E-3</v>
      </c>
      <c r="Q277" s="143">
        <f t="shared" si="154"/>
        <v>28412.076999999997</v>
      </c>
      <c r="S277" s="79">
        <f t="shared" si="172"/>
        <v>0.1</v>
      </c>
      <c r="Z277" s="77">
        <f t="shared" ref="Z277:Z340" si="176">F277</f>
        <v>-756</v>
      </c>
      <c r="AA277" s="84">
        <f t="shared" ref="AA277:AA340" si="177">AB$3+AB$4*Z277+AB$5*Z277^2+AH277</f>
        <v>5.0921102135263671E-3</v>
      </c>
      <c r="AB277" s="84">
        <f t="shared" si="160"/>
        <v>4.8941699226091935E-2</v>
      </c>
      <c r="AC277" s="84">
        <f t="shared" si="161"/>
        <v>-9.0896560795302728E-3</v>
      </c>
      <c r="AD277" s="84">
        <f t="shared" si="162"/>
        <v>-1.8074110213719151E-2</v>
      </c>
      <c r="AE277" s="84">
        <f t="shared" si="163"/>
        <v>3.2667346001766698E-5</v>
      </c>
      <c r="AF277" s="77">
        <f t="shared" si="164"/>
        <v>-9.0896560795302728E-3</v>
      </c>
      <c r="AG277" s="142"/>
      <c r="AH277" s="77">
        <f t="shared" ref="AH277:AH340" si="178">$AB$6*($AB$11/AI277*AJ277+$AB$12)</f>
        <v>-6.1923699226284719E-2</v>
      </c>
      <c r="AI277" s="77">
        <f t="shared" ref="AI277:AI340" si="179">1+$AB$7*COS(AL277)</f>
        <v>1.0189096860969467</v>
      </c>
      <c r="AJ277" s="77">
        <f t="shared" ref="AJ277:AJ340" si="180">SIN(AL277+RADIANS($AB$9))</f>
        <v>-0.99916196744778429</v>
      </c>
      <c r="AK277" s="77">
        <f t="shared" ref="AK277:AK340" si="181">$AB$7*SIN(AL277)</f>
        <v>-2.9766960423837221E-2</v>
      </c>
      <c r="AL277" s="77">
        <f t="shared" ref="AL277:AL340" si="182">2*ATAN(AM277)</f>
        <v>-1.0048547830110739</v>
      </c>
      <c r="AM277" s="77">
        <f t="shared" ref="AM277:AM340" si="183">SQRT((1+$AB$7)/(1-$AB$7))*TAN(AN277/2)</f>
        <v>-0.54945851900828702</v>
      </c>
      <c r="AN277" s="84">
        <f t="shared" si="173"/>
        <v>5.3078256282092973</v>
      </c>
      <c r="AO277" s="84">
        <f t="shared" si="173"/>
        <v>5.3078256282110488</v>
      </c>
      <c r="AP277" s="84">
        <f t="shared" si="173"/>
        <v>5.3078256282995797</v>
      </c>
      <c r="AQ277" s="84">
        <f t="shared" si="173"/>
        <v>5.3078256327755593</v>
      </c>
      <c r="AR277" s="84">
        <f t="shared" si="173"/>
        <v>5.3078258590714897</v>
      </c>
      <c r="AS277" s="84">
        <f t="shared" si="173"/>
        <v>5.3078373000116033</v>
      </c>
      <c r="AT277" s="84">
        <f t="shared" si="173"/>
        <v>5.3084154729468533</v>
      </c>
      <c r="AU277" s="84">
        <f t="shared" ref="AU277:AU340" si="184">RADIANS($AB$9)+$AB$18*(F277-AB$15)</f>
        <v>5.3370219792288411</v>
      </c>
    </row>
    <row r="278" spans="1:48" s="77" customFormat="1" ht="12.95" customHeight="1">
      <c r="A278" s="5" t="s">
        <v>96</v>
      </c>
      <c r="B278" s="140"/>
      <c r="C278" s="147">
        <v>43512.379000000001</v>
      </c>
      <c r="D278" s="148"/>
      <c r="E278" s="77">
        <f t="shared" si="174"/>
        <v>-683.99885381320269</v>
      </c>
      <c r="F278" s="77">
        <f t="shared" si="175"/>
        <v>-684</v>
      </c>
      <c r="G278" s="77">
        <f t="shared" si="169"/>
        <v>1.3020000042160973E-3</v>
      </c>
      <c r="I278" s="77">
        <f t="shared" si="170"/>
        <v>1.3020000042160973E-3</v>
      </c>
      <c r="P278" s="77">
        <f t="shared" si="171"/>
        <v>-3.5648222633446994E-3</v>
      </c>
      <c r="Q278" s="143">
        <f t="shared" si="154"/>
        <v>28493.879000000001</v>
      </c>
      <c r="S278" s="79">
        <f t="shared" si="172"/>
        <v>0.1</v>
      </c>
      <c r="Z278" s="77">
        <f t="shared" si="176"/>
        <v>-684</v>
      </c>
      <c r="AA278" s="84">
        <f t="shared" si="177"/>
        <v>5.3437142207520202E-3</v>
      </c>
      <c r="AB278" s="84">
        <f t="shared" si="160"/>
        <v>6.3229877145578262E-2</v>
      </c>
      <c r="AC278" s="84">
        <f t="shared" si="161"/>
        <v>4.8668222675607963E-3</v>
      </c>
      <c r="AD278" s="84">
        <f t="shared" si="162"/>
        <v>-4.0417142165359229E-3</v>
      </c>
      <c r="AE278" s="84">
        <f t="shared" si="163"/>
        <v>1.633545380814859E-6</v>
      </c>
      <c r="AF278" s="77">
        <f t="shared" si="164"/>
        <v>4.8668222675607963E-3</v>
      </c>
      <c r="AG278" s="142"/>
      <c r="AH278" s="77">
        <f t="shared" si="178"/>
        <v>-6.1927877141362157E-2</v>
      </c>
      <c r="AI278" s="77">
        <f t="shared" si="179"/>
        <v>1.0192135368878199</v>
      </c>
      <c r="AJ278" s="77">
        <f t="shared" si="180"/>
        <v>-0.99952874629948718</v>
      </c>
      <c r="AK278" s="77">
        <f t="shared" si="181"/>
        <v>-2.957174599883694E-2</v>
      </c>
      <c r="AL278" s="77">
        <f t="shared" si="182"/>
        <v>-0.99461363845284589</v>
      </c>
      <c r="AM278" s="77">
        <f t="shared" si="183"/>
        <v>-0.54281066798077626</v>
      </c>
      <c r="AN278" s="84">
        <f t="shared" si="173"/>
        <v>5.3178689589303412</v>
      </c>
      <c r="AO278" s="84">
        <f t="shared" si="173"/>
        <v>5.3178689589322383</v>
      </c>
      <c r="AP278" s="84">
        <f t="shared" si="173"/>
        <v>5.3178689590267689</v>
      </c>
      <c r="AQ278" s="84">
        <f t="shared" si="173"/>
        <v>5.3178689637364425</v>
      </c>
      <c r="AR278" s="84">
        <f t="shared" si="173"/>
        <v>5.3178691983807367</v>
      </c>
      <c r="AS278" s="84">
        <f t="shared" si="173"/>
        <v>5.3178808886762949</v>
      </c>
      <c r="AT278" s="84">
        <f t="shared" si="173"/>
        <v>5.3184630652886584</v>
      </c>
      <c r="AU278" s="84">
        <f t="shared" si="184"/>
        <v>5.3468651906175033</v>
      </c>
    </row>
    <row r="279" spans="1:48" s="77" customFormat="1" ht="12.95" customHeight="1">
      <c r="A279" s="5" t="s">
        <v>96</v>
      </c>
      <c r="B279" s="140"/>
      <c r="C279" s="147">
        <v>43513.512999999999</v>
      </c>
      <c r="D279" s="148"/>
      <c r="E279" s="77">
        <f t="shared" si="174"/>
        <v>-683.00056208929789</v>
      </c>
      <c r="F279" s="77">
        <f t="shared" si="175"/>
        <v>-683</v>
      </c>
      <c r="G279" s="77">
        <f t="shared" si="169"/>
        <v>-6.3850000151433051E-4</v>
      </c>
      <c r="I279" s="77">
        <f t="shared" si="170"/>
        <v>-6.3850000151433051E-4</v>
      </c>
      <c r="P279" s="77">
        <f t="shared" si="171"/>
        <v>-3.5602093347151652E-3</v>
      </c>
      <c r="Q279" s="143">
        <f t="shared" si="154"/>
        <v>28495.012999999999</v>
      </c>
      <c r="S279" s="79">
        <f t="shared" si="172"/>
        <v>0.1</v>
      </c>
      <c r="Z279" s="77">
        <f t="shared" si="176"/>
        <v>-683</v>
      </c>
      <c r="AA279" s="84">
        <f t="shared" si="177"/>
        <v>5.3472481390806487E-3</v>
      </c>
      <c r="AB279" s="84">
        <f t="shared" si="160"/>
        <v>6.1289391187631895E-2</v>
      </c>
      <c r="AC279" s="84">
        <f t="shared" si="161"/>
        <v>2.9217093332008347E-3</v>
      </c>
      <c r="AD279" s="84">
        <f t="shared" si="162"/>
        <v>-5.9857481405949792E-3</v>
      </c>
      <c r="AE279" s="84">
        <f t="shared" si="163"/>
        <v>3.582918080263625E-6</v>
      </c>
      <c r="AF279" s="77">
        <f t="shared" si="164"/>
        <v>2.9217093332008347E-3</v>
      </c>
      <c r="AG279" s="142"/>
      <c r="AH279" s="77">
        <f t="shared" si="178"/>
        <v>-6.1927891189146225E-2</v>
      </c>
      <c r="AI279" s="77">
        <f t="shared" si="179"/>
        <v>1.0192177441931896</v>
      </c>
      <c r="AJ279" s="77">
        <f t="shared" si="180"/>
        <v>-0.99953310373702187</v>
      </c>
      <c r="AK279" s="77">
        <f t="shared" si="181"/>
        <v>-2.9569011976805656E-2</v>
      </c>
      <c r="AL279" s="77">
        <f t="shared" si="182"/>
        <v>-0.99447135737608949</v>
      </c>
      <c r="AM279" s="77">
        <f t="shared" si="183"/>
        <v>-0.54271856990706846</v>
      </c>
      <c r="AN279" s="84">
        <f t="shared" si="173"/>
        <v>5.3180084706977944</v>
      </c>
      <c r="AO279" s="84">
        <f t="shared" si="173"/>
        <v>5.3180084706996942</v>
      </c>
      <c r="AP279" s="84">
        <f t="shared" si="173"/>
        <v>5.3180084707943092</v>
      </c>
      <c r="AQ279" s="84">
        <f t="shared" si="173"/>
        <v>5.3180084755072672</v>
      </c>
      <c r="AR279" s="84">
        <f t="shared" si="173"/>
        <v>5.3180087102678977</v>
      </c>
      <c r="AS279" s="84">
        <f t="shared" si="173"/>
        <v>5.3180204040027785</v>
      </c>
      <c r="AT279" s="84">
        <f t="shared" si="173"/>
        <v>5.3186026346037538</v>
      </c>
      <c r="AU279" s="84">
        <f t="shared" si="184"/>
        <v>5.3470019018867907</v>
      </c>
    </row>
    <row r="280" spans="1:48" s="77" customFormat="1" ht="12.95" customHeight="1">
      <c r="A280" s="144" t="s">
        <v>1651</v>
      </c>
      <c r="B280" s="144" t="s">
        <v>65</v>
      </c>
      <c r="C280" s="145">
        <v>43556.676700000004</v>
      </c>
      <c r="D280" s="146">
        <v>1.4E-3</v>
      </c>
      <c r="E280" s="140">
        <f t="shared" si="174"/>
        <v>-645.0023570776757</v>
      </c>
      <c r="F280" s="77">
        <f t="shared" si="175"/>
        <v>-645</v>
      </c>
      <c r="G280" s="77">
        <f t="shared" si="169"/>
        <v>-2.6774999932968058E-3</v>
      </c>
      <c r="K280" s="77">
        <f>+G280</f>
        <v>-2.6774999932968058E-3</v>
      </c>
      <c r="O280" s="77">
        <f ca="1">+C$11+C$12*F280</f>
        <v>-1.9716345933820507E-2</v>
      </c>
      <c r="Q280" s="143">
        <f t="shared" si="154"/>
        <v>28538.176700000004</v>
      </c>
      <c r="R280" s="77">
        <f>+(P280-G280)^2</f>
        <v>7.1690062141043953E-6</v>
      </c>
      <c r="S280" s="79">
        <f>S$18</f>
        <v>1</v>
      </c>
      <c r="Z280" s="77">
        <f t="shared" si="176"/>
        <v>-645</v>
      </c>
      <c r="AA280" s="84">
        <f t="shared" si="177"/>
        <v>5.4823377023118444E-3</v>
      </c>
      <c r="AB280" s="84">
        <f t="shared" si="160"/>
        <v>5.9250031758758544E-2</v>
      </c>
      <c r="AC280" s="84">
        <f t="shared" si="161"/>
        <v>-2.6774999932968058E-3</v>
      </c>
      <c r="AD280" s="84">
        <f t="shared" si="162"/>
        <v>-8.1598376956086502E-3</v>
      </c>
      <c r="AE280" s="84">
        <f t="shared" si="163"/>
        <v>6.6582951218675882E-5</v>
      </c>
      <c r="AF280" s="77">
        <f t="shared" si="164"/>
        <v>-2.6774999932968058E-3</v>
      </c>
      <c r="AG280" s="142"/>
      <c r="AH280" s="77">
        <f t="shared" si="178"/>
        <v>-6.1927531752055349E-2</v>
      </c>
      <c r="AI280" s="77">
        <f t="shared" si="179"/>
        <v>1.0193773583597727</v>
      </c>
      <c r="AJ280" s="77">
        <f t="shared" si="180"/>
        <v>-0.99968371373320142</v>
      </c>
      <c r="AK280" s="77">
        <f t="shared" si="181"/>
        <v>-2.9464659240457772E-2</v>
      </c>
      <c r="AL280" s="77">
        <f t="shared" si="182"/>
        <v>-0.98906380692754226</v>
      </c>
      <c r="AM280" s="77">
        <f t="shared" si="183"/>
        <v>-0.53922353546916291</v>
      </c>
      <c r="AN280" s="84">
        <f t="shared" si="173"/>
        <v>5.3233103441422198</v>
      </c>
      <c r="AO280" s="84">
        <f t="shared" si="173"/>
        <v>5.3233103441441996</v>
      </c>
      <c r="AP280" s="84">
        <f t="shared" si="173"/>
        <v>5.3233103442420795</v>
      </c>
      <c r="AQ280" s="84">
        <f t="shared" si="173"/>
        <v>5.3233103490806295</v>
      </c>
      <c r="AR280" s="84">
        <f t="shared" si="173"/>
        <v>5.3233105882691225</v>
      </c>
      <c r="AS280" s="84">
        <f t="shared" si="173"/>
        <v>5.3233224121920051</v>
      </c>
      <c r="AT280" s="84">
        <f t="shared" si="173"/>
        <v>5.323906661397344</v>
      </c>
      <c r="AU280" s="84">
        <f t="shared" si="184"/>
        <v>5.3521969301196952</v>
      </c>
      <c r="AV280" s="84"/>
    </row>
    <row r="281" spans="1:48" s="77" customFormat="1" ht="12.95" customHeight="1">
      <c r="A281" s="5" t="s">
        <v>91</v>
      </c>
      <c r="B281" s="140"/>
      <c r="C281" s="147">
        <v>43556.677000000003</v>
      </c>
      <c r="D281" s="148"/>
      <c r="E281" s="77">
        <f t="shared" si="174"/>
        <v>-645.00209297933634</v>
      </c>
      <c r="F281" s="77">
        <f t="shared" si="175"/>
        <v>-645</v>
      </c>
      <c r="G281" s="77">
        <f t="shared" si="169"/>
        <v>-2.3774999935994856E-3</v>
      </c>
      <c r="I281" s="77">
        <f t="shared" ref="I281:I288" si="185">+G281</f>
        <v>-2.3774999935994856E-3</v>
      </c>
      <c r="P281" s="77">
        <f t="shared" ref="P281:P299" si="186">+D$11+D$12*F281+D$13*F281^2</f>
        <v>-3.3836184196351861E-3</v>
      </c>
      <c r="Q281" s="143">
        <f t="shared" si="154"/>
        <v>28538.177000000003</v>
      </c>
      <c r="R281" s="77">
        <f>+(P281-G281)^2</f>
        <v>1.0122742872085554E-6</v>
      </c>
      <c r="S281" s="79">
        <f t="shared" ref="S281:S288" si="187">S$16</f>
        <v>0.1</v>
      </c>
      <c r="Z281" s="77">
        <f t="shared" si="176"/>
        <v>-645</v>
      </c>
      <c r="AA281" s="84">
        <f t="shared" si="177"/>
        <v>5.4823377023118444E-3</v>
      </c>
      <c r="AB281" s="84">
        <f t="shared" si="160"/>
        <v>5.9550031758455864E-2</v>
      </c>
      <c r="AC281" s="84">
        <f t="shared" si="161"/>
        <v>1.0061184260357005E-3</v>
      </c>
      <c r="AD281" s="84">
        <f t="shared" si="162"/>
        <v>-7.85983769591133E-3</v>
      </c>
      <c r="AE281" s="84">
        <f t="shared" si="163"/>
        <v>6.1777048606068733E-6</v>
      </c>
      <c r="AF281" s="77">
        <f t="shared" si="164"/>
        <v>1.0061184260357005E-3</v>
      </c>
      <c r="AG281" s="142"/>
      <c r="AH281" s="77">
        <f t="shared" si="178"/>
        <v>-6.1927531752055349E-2</v>
      </c>
      <c r="AI281" s="77">
        <f t="shared" si="179"/>
        <v>1.0193773583597727</v>
      </c>
      <c r="AJ281" s="77">
        <f t="shared" si="180"/>
        <v>-0.99968371373320142</v>
      </c>
      <c r="AK281" s="77">
        <f t="shared" si="181"/>
        <v>-2.9464659240457772E-2</v>
      </c>
      <c r="AL281" s="77">
        <f t="shared" si="182"/>
        <v>-0.98906380692754226</v>
      </c>
      <c r="AM281" s="77">
        <f t="shared" si="183"/>
        <v>-0.53922353546916291</v>
      </c>
      <c r="AN281" s="84">
        <f t="shared" ref="AN281:AT290" si="188">$AU281+$AB$7*SIN(AO281)</f>
        <v>5.3233103441422198</v>
      </c>
      <c r="AO281" s="84">
        <f t="shared" si="188"/>
        <v>5.3233103441441996</v>
      </c>
      <c r="AP281" s="84">
        <f t="shared" si="188"/>
        <v>5.3233103442420795</v>
      </c>
      <c r="AQ281" s="84">
        <f t="shared" si="188"/>
        <v>5.3233103490806295</v>
      </c>
      <c r="AR281" s="84">
        <f t="shared" si="188"/>
        <v>5.3233105882691225</v>
      </c>
      <c r="AS281" s="84">
        <f t="shared" si="188"/>
        <v>5.3233224121920051</v>
      </c>
      <c r="AT281" s="84">
        <f t="shared" si="188"/>
        <v>5.323906661397344</v>
      </c>
      <c r="AU281" s="84">
        <f t="shared" si="184"/>
        <v>5.3521969301196952</v>
      </c>
      <c r="AV281" s="84"/>
    </row>
    <row r="282" spans="1:48" s="77" customFormat="1" ht="12.95" customHeight="1">
      <c r="A282" s="5" t="s">
        <v>91</v>
      </c>
      <c r="B282" s="140"/>
      <c r="C282" s="147">
        <v>43572.591</v>
      </c>
      <c r="D282" s="148"/>
      <c r="E282" s="77">
        <f t="shared" si="174"/>
        <v>-630.99255638829391</v>
      </c>
      <c r="F282" s="77">
        <f t="shared" si="175"/>
        <v>-631</v>
      </c>
      <c r="G282" s="77">
        <f t="shared" si="169"/>
        <v>8.4555000066757202E-3</v>
      </c>
      <c r="I282" s="77">
        <f t="shared" si="185"/>
        <v>8.4555000066757202E-3</v>
      </c>
      <c r="P282" s="77">
        <f t="shared" si="186"/>
        <v>-3.3179201954756281E-3</v>
      </c>
      <c r="Q282" s="143">
        <f t="shared" si="154"/>
        <v>28554.091</v>
      </c>
      <c r="R282" s="77">
        <f>+(P282-G282)^2</f>
        <v>1.3861342325642548E-4</v>
      </c>
      <c r="S282" s="79">
        <f t="shared" si="187"/>
        <v>0.1</v>
      </c>
      <c r="Z282" s="77">
        <f t="shared" si="176"/>
        <v>-631</v>
      </c>
      <c r="AA282" s="84">
        <f t="shared" si="177"/>
        <v>5.5325009454849153E-3</v>
      </c>
      <c r="AB282" s="84">
        <f t="shared" si="160"/>
        <v>7.0382460449539802E-2</v>
      </c>
      <c r="AC282" s="84">
        <f t="shared" si="161"/>
        <v>1.1773420202151347E-2</v>
      </c>
      <c r="AD282" s="84">
        <f t="shared" si="162"/>
        <v>2.9229990611908049E-3</v>
      </c>
      <c r="AE282" s="84">
        <f t="shared" si="163"/>
        <v>8.5439235117223274E-7</v>
      </c>
      <c r="AF282" s="77">
        <f t="shared" si="164"/>
        <v>1.1773420202151347E-2</v>
      </c>
      <c r="AG282" s="142"/>
      <c r="AH282" s="77">
        <f t="shared" si="178"/>
        <v>-6.1926960442864089E-2</v>
      </c>
      <c r="AI282" s="77">
        <f t="shared" si="179"/>
        <v>1.0194360335441637</v>
      </c>
      <c r="AJ282" s="77">
        <f t="shared" si="180"/>
        <v>-0.99973184290822015</v>
      </c>
      <c r="AK282" s="77">
        <f t="shared" si="181"/>
        <v>-2.9425987854777121E-2</v>
      </c>
      <c r="AL282" s="77">
        <f t="shared" si="182"/>
        <v>-0.98707112496972416</v>
      </c>
      <c r="AM282" s="77">
        <f t="shared" si="183"/>
        <v>-0.53793818650247971</v>
      </c>
      <c r="AN282" s="84">
        <f t="shared" si="188"/>
        <v>5.3252638750250503</v>
      </c>
      <c r="AO282" s="84">
        <f t="shared" si="188"/>
        <v>5.3252638750270602</v>
      </c>
      <c r="AP282" s="84">
        <f t="shared" si="188"/>
        <v>5.3252638751261587</v>
      </c>
      <c r="AQ282" s="84">
        <f t="shared" si="188"/>
        <v>5.3252638800113559</v>
      </c>
      <c r="AR282" s="84">
        <f t="shared" si="188"/>
        <v>5.3252641208344693</v>
      </c>
      <c r="AS282" s="84">
        <f t="shared" si="188"/>
        <v>5.3252759924679562</v>
      </c>
      <c r="AT282" s="84">
        <f t="shared" si="188"/>
        <v>5.3258609691510808</v>
      </c>
      <c r="AU282" s="84">
        <f t="shared" si="184"/>
        <v>5.3541108878897132</v>
      </c>
    </row>
    <row r="283" spans="1:48" s="77" customFormat="1" ht="12.95" customHeight="1">
      <c r="A283" s="5" t="s">
        <v>99</v>
      </c>
      <c r="B283" s="140"/>
      <c r="C283" s="147">
        <v>43587.358</v>
      </c>
      <c r="D283" s="148"/>
      <c r="E283" s="77">
        <f t="shared" si="174"/>
        <v>-617.99275578254048</v>
      </c>
      <c r="F283" s="77">
        <f t="shared" si="175"/>
        <v>-618</v>
      </c>
      <c r="G283" s="77">
        <f t="shared" si="169"/>
        <v>8.2290000063949265E-3</v>
      </c>
      <c r="I283" s="77">
        <f t="shared" si="185"/>
        <v>8.2290000063949265E-3</v>
      </c>
      <c r="P283" s="77">
        <f t="shared" si="186"/>
        <v>-3.2566068951810985E-3</v>
      </c>
      <c r="Q283" s="143">
        <f t="shared" si="154"/>
        <v>28568.858</v>
      </c>
      <c r="S283" s="79">
        <f t="shared" si="187"/>
        <v>0.1</v>
      </c>
      <c r="Z283" s="77">
        <f t="shared" si="176"/>
        <v>-618</v>
      </c>
      <c r="AA283" s="84">
        <f t="shared" si="177"/>
        <v>5.5792708309023581E-3</v>
      </c>
      <c r="AB283" s="84">
        <f t="shared" si="160"/>
        <v>7.015521828852786E-2</v>
      </c>
      <c r="AC283" s="84">
        <f t="shared" si="161"/>
        <v>1.1485606901576025E-2</v>
      </c>
      <c r="AD283" s="84">
        <f t="shared" si="162"/>
        <v>2.6497291754925684E-3</v>
      </c>
      <c r="AE283" s="84">
        <f t="shared" si="163"/>
        <v>7.0210647034565264E-7</v>
      </c>
      <c r="AF283" s="77">
        <f t="shared" si="164"/>
        <v>1.1485606901576025E-2</v>
      </c>
      <c r="AG283" s="142"/>
      <c r="AH283" s="77">
        <f t="shared" si="178"/>
        <v>-6.1926218282132933E-2</v>
      </c>
      <c r="AI283" s="77">
        <f t="shared" si="179"/>
        <v>1.0194904545780605</v>
      </c>
      <c r="AJ283" s="77">
        <f t="shared" si="180"/>
        <v>-0.99977298414740057</v>
      </c>
      <c r="AK283" s="77">
        <f t="shared" si="181"/>
        <v>-2.9389970083344905E-2</v>
      </c>
      <c r="AL283" s="77">
        <f t="shared" si="182"/>
        <v>-0.98522057215127223</v>
      </c>
      <c r="AM283" s="77">
        <f t="shared" si="183"/>
        <v>-0.53674574911138029</v>
      </c>
      <c r="AN283" s="84">
        <f t="shared" si="188"/>
        <v>5.3270779686113459</v>
      </c>
      <c r="AO283" s="84">
        <f t="shared" si="188"/>
        <v>5.3270779686133842</v>
      </c>
      <c r="AP283" s="84">
        <f t="shared" si="188"/>
        <v>5.3270779687136223</v>
      </c>
      <c r="AQ283" s="84">
        <f t="shared" si="188"/>
        <v>5.3270779736423144</v>
      </c>
      <c r="AR283" s="84">
        <f t="shared" si="188"/>
        <v>5.327078215984776</v>
      </c>
      <c r="AS283" s="84">
        <f t="shared" si="188"/>
        <v>5.3270901317960195</v>
      </c>
      <c r="AT283" s="84">
        <f t="shared" si="188"/>
        <v>5.3276757761592384</v>
      </c>
      <c r="AU283" s="84">
        <f t="shared" si="184"/>
        <v>5.3558881343904439</v>
      </c>
    </row>
    <row r="284" spans="1:48" s="77" customFormat="1" ht="12.95" customHeight="1">
      <c r="A284" s="5" t="s">
        <v>97</v>
      </c>
      <c r="B284" s="140"/>
      <c r="C284" s="147">
        <v>43587.358</v>
      </c>
      <c r="D284" s="148"/>
      <c r="E284" s="77">
        <f t="shared" si="174"/>
        <v>-617.99275578254048</v>
      </c>
      <c r="F284" s="77">
        <f t="shared" si="175"/>
        <v>-618</v>
      </c>
      <c r="G284" s="77">
        <f t="shared" si="169"/>
        <v>8.2290000063949265E-3</v>
      </c>
      <c r="I284" s="77">
        <f t="shared" si="185"/>
        <v>8.2290000063949265E-3</v>
      </c>
      <c r="P284" s="77">
        <f t="shared" si="186"/>
        <v>-3.2566068951810985E-3</v>
      </c>
      <c r="Q284" s="143">
        <f t="shared" si="154"/>
        <v>28568.858</v>
      </c>
      <c r="S284" s="79">
        <f t="shared" si="187"/>
        <v>0.1</v>
      </c>
      <c r="Z284" s="77">
        <f t="shared" si="176"/>
        <v>-618</v>
      </c>
      <c r="AA284" s="84">
        <f t="shared" si="177"/>
        <v>5.5792708309023581E-3</v>
      </c>
      <c r="AB284" s="84">
        <f t="shared" si="160"/>
        <v>7.015521828852786E-2</v>
      </c>
      <c r="AC284" s="84">
        <f t="shared" si="161"/>
        <v>1.1485606901576025E-2</v>
      </c>
      <c r="AD284" s="84">
        <f t="shared" si="162"/>
        <v>2.6497291754925684E-3</v>
      </c>
      <c r="AE284" s="84">
        <f t="shared" si="163"/>
        <v>7.0210647034565264E-7</v>
      </c>
      <c r="AF284" s="77">
        <f t="shared" si="164"/>
        <v>1.1485606901576025E-2</v>
      </c>
      <c r="AG284" s="142"/>
      <c r="AH284" s="77">
        <f t="shared" si="178"/>
        <v>-6.1926218282132933E-2</v>
      </c>
      <c r="AI284" s="77">
        <f t="shared" si="179"/>
        <v>1.0194904545780605</v>
      </c>
      <c r="AJ284" s="77">
        <f t="shared" si="180"/>
        <v>-0.99977298414740057</v>
      </c>
      <c r="AK284" s="77">
        <f t="shared" si="181"/>
        <v>-2.9389970083344905E-2</v>
      </c>
      <c r="AL284" s="77">
        <f t="shared" si="182"/>
        <v>-0.98522057215127223</v>
      </c>
      <c r="AM284" s="77">
        <f t="shared" si="183"/>
        <v>-0.53674574911138029</v>
      </c>
      <c r="AN284" s="84">
        <f t="shared" si="188"/>
        <v>5.3270779686113459</v>
      </c>
      <c r="AO284" s="84">
        <f t="shared" si="188"/>
        <v>5.3270779686133842</v>
      </c>
      <c r="AP284" s="84">
        <f t="shared" si="188"/>
        <v>5.3270779687136223</v>
      </c>
      <c r="AQ284" s="84">
        <f t="shared" si="188"/>
        <v>5.3270779736423144</v>
      </c>
      <c r="AR284" s="84">
        <f t="shared" si="188"/>
        <v>5.327078215984776</v>
      </c>
      <c r="AS284" s="84">
        <f t="shared" si="188"/>
        <v>5.3270901317960195</v>
      </c>
      <c r="AT284" s="84">
        <f t="shared" si="188"/>
        <v>5.3276757761592384</v>
      </c>
      <c r="AU284" s="84">
        <f t="shared" si="184"/>
        <v>5.3558881343904439</v>
      </c>
    </row>
    <row r="285" spans="1:48" s="77" customFormat="1" ht="12.95" customHeight="1">
      <c r="A285" s="5" t="s">
        <v>99</v>
      </c>
      <c r="B285" s="140"/>
      <c r="C285" s="147">
        <v>43595.296000000002</v>
      </c>
      <c r="D285" s="148"/>
      <c r="E285" s="77">
        <f t="shared" si="174"/>
        <v>-611.00471371519461</v>
      </c>
      <c r="F285" s="77">
        <f t="shared" si="175"/>
        <v>-611</v>
      </c>
      <c r="G285" s="77">
        <f t="shared" si="169"/>
        <v>-5.3544999973382801E-3</v>
      </c>
      <c r="I285" s="77">
        <f t="shared" si="185"/>
        <v>-5.3544999973382801E-3</v>
      </c>
      <c r="P285" s="77">
        <f t="shared" si="186"/>
        <v>-3.2234692693800782E-3</v>
      </c>
      <c r="Q285" s="143">
        <f t="shared" si="154"/>
        <v>28576.796000000002</v>
      </c>
      <c r="S285" s="79">
        <f t="shared" si="187"/>
        <v>0.1</v>
      </c>
      <c r="Z285" s="77">
        <f t="shared" si="176"/>
        <v>-611</v>
      </c>
      <c r="AA285" s="84">
        <f t="shared" si="177"/>
        <v>5.6045303024793505E-3</v>
      </c>
      <c r="AB285" s="84">
        <f t="shared" si="160"/>
        <v>5.6571234226334872E-2</v>
      </c>
      <c r="AC285" s="84">
        <f t="shared" si="161"/>
        <v>-2.1310307279582019E-3</v>
      </c>
      <c r="AD285" s="84">
        <f t="shared" si="162"/>
        <v>-1.0959030299817631E-2</v>
      </c>
      <c r="AE285" s="84">
        <f t="shared" si="163"/>
        <v>1.201003451123209E-5</v>
      </c>
      <c r="AF285" s="77">
        <f t="shared" si="164"/>
        <v>-2.1310307279582019E-3</v>
      </c>
      <c r="AG285" s="142"/>
      <c r="AH285" s="77">
        <f t="shared" si="178"/>
        <v>-6.1925734223673153E-2</v>
      </c>
      <c r="AI285" s="77">
        <f t="shared" si="179"/>
        <v>1.0195197329799643</v>
      </c>
      <c r="AJ285" s="77">
        <f t="shared" si="180"/>
        <v>-0.99979372066386296</v>
      </c>
      <c r="AK285" s="77">
        <f t="shared" si="181"/>
        <v>-2.937053260583198E-2</v>
      </c>
      <c r="AL285" s="77">
        <f t="shared" si="182"/>
        <v>-0.98422403882902487</v>
      </c>
      <c r="AM285" s="77">
        <f t="shared" si="183"/>
        <v>-0.53610410536837194</v>
      </c>
      <c r="AN285" s="84">
        <f t="shared" si="188"/>
        <v>5.3280548283304556</v>
      </c>
      <c r="AO285" s="84">
        <f t="shared" si="188"/>
        <v>5.32805482833251</v>
      </c>
      <c r="AP285" s="84">
        <f t="shared" si="188"/>
        <v>5.3280548284333653</v>
      </c>
      <c r="AQ285" s="84">
        <f t="shared" si="188"/>
        <v>5.328054833385548</v>
      </c>
      <c r="AR285" s="84">
        <f t="shared" si="188"/>
        <v>5.3280550765466899</v>
      </c>
      <c r="AS285" s="84">
        <f t="shared" si="188"/>
        <v>5.3280670160955426</v>
      </c>
      <c r="AT285" s="84">
        <f t="shared" si="188"/>
        <v>5.3286530168505957</v>
      </c>
      <c r="AU285" s="84">
        <f t="shared" si="184"/>
        <v>5.3568451132754529</v>
      </c>
    </row>
    <row r="286" spans="1:48" s="77" customFormat="1" ht="12.95" customHeight="1">
      <c r="A286" s="5" t="s">
        <v>99</v>
      </c>
      <c r="B286" s="140"/>
      <c r="C286" s="147">
        <v>43612.337</v>
      </c>
      <c r="D286" s="148"/>
      <c r="E286" s="77">
        <f t="shared" si="174"/>
        <v>-596.00304769483751</v>
      </c>
      <c r="F286" s="77">
        <f t="shared" si="175"/>
        <v>-596</v>
      </c>
      <c r="G286" s="77">
        <f t="shared" si="169"/>
        <v>-3.4620000005816109E-3</v>
      </c>
      <c r="I286" s="77">
        <f t="shared" si="185"/>
        <v>-3.4620000005816109E-3</v>
      </c>
      <c r="P286" s="77">
        <f t="shared" si="186"/>
        <v>-3.1521706805723933E-3</v>
      </c>
      <c r="Q286" s="143">
        <f t="shared" si="154"/>
        <v>28593.837</v>
      </c>
      <c r="S286" s="79">
        <f t="shared" si="187"/>
        <v>0.1</v>
      </c>
      <c r="Z286" s="77">
        <f t="shared" si="176"/>
        <v>-596</v>
      </c>
      <c r="AA286" s="84">
        <f t="shared" si="177"/>
        <v>5.6588361728397013E-3</v>
      </c>
      <c r="AB286" s="84">
        <f t="shared" si="160"/>
        <v>5.8462497907349198E-2</v>
      </c>
      <c r="AC286" s="84">
        <f t="shared" si="161"/>
        <v>-3.0982932000921766E-4</v>
      </c>
      <c r="AD286" s="84">
        <f t="shared" si="162"/>
        <v>-9.1208361734213123E-3</v>
      </c>
      <c r="AE286" s="84">
        <f t="shared" si="163"/>
        <v>8.3189652502390728E-6</v>
      </c>
      <c r="AF286" s="77">
        <f t="shared" si="164"/>
        <v>-3.0982932000921766E-4</v>
      </c>
      <c r="AG286" s="142"/>
      <c r="AH286" s="77">
        <f t="shared" si="178"/>
        <v>-6.1924497907930809E-2</v>
      </c>
      <c r="AI286" s="77">
        <f t="shared" si="179"/>
        <v>1.0195824127504778</v>
      </c>
      <c r="AJ286" s="77">
        <f t="shared" si="180"/>
        <v>-0.99983481618217296</v>
      </c>
      <c r="AK286" s="77">
        <f t="shared" si="181"/>
        <v>-2.9328778904503909E-2</v>
      </c>
      <c r="AL286" s="77">
        <f t="shared" si="182"/>
        <v>-0.98208841764104993</v>
      </c>
      <c r="AM286" s="77">
        <f t="shared" si="183"/>
        <v>-0.53473018387139082</v>
      </c>
      <c r="AN286" s="84">
        <f t="shared" si="188"/>
        <v>5.3301481935733266</v>
      </c>
      <c r="AO286" s="84">
        <f t="shared" si="188"/>
        <v>5.3301481935754138</v>
      </c>
      <c r="AP286" s="84">
        <f t="shared" si="188"/>
        <v>5.3301481936775996</v>
      </c>
      <c r="AQ286" s="84">
        <f t="shared" si="188"/>
        <v>5.3301481986802868</v>
      </c>
      <c r="AR286" s="84">
        <f t="shared" si="188"/>
        <v>5.3301484435970332</v>
      </c>
      <c r="AS286" s="84">
        <f t="shared" si="188"/>
        <v>5.330160433891959</v>
      </c>
      <c r="AT286" s="84">
        <f t="shared" si="188"/>
        <v>5.3307471909625797</v>
      </c>
      <c r="AU286" s="84">
        <f t="shared" si="184"/>
        <v>5.3588957823147574</v>
      </c>
      <c r="AV286" s="84"/>
    </row>
    <row r="287" spans="1:48" s="77" customFormat="1" ht="12.95" customHeight="1">
      <c r="A287" s="5" t="s">
        <v>100</v>
      </c>
      <c r="B287" s="140"/>
      <c r="C287" s="147">
        <v>43880.423999999999</v>
      </c>
      <c r="D287" s="148"/>
      <c r="E287" s="77">
        <f t="shared" si="174"/>
        <v>-359.99860908207609</v>
      </c>
      <c r="F287" s="77">
        <f t="shared" si="175"/>
        <v>-360</v>
      </c>
      <c r="G287" s="77">
        <f t="shared" si="169"/>
        <v>1.5800000037415884E-3</v>
      </c>
      <c r="I287" s="77">
        <f t="shared" si="185"/>
        <v>1.5800000037415884E-3</v>
      </c>
      <c r="P287" s="77">
        <f t="shared" si="186"/>
        <v>-1.9784597157790312E-3</v>
      </c>
      <c r="Q287" s="143">
        <f t="shared" si="154"/>
        <v>28861.923999999999</v>
      </c>
      <c r="S287" s="79">
        <f t="shared" si="187"/>
        <v>0.1</v>
      </c>
      <c r="Z287" s="77">
        <f t="shared" si="176"/>
        <v>-360</v>
      </c>
      <c r="AA287" s="84">
        <f t="shared" si="177"/>
        <v>6.5453074115927462E-3</v>
      </c>
      <c r="AB287" s="84">
        <f t="shared" si="160"/>
        <v>6.3449286968732185E-2</v>
      </c>
      <c r="AC287" s="84">
        <f t="shared" si="161"/>
        <v>3.5584597195206197E-3</v>
      </c>
      <c r="AD287" s="84">
        <f t="shared" si="162"/>
        <v>-4.9653074078511578E-3</v>
      </c>
      <c r="AE287" s="84">
        <f t="shared" si="163"/>
        <v>2.4654277654461585E-6</v>
      </c>
      <c r="AF287" s="77">
        <f t="shared" si="164"/>
        <v>3.5584597195206197E-3</v>
      </c>
      <c r="AG287" s="142"/>
      <c r="AH287" s="77">
        <f t="shared" si="178"/>
        <v>-6.1869286964990597E-2</v>
      </c>
      <c r="AI287" s="77">
        <f t="shared" si="179"/>
        <v>1.0205576177710101</v>
      </c>
      <c r="AJ287" s="77">
        <f t="shared" si="180"/>
        <v>-0.99988051974240877</v>
      </c>
      <c r="AK287" s="77">
        <f t="shared" si="181"/>
        <v>-2.8653664909403721E-2</v>
      </c>
      <c r="AL287" s="77">
        <f t="shared" si="182"/>
        <v>-0.9484536476179839</v>
      </c>
      <c r="AM287" s="77">
        <f t="shared" si="183"/>
        <v>-0.51329483897780381</v>
      </c>
      <c r="AN287" s="84">
        <f t="shared" si="188"/>
        <v>5.363100626550998</v>
      </c>
      <c r="AO287" s="84">
        <f t="shared" si="188"/>
        <v>5.3631006265536563</v>
      </c>
      <c r="AP287" s="84">
        <f t="shared" si="188"/>
        <v>5.3631006266780981</v>
      </c>
      <c r="AQ287" s="84">
        <f t="shared" si="188"/>
        <v>5.3631006325034578</v>
      </c>
      <c r="AR287" s="84">
        <f t="shared" si="188"/>
        <v>5.3631009051992713</v>
      </c>
      <c r="AS287" s="84">
        <f t="shared" si="188"/>
        <v>5.3631136704834441</v>
      </c>
      <c r="AT287" s="84">
        <f t="shared" si="188"/>
        <v>5.3637109925479303</v>
      </c>
      <c r="AU287" s="84">
        <f t="shared" si="184"/>
        <v>5.3911596418664844</v>
      </c>
      <c r="AV287" s="84"/>
    </row>
    <row r="288" spans="1:48" s="77" customFormat="1" ht="12.95" customHeight="1">
      <c r="A288" s="5" t="s">
        <v>101</v>
      </c>
      <c r="B288" s="140"/>
      <c r="C288" s="147">
        <v>43888.37</v>
      </c>
      <c r="D288" s="148"/>
      <c r="E288" s="77">
        <f t="shared" si="174"/>
        <v>-353.00352439233791</v>
      </c>
      <c r="F288" s="77">
        <f t="shared" si="175"/>
        <v>-353</v>
      </c>
      <c r="G288" s="77">
        <f t="shared" si="169"/>
        <v>-4.003499991085846E-3</v>
      </c>
      <c r="I288" s="77">
        <f t="shared" si="185"/>
        <v>-4.003499991085846E-3</v>
      </c>
      <c r="P288" s="77">
        <f t="shared" si="186"/>
        <v>-1.9421545776341759E-3</v>
      </c>
      <c r="Q288" s="143">
        <f t="shared" si="154"/>
        <v>28869.870000000003</v>
      </c>
      <c r="S288" s="79">
        <f t="shared" si="187"/>
        <v>0.1</v>
      </c>
      <c r="Z288" s="77">
        <f t="shared" si="176"/>
        <v>-353</v>
      </c>
      <c r="AA288" s="84">
        <f t="shared" si="177"/>
        <v>6.5725223780058947E-3</v>
      </c>
      <c r="AB288" s="84">
        <f t="shared" si="160"/>
        <v>5.7863121765314739E-2</v>
      </c>
      <c r="AC288" s="84">
        <f t="shared" si="161"/>
        <v>-2.0613454134516701E-3</v>
      </c>
      <c r="AD288" s="84">
        <f t="shared" si="162"/>
        <v>-1.0576022369091741E-2</v>
      </c>
      <c r="AE288" s="84">
        <f t="shared" si="163"/>
        <v>1.1185224915152889E-5</v>
      </c>
      <c r="AF288" s="77">
        <f t="shared" si="164"/>
        <v>-2.0613454134516701E-3</v>
      </c>
      <c r="AG288" s="142"/>
      <c r="AH288" s="77">
        <f t="shared" si="178"/>
        <v>-6.1866621756400585E-2</v>
      </c>
      <c r="AI288" s="77">
        <f t="shared" si="179"/>
        <v>1.0205862216383459</v>
      </c>
      <c r="AJ288" s="77">
        <f t="shared" si="180"/>
        <v>-0.99986458462969341</v>
      </c>
      <c r="AK288" s="77">
        <f t="shared" si="181"/>
        <v>-2.8633121377458111E-2</v>
      </c>
      <c r="AL288" s="77">
        <f t="shared" si="182"/>
        <v>-0.94745502762853773</v>
      </c>
      <c r="AM288" s="77">
        <f t="shared" si="183"/>
        <v>-0.51266413657635923</v>
      </c>
      <c r="AN288" s="84">
        <f t="shared" si="188"/>
        <v>5.3640785084713487</v>
      </c>
      <c r="AO288" s="84">
        <f t="shared" si="188"/>
        <v>5.3640785084740257</v>
      </c>
      <c r="AP288" s="84">
        <f t="shared" si="188"/>
        <v>5.3640785085991656</v>
      </c>
      <c r="AQ288" s="84">
        <f t="shared" si="188"/>
        <v>5.3640785144496794</v>
      </c>
      <c r="AR288" s="84">
        <f t="shared" si="188"/>
        <v>5.3640787879718115</v>
      </c>
      <c r="AS288" s="84">
        <f t="shared" si="188"/>
        <v>5.3640915755184277</v>
      </c>
      <c r="AT288" s="84">
        <f t="shared" si="188"/>
        <v>5.3646891723801104</v>
      </c>
      <c r="AU288" s="84">
        <f t="shared" si="184"/>
        <v>5.3921166207514934</v>
      </c>
    </row>
    <row r="289" spans="1:48" s="77" customFormat="1" ht="12.95" customHeight="1">
      <c r="A289" s="5" t="s">
        <v>100</v>
      </c>
      <c r="B289" s="140"/>
      <c r="C289" s="147">
        <v>43890.389000000003</v>
      </c>
      <c r="D289" s="148"/>
      <c r="E289" s="77">
        <f t="shared" si="174"/>
        <v>-351.22614256644101</v>
      </c>
      <c r="F289" s="77">
        <f t="shared" si="175"/>
        <v>-351</v>
      </c>
      <c r="P289" s="77">
        <f t="shared" si="186"/>
        <v>-1.9317658960761248E-3</v>
      </c>
      <c r="Q289" s="143">
        <f t="shared" si="154"/>
        <v>28871.889000000003</v>
      </c>
      <c r="S289" s="79"/>
      <c r="U289" s="77">
        <f>+C289-(C$7+F289*C$8)</f>
        <v>-0.25688449999142904</v>
      </c>
      <c r="Z289" s="77">
        <f t="shared" si="176"/>
        <v>-351</v>
      </c>
      <c r="AA289" s="84">
        <f t="shared" si="177"/>
        <v>6.5803078383855698E-3</v>
      </c>
      <c r="AB289" s="84">
        <f t="shared" si="160"/>
        <v>-9999</v>
      </c>
      <c r="AC289" s="84">
        <f t="shared" si="161"/>
        <v>1.9317658960761248E-3</v>
      </c>
      <c r="AD289" s="84">
        <f t="shared" si="162"/>
        <v>-9999</v>
      </c>
      <c r="AE289" s="84">
        <f t="shared" si="163"/>
        <v>0</v>
      </c>
      <c r="AF289" s="77">
        <f t="shared" si="164"/>
        <v>-9999</v>
      </c>
      <c r="AG289" s="142"/>
      <c r="AH289" s="77">
        <f t="shared" si="178"/>
        <v>-6.1865849388013767E-2</v>
      </c>
      <c r="AI289" s="77">
        <f t="shared" si="179"/>
        <v>1.0205943906966868</v>
      </c>
      <c r="AJ289" s="77">
        <f t="shared" si="180"/>
        <v>-0.99985984842546727</v>
      </c>
      <c r="AK289" s="77">
        <f t="shared" si="181"/>
        <v>-2.8627246339659851E-2</v>
      </c>
      <c r="AL289" s="77">
        <f t="shared" si="182"/>
        <v>-0.94716969735172685</v>
      </c>
      <c r="AM289" s="77">
        <f t="shared" si="183"/>
        <v>-0.51248398871653555</v>
      </c>
      <c r="AN289" s="84">
        <f t="shared" si="188"/>
        <v>5.3643579083388717</v>
      </c>
      <c r="AO289" s="84">
        <f t="shared" si="188"/>
        <v>5.364357908341554</v>
      </c>
      <c r="AP289" s="84">
        <f t="shared" si="188"/>
        <v>5.3643579084668938</v>
      </c>
      <c r="AQ289" s="84">
        <f t="shared" si="188"/>
        <v>5.364357914324601</v>
      </c>
      <c r="AR289" s="84">
        <f t="shared" si="188"/>
        <v>5.3643581880828277</v>
      </c>
      <c r="AS289" s="84">
        <f t="shared" si="188"/>
        <v>5.3643709819819563</v>
      </c>
      <c r="AT289" s="84">
        <f t="shared" si="188"/>
        <v>5.3649686569465755</v>
      </c>
      <c r="AU289" s="84">
        <f t="shared" si="184"/>
        <v>5.3923900432900673</v>
      </c>
    </row>
    <row r="290" spans="1:48" s="77" customFormat="1" ht="12.95" customHeight="1">
      <c r="A290" s="5" t="s">
        <v>101</v>
      </c>
      <c r="B290" s="140"/>
      <c r="C290" s="147">
        <v>43905.415999999997</v>
      </c>
      <c r="D290" s="148"/>
      <c r="E290" s="77">
        <f t="shared" si="174"/>
        <v>-337.99745673298884</v>
      </c>
      <c r="F290" s="77">
        <f t="shared" si="175"/>
        <v>-338</v>
      </c>
      <c r="G290" s="77">
        <f t="shared" ref="G290:G316" si="189">+C290-(C$7+F290*C$8)</f>
        <v>2.8890000030514784E-3</v>
      </c>
      <c r="I290" s="77">
        <f t="shared" ref="I290:I299" si="190">+G290</f>
        <v>2.8890000030514784E-3</v>
      </c>
      <c r="P290" s="77">
        <f t="shared" si="186"/>
        <v>-1.8640684623754144E-3</v>
      </c>
      <c r="Q290" s="143">
        <f t="shared" si="154"/>
        <v>28886.915999999997</v>
      </c>
      <c r="S290" s="79">
        <f t="shared" ref="S290:S299" si="191">S$16</f>
        <v>0.1</v>
      </c>
      <c r="Z290" s="77">
        <f t="shared" si="176"/>
        <v>-338</v>
      </c>
      <c r="AA290" s="84">
        <f t="shared" si="177"/>
        <v>6.6310190223414014E-3</v>
      </c>
      <c r="AB290" s="84">
        <f t="shared" si="160"/>
        <v>6.4749711122675829E-2</v>
      </c>
      <c r="AC290" s="84">
        <f t="shared" si="161"/>
        <v>4.7530684654268924E-3</v>
      </c>
      <c r="AD290" s="84">
        <f t="shared" si="162"/>
        <v>-3.742019019289923E-3</v>
      </c>
      <c r="AE290" s="84">
        <f t="shared" si="163"/>
        <v>1.4002706340727518E-6</v>
      </c>
      <c r="AF290" s="77">
        <f t="shared" si="164"/>
        <v>4.7530684654268924E-3</v>
      </c>
      <c r="AG290" s="142"/>
      <c r="AH290" s="77">
        <f t="shared" si="178"/>
        <v>-6.1860711119624358E-2</v>
      </c>
      <c r="AI290" s="77">
        <f t="shared" si="179"/>
        <v>1.0206474518593327</v>
      </c>
      <c r="AJ290" s="77">
        <f t="shared" si="180"/>
        <v>-0.99982707687360506</v>
      </c>
      <c r="AK290" s="77">
        <f t="shared" si="181"/>
        <v>-2.8588999508130489E-2</v>
      </c>
      <c r="AL290" s="77">
        <f t="shared" si="182"/>
        <v>-0.94531493926166765</v>
      </c>
      <c r="AM290" s="77">
        <f t="shared" si="183"/>
        <v>-0.51131359890074357</v>
      </c>
      <c r="AN290" s="84">
        <f t="shared" si="188"/>
        <v>5.3661740619655944</v>
      </c>
      <c r="AO290" s="84">
        <f t="shared" si="188"/>
        <v>5.3661740619683105</v>
      </c>
      <c r="AP290" s="84">
        <f t="shared" si="188"/>
        <v>5.3661740620949523</v>
      </c>
      <c r="AQ290" s="84">
        <f t="shared" si="188"/>
        <v>5.3661740679995029</v>
      </c>
      <c r="AR290" s="84">
        <f t="shared" si="188"/>
        <v>5.3661743432923501</v>
      </c>
      <c r="AS290" s="84">
        <f t="shared" si="188"/>
        <v>5.3661871783936386</v>
      </c>
      <c r="AT290" s="84">
        <f t="shared" si="188"/>
        <v>5.3667853565775587</v>
      </c>
      <c r="AU290" s="84">
        <f t="shared" si="184"/>
        <v>5.394167289790798</v>
      </c>
    </row>
    <row r="291" spans="1:48" s="77" customFormat="1" ht="12.95" customHeight="1">
      <c r="A291" s="5" t="s">
        <v>101</v>
      </c>
      <c r="B291" s="140"/>
      <c r="C291" s="147">
        <v>43946.305999999997</v>
      </c>
      <c r="D291" s="148"/>
      <c r="E291" s="77">
        <f t="shared" si="174"/>
        <v>-302.00085303763734</v>
      </c>
      <c r="F291" s="77">
        <f t="shared" si="175"/>
        <v>-302</v>
      </c>
      <c r="G291" s="77">
        <f t="shared" si="189"/>
        <v>-9.690000006230548E-4</v>
      </c>
      <c r="I291" s="77">
        <f t="shared" si="190"/>
        <v>-9.690000006230548E-4</v>
      </c>
      <c r="P291" s="77">
        <f t="shared" si="186"/>
        <v>-1.6750517213404105E-3</v>
      </c>
      <c r="Q291" s="143">
        <f t="shared" si="154"/>
        <v>28927.805999999997</v>
      </c>
      <c r="S291" s="79">
        <f t="shared" si="191"/>
        <v>0.1</v>
      </c>
      <c r="Z291" s="77">
        <f t="shared" si="176"/>
        <v>-302</v>
      </c>
      <c r="AA291" s="84">
        <f t="shared" si="177"/>
        <v>6.7724061907818919E-3</v>
      </c>
      <c r="AB291" s="84">
        <f t="shared" si="160"/>
        <v>6.0876415666842605E-2</v>
      </c>
      <c r="AC291" s="84">
        <f t="shared" si="161"/>
        <v>7.0605172071735566E-4</v>
      </c>
      <c r="AD291" s="84">
        <f t="shared" si="162"/>
        <v>-7.7414061914049467E-3</v>
      </c>
      <c r="AE291" s="84">
        <f t="shared" si="163"/>
        <v>5.992936982032285E-6</v>
      </c>
      <c r="AF291" s="77">
        <f t="shared" si="164"/>
        <v>7.0605172071735566E-4</v>
      </c>
      <c r="AG291" s="142"/>
      <c r="AH291" s="77">
        <f t="shared" si="178"/>
        <v>-6.184541566746566E-2</v>
      </c>
      <c r="AI291" s="77">
        <f t="shared" si="179"/>
        <v>1.0207940478330542</v>
      </c>
      <c r="AJ291" s="77">
        <f t="shared" si="180"/>
        <v>-0.99971835072709059</v>
      </c>
      <c r="AK291" s="77">
        <f t="shared" si="181"/>
        <v>-2.8482551428479948E-2</v>
      </c>
      <c r="AL291" s="77">
        <f t="shared" si="182"/>
        <v>-0.94017768089356379</v>
      </c>
      <c r="AM291" s="77">
        <f t="shared" si="183"/>
        <v>-0.50807766607883198</v>
      </c>
      <c r="AN291" s="84">
        <f t="shared" ref="AN291:AT300" si="192">$AU291+$AB$7*SIN(AO291)</f>
        <v>5.3712039025794045</v>
      </c>
      <c r="AO291" s="84">
        <f t="shared" si="192"/>
        <v>5.3712039025822174</v>
      </c>
      <c r="AP291" s="84">
        <f t="shared" si="192"/>
        <v>5.3712039027125051</v>
      </c>
      <c r="AQ291" s="84">
        <f t="shared" si="192"/>
        <v>5.3712039087474803</v>
      </c>
      <c r="AR291" s="84">
        <f t="shared" si="192"/>
        <v>5.3712041882896751</v>
      </c>
      <c r="AS291" s="84">
        <f t="shared" si="192"/>
        <v>5.3712171366721533</v>
      </c>
      <c r="AT291" s="84">
        <f t="shared" si="192"/>
        <v>5.3718166680884307</v>
      </c>
      <c r="AU291" s="84">
        <f t="shared" si="184"/>
        <v>5.3990888954851295</v>
      </c>
    </row>
    <row r="292" spans="1:48" s="77" customFormat="1" ht="12.95" customHeight="1">
      <c r="A292" s="5" t="s">
        <v>102</v>
      </c>
      <c r="B292" s="140"/>
      <c r="C292" s="147">
        <v>43971.294000000002</v>
      </c>
      <c r="D292" s="148"/>
      <c r="E292" s="77">
        <f t="shared" si="174"/>
        <v>-280.00322199973982</v>
      </c>
      <c r="F292" s="77">
        <f t="shared" si="175"/>
        <v>-280</v>
      </c>
      <c r="G292" s="77">
        <f t="shared" si="189"/>
        <v>-3.6599999948521145E-3</v>
      </c>
      <c r="I292" s="77">
        <f t="shared" si="190"/>
        <v>-3.6599999948521145E-3</v>
      </c>
      <c r="P292" s="77">
        <f t="shared" si="186"/>
        <v>-1.5584225134790226E-3</v>
      </c>
      <c r="Q292" s="143">
        <f t="shared" si="154"/>
        <v>28952.794000000002</v>
      </c>
      <c r="S292" s="79">
        <f t="shared" si="191"/>
        <v>0.1</v>
      </c>
      <c r="Z292" s="77">
        <f t="shared" si="176"/>
        <v>-280</v>
      </c>
      <c r="AA292" s="84">
        <f t="shared" si="177"/>
        <v>6.8595012212308917E-3</v>
      </c>
      <c r="AB292" s="84">
        <f t="shared" si="160"/>
        <v>5.8175296974459882E-2</v>
      </c>
      <c r="AC292" s="84">
        <f t="shared" si="161"/>
        <v>-2.1015774813730919E-3</v>
      </c>
      <c r="AD292" s="84">
        <f t="shared" si="162"/>
        <v>-1.0519501216083006E-2</v>
      </c>
      <c r="AE292" s="84">
        <f t="shared" si="163"/>
        <v>1.1065990583517185E-5</v>
      </c>
      <c r="AF292" s="77">
        <f t="shared" si="164"/>
        <v>-2.1015774813730919E-3</v>
      </c>
      <c r="AG292" s="142"/>
      <c r="AH292" s="77">
        <f t="shared" si="178"/>
        <v>-6.1835296969311997E-2</v>
      </c>
      <c r="AI292" s="77">
        <f t="shared" si="179"/>
        <v>1.0208833849682004</v>
      </c>
      <c r="AJ292" s="77">
        <f t="shared" si="180"/>
        <v>-0.9996388988763536</v>
      </c>
      <c r="AK292" s="77">
        <f t="shared" si="181"/>
        <v>-2.8417114445863204E-2</v>
      </c>
      <c r="AL292" s="77">
        <f t="shared" si="182"/>
        <v>-0.93703751968651161</v>
      </c>
      <c r="AM292" s="77">
        <f t="shared" si="183"/>
        <v>-0.50610385322566431</v>
      </c>
      <c r="AN292" s="84">
        <f t="shared" si="192"/>
        <v>5.3742780492302593</v>
      </c>
      <c r="AO292" s="84">
        <f t="shared" si="192"/>
        <v>5.3742780492331317</v>
      </c>
      <c r="AP292" s="84">
        <f t="shared" si="192"/>
        <v>5.3742780493656745</v>
      </c>
      <c r="AQ292" s="84">
        <f t="shared" si="192"/>
        <v>5.374278055480854</v>
      </c>
      <c r="AR292" s="84">
        <f t="shared" si="192"/>
        <v>5.3742783376191392</v>
      </c>
      <c r="AS292" s="84">
        <f t="shared" si="192"/>
        <v>5.3742913546274922</v>
      </c>
      <c r="AT292" s="84">
        <f t="shared" si="192"/>
        <v>5.3748916838253082</v>
      </c>
      <c r="AU292" s="84">
        <f t="shared" si="184"/>
        <v>5.402096543409443</v>
      </c>
    </row>
    <row r="293" spans="1:48" s="77" customFormat="1" ht="12.95" customHeight="1">
      <c r="A293" s="137" t="s">
        <v>1037</v>
      </c>
      <c r="B293" s="138" t="s">
        <v>154</v>
      </c>
      <c r="C293" s="139">
        <v>44255.283300000003</v>
      </c>
      <c r="D293" s="139" t="s">
        <v>244</v>
      </c>
      <c r="E293" s="140">
        <f t="shared" si="174"/>
        <v>-29.999546631178628</v>
      </c>
      <c r="F293" s="77">
        <f t="shared" si="175"/>
        <v>-30</v>
      </c>
      <c r="G293" s="77">
        <f t="shared" si="189"/>
        <v>5.1500000699888915E-4</v>
      </c>
      <c r="I293" s="77">
        <f t="shared" si="190"/>
        <v>5.1500000699888915E-4</v>
      </c>
      <c r="O293" s="77">
        <f ca="1">+C$11+C$12*F293</f>
        <v>-1.2823564283415719E-2</v>
      </c>
      <c r="P293" s="77">
        <f t="shared" si="186"/>
        <v>-1.7345859063079609E-4</v>
      </c>
      <c r="Q293" s="143">
        <f t="shared" si="154"/>
        <v>29236.783300000003</v>
      </c>
      <c r="R293" s="77">
        <f>+(P293-G293)^2</f>
        <v>4.7397524065023279E-7</v>
      </c>
      <c r="S293" s="79">
        <f t="shared" si="191"/>
        <v>0.1</v>
      </c>
      <c r="Z293" s="77">
        <f t="shared" si="176"/>
        <v>-30</v>
      </c>
      <c r="AA293" s="84">
        <f t="shared" si="177"/>
        <v>7.8860960081733114E-3</v>
      </c>
      <c r="AB293" s="84">
        <f t="shared" si="160"/>
        <v>6.2194185021125566E-2</v>
      </c>
      <c r="AC293" s="84">
        <f t="shared" si="161"/>
        <v>6.8845859762968519E-4</v>
      </c>
      <c r="AD293" s="84">
        <f t="shared" si="162"/>
        <v>-7.3710960011744223E-3</v>
      </c>
      <c r="AE293" s="84">
        <f t="shared" si="163"/>
        <v>5.4333056258529559E-6</v>
      </c>
      <c r="AF293" s="77">
        <f t="shared" si="164"/>
        <v>6.8845859762968519E-4</v>
      </c>
      <c r="AG293" s="142"/>
      <c r="AH293" s="77">
        <f t="shared" si="178"/>
        <v>-6.1679185014126676E-2</v>
      </c>
      <c r="AI293" s="77">
        <f t="shared" si="179"/>
        <v>1.021884960846392</v>
      </c>
      <c r="AJ293" s="77">
        <f t="shared" si="180"/>
        <v>-0.99804147420351697</v>
      </c>
      <c r="AK293" s="77">
        <f t="shared" si="181"/>
        <v>-2.7653149005334523E-2</v>
      </c>
      <c r="AL293" s="77">
        <f t="shared" si="182"/>
        <v>-0.90131557694505271</v>
      </c>
      <c r="AM293" s="77">
        <f t="shared" si="183"/>
        <v>-0.48386660187717639</v>
      </c>
      <c r="AN293" s="84">
        <f t="shared" si="192"/>
        <v>5.4092302713076341</v>
      </c>
      <c r="AO293" s="84">
        <f t="shared" si="192"/>
        <v>5.4092302713112463</v>
      </c>
      <c r="AP293" s="84">
        <f t="shared" si="192"/>
        <v>5.409230271470812</v>
      </c>
      <c r="AQ293" s="84">
        <f t="shared" si="192"/>
        <v>5.409230278520881</v>
      </c>
      <c r="AR293" s="84">
        <f t="shared" si="192"/>
        <v>5.4092305900120836</v>
      </c>
      <c r="AS293" s="84">
        <f t="shared" si="192"/>
        <v>5.4092443524236735</v>
      </c>
      <c r="AT293" s="84">
        <f t="shared" si="192"/>
        <v>5.409852182348394</v>
      </c>
      <c r="AU293" s="84">
        <f t="shared" si="184"/>
        <v>5.4362743607311872</v>
      </c>
    </row>
    <row r="294" spans="1:48" s="77" customFormat="1" ht="12.95" customHeight="1">
      <c r="A294" s="5" t="s">
        <v>103</v>
      </c>
      <c r="B294" s="140"/>
      <c r="C294" s="147">
        <v>44281.402999999998</v>
      </c>
      <c r="D294" s="148"/>
      <c r="E294" s="77">
        <f t="shared" si="174"/>
        <v>-7.0056486233202522</v>
      </c>
      <c r="F294" s="77">
        <f t="shared" si="175"/>
        <v>-7</v>
      </c>
      <c r="G294" s="77">
        <f t="shared" si="189"/>
        <v>-6.4165000003413297E-3</v>
      </c>
      <c r="I294" s="77">
        <f t="shared" si="190"/>
        <v>-6.4165000003413297E-3</v>
      </c>
      <c r="P294" s="77">
        <f t="shared" si="186"/>
        <v>-4.0535594665928611E-5</v>
      </c>
      <c r="Q294" s="143">
        <f t="shared" si="154"/>
        <v>29262.902999999998</v>
      </c>
      <c r="S294" s="79">
        <f t="shared" si="191"/>
        <v>0.1</v>
      </c>
      <c r="Z294" s="77">
        <f t="shared" si="176"/>
        <v>-7</v>
      </c>
      <c r="AA294" s="84">
        <f t="shared" si="177"/>
        <v>7.9839485660151838E-3</v>
      </c>
      <c r="AB294" s="84">
        <f t="shared" si="160"/>
        <v>5.5244524603599243E-2</v>
      </c>
      <c r="AC294" s="84">
        <f t="shared" si="161"/>
        <v>-6.3759644056754008E-3</v>
      </c>
      <c r="AD294" s="84">
        <f t="shared" si="162"/>
        <v>-1.4400448566356513E-2</v>
      </c>
      <c r="AE294" s="84">
        <f t="shared" si="163"/>
        <v>2.0737291891227939E-5</v>
      </c>
      <c r="AF294" s="77">
        <f t="shared" si="164"/>
        <v>-6.3759644056754008E-3</v>
      </c>
      <c r="AG294" s="142"/>
      <c r="AH294" s="77">
        <f t="shared" si="178"/>
        <v>-6.1661024603940573E-2</v>
      </c>
      <c r="AI294" s="77">
        <f t="shared" si="179"/>
        <v>1.0219758189201615</v>
      </c>
      <c r="AJ294" s="77">
        <f t="shared" si="180"/>
        <v>-0.99783027007565872</v>
      </c>
      <c r="AK294" s="77">
        <f t="shared" si="181"/>
        <v>-2.758099969086723E-2</v>
      </c>
      <c r="AL294" s="77">
        <f t="shared" si="182"/>
        <v>-0.89802565598262862</v>
      </c>
      <c r="AM294" s="77">
        <f t="shared" si="183"/>
        <v>-0.48183812463641396</v>
      </c>
      <c r="AN294" s="84">
        <f t="shared" si="192"/>
        <v>5.4124475887932242</v>
      </c>
      <c r="AO294" s="84">
        <f t="shared" si="192"/>
        <v>5.4124475887969092</v>
      </c>
      <c r="AP294" s="84">
        <f t="shared" si="192"/>
        <v>5.4124475889590844</v>
      </c>
      <c r="AQ294" s="84">
        <f t="shared" si="192"/>
        <v>5.4124475960970422</v>
      </c>
      <c r="AR294" s="84">
        <f t="shared" si="192"/>
        <v>5.4124479102652492</v>
      </c>
      <c r="AS294" s="84">
        <f t="shared" si="192"/>
        <v>5.4124617378674102</v>
      </c>
      <c r="AT294" s="84">
        <f t="shared" si="192"/>
        <v>5.4130701126288061</v>
      </c>
      <c r="AU294" s="84">
        <f t="shared" si="184"/>
        <v>5.4394187199247881</v>
      </c>
      <c r="AV294" s="84"/>
    </row>
    <row r="295" spans="1:48" s="77" customFormat="1" ht="12.95" customHeight="1">
      <c r="A295" s="5" t="s">
        <v>105</v>
      </c>
      <c r="B295" s="140" t="s">
        <v>152</v>
      </c>
      <c r="C295" s="147">
        <v>44285.353999999999</v>
      </c>
      <c r="D295" s="148"/>
      <c r="E295" s="77">
        <f t="shared" si="174"/>
        <v>-3.5274734900267997</v>
      </c>
      <c r="F295" s="77">
        <f t="shared" si="175"/>
        <v>-3.5</v>
      </c>
      <c r="G295" s="77">
        <f t="shared" si="189"/>
        <v>-3.1208249994961079E-2</v>
      </c>
      <c r="I295" s="77">
        <f t="shared" si="190"/>
        <v>-3.1208249994961079E-2</v>
      </c>
      <c r="P295" s="77">
        <f t="shared" si="186"/>
        <v>-2.0226845921461594E-5</v>
      </c>
      <c r="Q295" s="143">
        <f t="shared" ref="Q295:Q358" si="193">+C295-15018.5</f>
        <v>29266.853999999999</v>
      </c>
      <c r="R295" s="77">
        <f t="shared" ref="R295:R304" si="194">+(P295-G295)^2</f>
        <v>9.7269278794503099E-4</v>
      </c>
      <c r="S295" s="79">
        <f t="shared" si="191"/>
        <v>0.1</v>
      </c>
      <c r="Z295" s="77">
        <f t="shared" si="176"/>
        <v>-3.5</v>
      </c>
      <c r="AA295" s="84">
        <f t="shared" si="177"/>
        <v>7.9988894810551076E-3</v>
      </c>
      <c r="AB295" s="84">
        <f t="shared" si="160"/>
        <v>3.0449954965444073E-2</v>
      </c>
      <c r="AC295" s="84">
        <f t="shared" si="161"/>
        <v>-3.1188023149039616E-2</v>
      </c>
      <c r="AD295" s="84">
        <f t="shared" si="162"/>
        <v>-3.9207139476016187E-2</v>
      </c>
      <c r="AE295" s="84">
        <f t="shared" si="163"/>
        <v>1.5371997858917871E-4</v>
      </c>
      <c r="AF295" s="77">
        <f t="shared" si="164"/>
        <v>-3.1188023149039616E-2</v>
      </c>
      <c r="AG295" s="142"/>
      <c r="AH295" s="77">
        <f t="shared" si="178"/>
        <v>-6.1658204960405152E-2</v>
      </c>
      <c r="AI295" s="77">
        <f t="shared" si="179"/>
        <v>1.0219896257344849</v>
      </c>
      <c r="AJ295" s="77">
        <f t="shared" si="180"/>
        <v>-0.99779718006455886</v>
      </c>
      <c r="AK295" s="77">
        <f t="shared" si="181"/>
        <v>-2.7569993130514631E-2</v>
      </c>
      <c r="AL295" s="77">
        <f t="shared" si="182"/>
        <v>-0.89752496457786213</v>
      </c>
      <c r="AM295" s="77">
        <f t="shared" si="183"/>
        <v>-0.48152969387677635</v>
      </c>
      <c r="AN295" s="84">
        <f t="shared" si="192"/>
        <v>5.4129372056475846</v>
      </c>
      <c r="AO295" s="84">
        <f t="shared" si="192"/>
        <v>5.4129372056512803</v>
      </c>
      <c r="AP295" s="84">
        <f t="shared" si="192"/>
        <v>5.4129372058138552</v>
      </c>
      <c r="AQ295" s="84">
        <f t="shared" si="192"/>
        <v>5.4129372129652102</v>
      </c>
      <c r="AR295" s="84">
        <f t="shared" si="192"/>
        <v>5.4129375275403042</v>
      </c>
      <c r="AS295" s="84">
        <f t="shared" si="192"/>
        <v>5.412951365009933</v>
      </c>
      <c r="AT295" s="84">
        <f t="shared" si="192"/>
        <v>5.4135598205271007</v>
      </c>
      <c r="AU295" s="84">
        <f t="shared" si="184"/>
        <v>5.4398972093672917</v>
      </c>
      <c r="AV295" s="84"/>
    </row>
    <row r="296" spans="1:48" s="77" customFormat="1" ht="12.95" customHeight="1">
      <c r="A296" s="5" t="s">
        <v>63</v>
      </c>
      <c r="B296" s="140"/>
      <c r="C296" s="148">
        <v>44289.360999999997</v>
      </c>
      <c r="D296" s="148" t="s">
        <v>65</v>
      </c>
      <c r="E296" s="77">
        <f t="shared" si="174"/>
        <v>0</v>
      </c>
      <c r="F296" s="77">
        <f t="shared" si="175"/>
        <v>0</v>
      </c>
      <c r="G296" s="77">
        <f t="shared" si="189"/>
        <v>0</v>
      </c>
      <c r="I296" s="77">
        <f t="shared" si="190"/>
        <v>0</v>
      </c>
      <c r="P296" s="77">
        <f t="shared" si="186"/>
        <v>1.0338788735314768E-7</v>
      </c>
      <c r="Q296" s="143">
        <f t="shared" si="193"/>
        <v>29270.860999999997</v>
      </c>
      <c r="R296" s="77">
        <f t="shared" si="194"/>
        <v>1.0689055251347153E-14</v>
      </c>
      <c r="S296" s="79">
        <f t="shared" si="191"/>
        <v>0.1</v>
      </c>
      <c r="Z296" s="77">
        <f t="shared" si="176"/>
        <v>0</v>
      </c>
      <c r="AA296" s="84">
        <f t="shared" si="177"/>
        <v>8.0138436848648867E-3</v>
      </c>
      <c r="AB296" s="84">
        <f t="shared" si="160"/>
        <v>6.1655370497492264E-2</v>
      </c>
      <c r="AC296" s="84">
        <f t="shared" si="161"/>
        <v>-1.0338788735314768E-7</v>
      </c>
      <c r="AD296" s="84">
        <f t="shared" si="162"/>
        <v>-8.0138436848648867E-3</v>
      </c>
      <c r="AE296" s="84">
        <f t="shared" si="163"/>
        <v>6.4221690605448828E-6</v>
      </c>
      <c r="AF296" s="77">
        <f t="shared" si="164"/>
        <v>-1.0338788735314768E-7</v>
      </c>
      <c r="AG296" s="142"/>
      <c r="AH296" s="77">
        <f t="shared" si="178"/>
        <v>-6.1655370497492264E-2</v>
      </c>
      <c r="AI296" s="77">
        <f t="shared" si="179"/>
        <v>1.0220034274089531</v>
      </c>
      <c r="AJ296" s="77">
        <f t="shared" si="180"/>
        <v>-0.99776383900975374</v>
      </c>
      <c r="AK296" s="77">
        <f t="shared" si="181"/>
        <v>-2.7558979360968409E-2</v>
      </c>
      <c r="AL296" s="77">
        <f t="shared" si="182"/>
        <v>-0.89702425964700805</v>
      </c>
      <c r="AM296" s="77">
        <f t="shared" si="183"/>
        <v>-0.48122132914095955</v>
      </c>
      <c r="AN296" s="84">
        <f t="shared" si="192"/>
        <v>5.4134268291153562</v>
      </c>
      <c r="AO296" s="84">
        <f t="shared" si="192"/>
        <v>5.4134268291190635</v>
      </c>
      <c r="AP296" s="84">
        <f t="shared" si="192"/>
        <v>5.4134268292820371</v>
      </c>
      <c r="AQ296" s="84">
        <f t="shared" si="192"/>
        <v>5.4134268364467966</v>
      </c>
      <c r="AR296" s="84">
        <f t="shared" si="192"/>
        <v>5.4134271514286452</v>
      </c>
      <c r="AS296" s="84">
        <f t="shared" si="192"/>
        <v>5.4134409987517058</v>
      </c>
      <c r="AT296" s="84">
        <f t="shared" si="192"/>
        <v>5.4140495344553985</v>
      </c>
      <c r="AU296" s="84">
        <f t="shared" si="184"/>
        <v>5.4403756988097962</v>
      </c>
      <c r="AV296" s="84"/>
    </row>
    <row r="297" spans="1:48" s="77" customFormat="1" ht="12.95" customHeight="1">
      <c r="A297" s="5" t="s">
        <v>106</v>
      </c>
      <c r="B297" s="140"/>
      <c r="C297" s="147">
        <v>44289.364999999998</v>
      </c>
      <c r="D297" s="148"/>
      <c r="E297" s="77">
        <f t="shared" si="174"/>
        <v>3.5213111961541182E-3</v>
      </c>
      <c r="F297" s="77">
        <f t="shared" si="175"/>
        <v>0</v>
      </c>
      <c r="G297" s="77">
        <f t="shared" si="189"/>
        <v>4.0000000008149073E-3</v>
      </c>
      <c r="I297" s="77">
        <f t="shared" si="190"/>
        <v>4.0000000008149073E-3</v>
      </c>
      <c r="P297" s="77">
        <f t="shared" si="186"/>
        <v>1.0338788735314768E-7</v>
      </c>
      <c r="Q297" s="143">
        <f t="shared" si="193"/>
        <v>29270.864999999998</v>
      </c>
      <c r="R297" s="77">
        <f t="shared" si="194"/>
        <v>1.5999172914109321E-5</v>
      </c>
      <c r="S297" s="79">
        <f t="shared" si="191"/>
        <v>0.1</v>
      </c>
      <c r="Z297" s="77">
        <f t="shared" si="176"/>
        <v>0</v>
      </c>
      <c r="AA297" s="84">
        <f t="shared" si="177"/>
        <v>8.0138436848648867E-3</v>
      </c>
      <c r="AB297" s="84">
        <f t="shared" si="160"/>
        <v>6.5655370498307164E-2</v>
      </c>
      <c r="AC297" s="84">
        <f t="shared" si="161"/>
        <v>3.9998966129275544E-3</v>
      </c>
      <c r="AD297" s="84">
        <f t="shared" si="162"/>
        <v>-4.0138436840499794E-3</v>
      </c>
      <c r="AE297" s="84">
        <f t="shared" si="163"/>
        <v>1.611094111998791E-6</v>
      </c>
      <c r="AF297" s="77">
        <f t="shared" si="164"/>
        <v>3.9998966129275544E-3</v>
      </c>
      <c r="AG297" s="142"/>
      <c r="AH297" s="77">
        <f t="shared" si="178"/>
        <v>-6.1655370497492264E-2</v>
      </c>
      <c r="AI297" s="77">
        <f t="shared" si="179"/>
        <v>1.0220034274089531</v>
      </c>
      <c r="AJ297" s="77">
        <f t="shared" si="180"/>
        <v>-0.99776383900975374</v>
      </c>
      <c r="AK297" s="77">
        <f t="shared" si="181"/>
        <v>-2.7558979360968409E-2</v>
      </c>
      <c r="AL297" s="77">
        <f t="shared" si="182"/>
        <v>-0.89702425964700805</v>
      </c>
      <c r="AM297" s="77">
        <f t="shared" si="183"/>
        <v>-0.48122132914095955</v>
      </c>
      <c r="AN297" s="84">
        <f t="shared" si="192"/>
        <v>5.4134268291153562</v>
      </c>
      <c r="AO297" s="84">
        <f t="shared" si="192"/>
        <v>5.4134268291190635</v>
      </c>
      <c r="AP297" s="84">
        <f t="shared" si="192"/>
        <v>5.4134268292820371</v>
      </c>
      <c r="AQ297" s="84">
        <f t="shared" si="192"/>
        <v>5.4134268364467966</v>
      </c>
      <c r="AR297" s="84">
        <f t="shared" si="192"/>
        <v>5.4134271514286452</v>
      </c>
      <c r="AS297" s="84">
        <f t="shared" si="192"/>
        <v>5.4134409987517058</v>
      </c>
      <c r="AT297" s="84">
        <f t="shared" si="192"/>
        <v>5.4140495344553985</v>
      </c>
      <c r="AU297" s="84">
        <f t="shared" si="184"/>
        <v>5.4403756988097962</v>
      </c>
    </row>
    <row r="298" spans="1:48" s="77" customFormat="1" ht="12.95" customHeight="1">
      <c r="A298" s="5" t="s">
        <v>106</v>
      </c>
      <c r="B298" s="140"/>
      <c r="C298" s="147">
        <v>44575.627999999997</v>
      </c>
      <c r="D298" s="148"/>
      <c r="E298" s="77">
        <f t="shared" si="174"/>
        <v>252.00879799602163</v>
      </c>
      <c r="F298" s="77">
        <f t="shared" si="175"/>
        <v>252</v>
      </c>
      <c r="G298" s="77">
        <f t="shared" si="189"/>
        <v>9.9940000000060536E-3</v>
      </c>
      <c r="I298" s="77">
        <f t="shared" si="190"/>
        <v>9.9940000000060536E-3</v>
      </c>
      <c r="P298" s="77">
        <f t="shared" si="186"/>
        <v>1.5203429712278295E-3</v>
      </c>
      <c r="Q298" s="143">
        <f t="shared" si="193"/>
        <v>29557.127999999997</v>
      </c>
      <c r="R298" s="77">
        <f t="shared" si="194"/>
        <v>7.1802863441362599E-5</v>
      </c>
      <c r="S298" s="79">
        <f t="shared" si="191"/>
        <v>0.1</v>
      </c>
      <c r="Z298" s="77">
        <f t="shared" si="176"/>
        <v>252</v>
      </c>
      <c r="AA298" s="84">
        <f t="shared" si="177"/>
        <v>9.1254585965642454E-3</v>
      </c>
      <c r="AB298" s="84">
        <f t="shared" si="160"/>
        <v>7.1406354493563098E-2</v>
      </c>
      <c r="AC298" s="84">
        <f t="shared" si="161"/>
        <v>8.4736570287782236E-3</v>
      </c>
      <c r="AD298" s="84">
        <f t="shared" si="162"/>
        <v>8.6854140344180819E-4</v>
      </c>
      <c r="AE298" s="84">
        <f t="shared" si="163"/>
        <v>7.5436416949266583E-8</v>
      </c>
      <c r="AF298" s="77">
        <f t="shared" si="164"/>
        <v>8.4736570287782236E-3</v>
      </c>
      <c r="AG298" s="142"/>
      <c r="AH298" s="77">
        <f t="shared" si="178"/>
        <v>-6.1412354493557045E-2</v>
      </c>
      <c r="AI298" s="77">
        <f t="shared" si="179"/>
        <v>1.0229833795632644</v>
      </c>
      <c r="AJ298" s="77">
        <f t="shared" si="180"/>
        <v>-0.99470287408388514</v>
      </c>
      <c r="AK298" s="77">
        <f t="shared" si="181"/>
        <v>-2.6747194712909084E-2</v>
      </c>
      <c r="AL298" s="77">
        <f t="shared" si="182"/>
        <v>-0.86093827761173403</v>
      </c>
      <c r="AM298" s="77">
        <f t="shared" si="183"/>
        <v>-0.45918896001510318</v>
      </c>
      <c r="AN298" s="84">
        <f t="shared" si="192"/>
        <v>5.4486969369293954</v>
      </c>
      <c r="AO298" s="84">
        <f t="shared" si="192"/>
        <v>5.4486969369339624</v>
      </c>
      <c r="AP298" s="84">
        <f t="shared" si="192"/>
        <v>5.4486969371268081</v>
      </c>
      <c r="AQ298" s="84">
        <f t="shared" si="192"/>
        <v>5.4486969452696732</v>
      </c>
      <c r="AR298" s="84">
        <f t="shared" si="192"/>
        <v>5.4486972891011316</v>
      </c>
      <c r="AS298" s="84">
        <f t="shared" si="192"/>
        <v>5.4487118072218799</v>
      </c>
      <c r="AT298" s="84">
        <f t="shared" si="192"/>
        <v>5.4493246159694069</v>
      </c>
      <c r="AU298" s="84">
        <f t="shared" si="184"/>
        <v>5.4748269386701152</v>
      </c>
    </row>
    <row r="299" spans="1:48" s="77" customFormat="1" ht="12.95" customHeight="1">
      <c r="A299" s="5" t="s">
        <v>91</v>
      </c>
      <c r="B299" s="140"/>
      <c r="C299" s="147">
        <v>44576.758000000002</v>
      </c>
      <c r="D299" s="148"/>
      <c r="E299" s="77">
        <f t="shared" si="174"/>
        <v>253.00356840873661</v>
      </c>
      <c r="F299" s="77">
        <f t="shared" si="175"/>
        <v>253</v>
      </c>
      <c r="G299" s="77">
        <f t="shared" si="189"/>
        <v>4.0535000080126338E-3</v>
      </c>
      <c r="I299" s="77">
        <f t="shared" si="190"/>
        <v>4.0535000080126338E-3</v>
      </c>
      <c r="P299" s="77">
        <f t="shared" si="186"/>
        <v>1.52659753416181E-3</v>
      </c>
      <c r="Q299" s="143">
        <f t="shared" si="193"/>
        <v>29558.258000000002</v>
      </c>
      <c r="R299" s="77">
        <f t="shared" si="194"/>
        <v>6.3852361123534126E-6</v>
      </c>
      <c r="S299" s="79">
        <f t="shared" si="191"/>
        <v>0.1</v>
      </c>
      <c r="Z299" s="77">
        <f t="shared" si="176"/>
        <v>253</v>
      </c>
      <c r="AA299" s="84">
        <f t="shared" si="177"/>
        <v>9.1300068921041366E-3</v>
      </c>
      <c r="AB299" s="84">
        <f t="shared" si="160"/>
        <v>6.5464737221225949E-2</v>
      </c>
      <c r="AC299" s="84">
        <f t="shared" si="161"/>
        <v>2.5269024738508237E-3</v>
      </c>
      <c r="AD299" s="84">
        <f t="shared" si="162"/>
        <v>-5.0765068840915029E-3</v>
      </c>
      <c r="AE299" s="84">
        <f t="shared" si="163"/>
        <v>2.577092214422842E-6</v>
      </c>
      <c r="AF299" s="77">
        <f t="shared" si="164"/>
        <v>2.5269024738508237E-3</v>
      </c>
      <c r="AG299" s="142"/>
      <c r="AH299" s="77">
        <f t="shared" si="178"/>
        <v>-6.1411237213213316E-2</v>
      </c>
      <c r="AI299" s="77">
        <f t="shared" si="179"/>
        <v>1.0229872131496933</v>
      </c>
      <c r="AJ299" s="77">
        <f t="shared" si="180"/>
        <v>-0.9946881301251298</v>
      </c>
      <c r="AK299" s="77">
        <f t="shared" si="181"/>
        <v>-2.6743900103947275E-2</v>
      </c>
      <c r="AL299" s="77">
        <f t="shared" si="182"/>
        <v>-0.86079494211128749</v>
      </c>
      <c r="AM299" s="77">
        <f t="shared" si="183"/>
        <v>-0.45910218365274702</v>
      </c>
      <c r="AN299" s="84">
        <f t="shared" si="192"/>
        <v>5.4488369646929975</v>
      </c>
      <c r="AO299" s="84">
        <f t="shared" si="192"/>
        <v>5.4488369646975681</v>
      </c>
      <c r="AP299" s="84">
        <f t="shared" si="192"/>
        <v>5.4488369648905364</v>
      </c>
      <c r="AQ299" s="84">
        <f t="shared" si="192"/>
        <v>5.4488369730373218</v>
      </c>
      <c r="AR299" s="84">
        <f t="shared" si="192"/>
        <v>5.4488373169811926</v>
      </c>
      <c r="AS299" s="84">
        <f t="shared" si="192"/>
        <v>5.4488518376052353</v>
      </c>
      <c r="AT299" s="84">
        <f t="shared" si="192"/>
        <v>5.4494646573989884</v>
      </c>
      <c r="AU299" s="84">
        <f t="shared" si="184"/>
        <v>5.4749636499394017</v>
      </c>
    </row>
    <row r="300" spans="1:48" s="77" customFormat="1" ht="12.95" customHeight="1">
      <c r="A300" s="144" t="s">
        <v>1651</v>
      </c>
      <c r="B300" s="144" t="s">
        <v>65</v>
      </c>
      <c r="C300" s="145">
        <v>44576.758800000003</v>
      </c>
      <c r="D300" s="146">
        <v>1.1000000000000001E-3</v>
      </c>
      <c r="E300" s="140">
        <f t="shared" si="174"/>
        <v>253.00427267097712</v>
      </c>
      <c r="F300" s="77">
        <f t="shared" si="175"/>
        <v>253</v>
      </c>
      <c r="G300" s="77">
        <f t="shared" si="189"/>
        <v>4.8535000096308067E-3</v>
      </c>
      <c r="K300" s="77">
        <f>+G300</f>
        <v>4.8535000096308067E-3</v>
      </c>
      <c r="O300" s="77">
        <f ca="1">+C$11+C$12*F300</f>
        <v>-9.6517639467253846E-3</v>
      </c>
      <c r="Q300" s="143">
        <f t="shared" si="193"/>
        <v>29558.258800000003</v>
      </c>
      <c r="R300" s="77">
        <f t="shared" si="194"/>
        <v>2.3556462343486243E-5</v>
      </c>
      <c r="S300" s="79">
        <f>S$18</f>
        <v>1</v>
      </c>
      <c r="Z300" s="77">
        <f t="shared" si="176"/>
        <v>253</v>
      </c>
      <c r="AA300" s="84">
        <f t="shared" si="177"/>
        <v>9.1300068921041366E-3</v>
      </c>
      <c r="AB300" s="84">
        <f t="shared" si="160"/>
        <v>6.6264737222844122E-2</v>
      </c>
      <c r="AC300" s="84">
        <f t="shared" si="161"/>
        <v>4.8535000096308067E-3</v>
      </c>
      <c r="AD300" s="84">
        <f t="shared" si="162"/>
        <v>-4.2765068824733299E-3</v>
      </c>
      <c r="AE300" s="84">
        <f t="shared" si="163"/>
        <v>1.828851111584176E-5</v>
      </c>
      <c r="AF300" s="77">
        <f t="shared" si="164"/>
        <v>4.8535000096308067E-3</v>
      </c>
      <c r="AG300" s="142"/>
      <c r="AH300" s="77">
        <f t="shared" si="178"/>
        <v>-6.1411237213213316E-2</v>
      </c>
      <c r="AI300" s="77">
        <f t="shared" si="179"/>
        <v>1.0229872131496933</v>
      </c>
      <c r="AJ300" s="77">
        <f t="shared" si="180"/>
        <v>-0.9946881301251298</v>
      </c>
      <c r="AK300" s="77">
        <f t="shared" si="181"/>
        <v>-2.6743900103947275E-2</v>
      </c>
      <c r="AL300" s="77">
        <f t="shared" si="182"/>
        <v>-0.86079494211128749</v>
      </c>
      <c r="AM300" s="77">
        <f t="shared" si="183"/>
        <v>-0.45910218365274702</v>
      </c>
      <c r="AN300" s="84">
        <f t="shared" si="192"/>
        <v>5.4488369646929975</v>
      </c>
      <c r="AO300" s="84">
        <f t="shared" si="192"/>
        <v>5.4488369646975681</v>
      </c>
      <c r="AP300" s="84">
        <f t="shared" si="192"/>
        <v>5.4488369648905364</v>
      </c>
      <c r="AQ300" s="84">
        <f t="shared" si="192"/>
        <v>5.4488369730373218</v>
      </c>
      <c r="AR300" s="84">
        <f t="shared" si="192"/>
        <v>5.4488373169811926</v>
      </c>
      <c r="AS300" s="84">
        <f t="shared" si="192"/>
        <v>5.4488518376052353</v>
      </c>
      <c r="AT300" s="84">
        <f t="shared" si="192"/>
        <v>5.4494646573989884</v>
      </c>
      <c r="AU300" s="84">
        <f t="shared" si="184"/>
        <v>5.4749636499394017</v>
      </c>
    </row>
    <row r="301" spans="1:48" s="77" customFormat="1" ht="12.95" customHeight="1">
      <c r="A301" s="144" t="s">
        <v>1651</v>
      </c>
      <c r="B301" s="144" t="s">
        <v>65</v>
      </c>
      <c r="C301" s="145">
        <v>44593.8</v>
      </c>
      <c r="D301" s="146">
        <v>1.5E-3</v>
      </c>
      <c r="E301" s="140">
        <f t="shared" si="174"/>
        <v>268.00611475689595</v>
      </c>
      <c r="F301" s="77">
        <f t="shared" si="175"/>
        <v>268</v>
      </c>
      <c r="G301" s="77">
        <f t="shared" si="189"/>
        <v>6.9460000086110085E-3</v>
      </c>
      <c r="K301" s="77">
        <f>+G301</f>
        <v>6.9460000086110085E-3</v>
      </c>
      <c r="O301" s="77">
        <f ca="1">+C$11+C$12*F301</f>
        <v>-9.4836473211057544E-3</v>
      </c>
      <c r="Q301" s="143">
        <f t="shared" si="193"/>
        <v>29575.300000000003</v>
      </c>
      <c r="R301" s="77">
        <f t="shared" si="194"/>
        <v>4.824691611962413E-5</v>
      </c>
      <c r="S301" s="79">
        <f>S$18</f>
        <v>1</v>
      </c>
      <c r="Z301" s="77">
        <f t="shared" si="176"/>
        <v>268</v>
      </c>
      <c r="AA301" s="84">
        <f t="shared" si="177"/>
        <v>9.1983613262152306E-3</v>
      </c>
      <c r="AB301" s="84">
        <f t="shared" si="160"/>
        <v>6.8340333021948474E-2</v>
      </c>
      <c r="AC301" s="84">
        <f t="shared" si="161"/>
        <v>6.9460000086110085E-3</v>
      </c>
      <c r="AD301" s="84">
        <f t="shared" si="162"/>
        <v>-2.252361317604222E-3</v>
      </c>
      <c r="AE301" s="84">
        <f t="shared" si="163"/>
        <v>5.0731315050398275E-6</v>
      </c>
      <c r="AF301" s="77">
        <f t="shared" si="164"/>
        <v>6.9460000086110085E-3</v>
      </c>
      <c r="AG301" s="142"/>
      <c r="AH301" s="77">
        <f t="shared" si="178"/>
        <v>-6.1394333013337458E-2</v>
      </c>
      <c r="AI301" s="77">
        <f t="shared" si="179"/>
        <v>1.0230446636684878</v>
      </c>
      <c r="AJ301" s="77">
        <f t="shared" si="180"/>
        <v>-0.99446450506491413</v>
      </c>
      <c r="AK301" s="77">
        <f t="shared" si="181"/>
        <v>-2.6694412103764803E-2</v>
      </c>
      <c r="AL301" s="77">
        <f t="shared" si="182"/>
        <v>-0.85864478076497119</v>
      </c>
      <c r="AM301" s="77">
        <f t="shared" si="183"/>
        <v>-0.45780114470455591</v>
      </c>
      <c r="AN301" s="84">
        <f t="shared" ref="AN301:AT310" si="195">$AU301+$AB$7*SIN(AO301)</f>
        <v>5.4509374440790177</v>
      </c>
      <c r="AO301" s="84">
        <f t="shared" si="195"/>
        <v>5.4509374440836424</v>
      </c>
      <c r="AP301" s="84">
        <f t="shared" si="195"/>
        <v>5.4509374442784537</v>
      </c>
      <c r="AQ301" s="84">
        <f t="shared" si="195"/>
        <v>5.4509374524840739</v>
      </c>
      <c r="AR301" s="84">
        <f t="shared" si="195"/>
        <v>5.4509377981118075</v>
      </c>
      <c r="AS301" s="84">
        <f t="shared" si="195"/>
        <v>5.4509523561282798</v>
      </c>
      <c r="AT301" s="84">
        <f t="shared" si="195"/>
        <v>5.4515653359969036</v>
      </c>
      <c r="AU301" s="84">
        <f t="shared" si="184"/>
        <v>5.4770143189787071</v>
      </c>
    </row>
    <row r="302" spans="1:48" s="77" customFormat="1" ht="12.95" customHeight="1">
      <c r="A302" s="5" t="s">
        <v>91</v>
      </c>
      <c r="B302" s="140"/>
      <c r="C302" s="147">
        <v>44593.803999999996</v>
      </c>
      <c r="D302" s="148"/>
      <c r="E302" s="77">
        <f t="shared" si="174"/>
        <v>268.00963606808568</v>
      </c>
      <c r="F302" s="77">
        <f t="shared" si="175"/>
        <v>268</v>
      </c>
      <c r="G302" s="77">
        <f t="shared" si="189"/>
        <v>1.0946000002149958E-2</v>
      </c>
      <c r="I302" s="77">
        <f>+G302</f>
        <v>1.0946000002149958E-2</v>
      </c>
      <c r="P302" s="77">
        <f>+D$11+D$12*F302+D$13*F302^2</f>
        <v>1.6206264441079837E-3</v>
      </c>
      <c r="Q302" s="143">
        <f t="shared" si="193"/>
        <v>29575.303999999996</v>
      </c>
      <c r="R302" s="77">
        <f t="shared" si="194"/>
        <v>8.696259199702845E-5</v>
      </c>
      <c r="S302" s="79">
        <f>S$16</f>
        <v>0.1</v>
      </c>
      <c r="Z302" s="77">
        <f t="shared" si="176"/>
        <v>268</v>
      </c>
      <c r="AA302" s="84">
        <f t="shared" si="177"/>
        <v>9.1983613262152306E-3</v>
      </c>
      <c r="AB302" s="84">
        <f t="shared" si="160"/>
        <v>7.2340333015487424E-2</v>
      </c>
      <c r="AC302" s="84">
        <f t="shared" si="161"/>
        <v>9.3253735580419751E-3</v>
      </c>
      <c r="AD302" s="84">
        <f t="shared" si="162"/>
        <v>1.7476386759347276E-3</v>
      </c>
      <c r="AE302" s="84">
        <f t="shared" si="163"/>
        <v>3.0542409416228878E-7</v>
      </c>
      <c r="AF302" s="77">
        <f t="shared" si="164"/>
        <v>9.3253735580419751E-3</v>
      </c>
      <c r="AG302" s="142"/>
      <c r="AH302" s="77">
        <f t="shared" si="178"/>
        <v>-6.1394333013337458E-2</v>
      </c>
      <c r="AI302" s="77">
        <f t="shared" si="179"/>
        <v>1.0230446636684878</v>
      </c>
      <c r="AJ302" s="77">
        <f t="shared" si="180"/>
        <v>-0.99446450506491413</v>
      </c>
      <c r="AK302" s="77">
        <f t="shared" si="181"/>
        <v>-2.6694412103764803E-2</v>
      </c>
      <c r="AL302" s="77">
        <f t="shared" si="182"/>
        <v>-0.85864478076497119</v>
      </c>
      <c r="AM302" s="77">
        <f t="shared" si="183"/>
        <v>-0.45780114470455591</v>
      </c>
      <c r="AN302" s="84">
        <f t="shared" si="195"/>
        <v>5.4509374440790177</v>
      </c>
      <c r="AO302" s="84">
        <f t="shared" si="195"/>
        <v>5.4509374440836424</v>
      </c>
      <c r="AP302" s="84">
        <f t="shared" si="195"/>
        <v>5.4509374442784537</v>
      </c>
      <c r="AQ302" s="84">
        <f t="shared" si="195"/>
        <v>5.4509374524840739</v>
      </c>
      <c r="AR302" s="84">
        <f t="shared" si="195"/>
        <v>5.4509377981118075</v>
      </c>
      <c r="AS302" s="84">
        <f t="shared" si="195"/>
        <v>5.4509523561282798</v>
      </c>
      <c r="AT302" s="84">
        <f t="shared" si="195"/>
        <v>5.4515653359969036</v>
      </c>
      <c r="AU302" s="84">
        <f t="shared" si="184"/>
        <v>5.4770143189787071</v>
      </c>
    </row>
    <row r="303" spans="1:48" s="77" customFormat="1" ht="12.95" customHeight="1">
      <c r="A303" s="137" t="s">
        <v>1037</v>
      </c>
      <c r="B303" s="138" t="s">
        <v>154</v>
      </c>
      <c r="C303" s="139">
        <v>44606.298000000003</v>
      </c>
      <c r="D303" s="139" t="s">
        <v>244</v>
      </c>
      <c r="E303" s="140">
        <f t="shared" si="174"/>
        <v>279.00845158703765</v>
      </c>
      <c r="F303" s="77">
        <f t="shared" si="175"/>
        <v>279</v>
      </c>
      <c r="G303" s="77">
        <f t="shared" si="189"/>
        <v>9.6005000086734071E-3</v>
      </c>
      <c r="I303" s="77">
        <f>+G303</f>
        <v>9.6005000086734071E-3</v>
      </c>
      <c r="O303" s="77">
        <f ca="1">+C$11+C$12*F303</f>
        <v>-9.3603617956513601E-3</v>
      </c>
      <c r="P303" s="77">
        <f>+D$11+D$12*F303+D$13*F303^2</f>
        <v>1.689831783309468E-3</v>
      </c>
      <c r="Q303" s="143">
        <f t="shared" si="193"/>
        <v>29587.798000000003</v>
      </c>
      <c r="R303" s="77">
        <f t="shared" si="194"/>
        <v>6.2578671771782647E-5</v>
      </c>
      <c r="S303" s="79">
        <f>S$16</f>
        <v>0.1</v>
      </c>
      <c r="Z303" s="77">
        <f t="shared" si="176"/>
        <v>279</v>
      </c>
      <c r="AA303" s="84">
        <f t="shared" si="177"/>
        <v>9.2486428173531726E-3</v>
      </c>
      <c r="AB303" s="84">
        <f t="shared" si="160"/>
        <v>7.0982263835144291E-2</v>
      </c>
      <c r="AC303" s="84">
        <f t="shared" si="161"/>
        <v>7.9106682253639385E-3</v>
      </c>
      <c r="AD303" s="84">
        <f t="shared" si="162"/>
        <v>3.5185719132023452E-4</v>
      </c>
      <c r="AE303" s="84">
        <f t="shared" si="163"/>
        <v>1.2380348308376412E-8</v>
      </c>
      <c r="AF303" s="77">
        <f t="shared" si="164"/>
        <v>7.9106682253639385E-3</v>
      </c>
      <c r="AG303" s="142"/>
      <c r="AH303" s="77">
        <f t="shared" si="178"/>
        <v>-6.1381763826470884E-2</v>
      </c>
      <c r="AI303" s="77">
        <f t="shared" si="179"/>
        <v>1.0230867304406708</v>
      </c>
      <c r="AJ303" s="77">
        <f t="shared" si="180"/>
        <v>-0.99429757490792881</v>
      </c>
      <c r="AK303" s="77">
        <f t="shared" si="181"/>
        <v>-2.6658038913602734E-2</v>
      </c>
      <c r="AL303" s="77">
        <f t="shared" si="182"/>
        <v>-0.85706784239894396</v>
      </c>
      <c r="AM303" s="77">
        <f t="shared" si="183"/>
        <v>-0.45684777059581277</v>
      </c>
      <c r="AN303" s="84">
        <f t="shared" si="195"/>
        <v>5.4524778705444055</v>
      </c>
      <c r="AO303" s="84">
        <f t="shared" si="195"/>
        <v>5.4524778705490711</v>
      </c>
      <c r="AP303" s="84">
        <f t="shared" si="195"/>
        <v>5.4524778707452386</v>
      </c>
      <c r="AQ303" s="84">
        <f t="shared" si="195"/>
        <v>5.4524778789940314</v>
      </c>
      <c r="AR303" s="84">
        <f t="shared" si="195"/>
        <v>5.4524782258537936</v>
      </c>
      <c r="AS303" s="84">
        <f t="shared" si="195"/>
        <v>5.4524928111035393</v>
      </c>
      <c r="AT303" s="84">
        <f t="shared" si="195"/>
        <v>5.4531059016638768</v>
      </c>
      <c r="AU303" s="84">
        <f t="shared" si="184"/>
        <v>5.4785181429408638</v>
      </c>
    </row>
    <row r="304" spans="1:48" s="77" customFormat="1" ht="12.95" customHeight="1">
      <c r="A304" s="137" t="s">
        <v>1037</v>
      </c>
      <c r="B304" s="138" t="s">
        <v>154</v>
      </c>
      <c r="C304" s="139">
        <v>44607.432099999998</v>
      </c>
      <c r="D304" s="139" t="s">
        <v>244</v>
      </c>
      <c r="E304" s="140">
        <f t="shared" si="174"/>
        <v>280.00683134372002</v>
      </c>
      <c r="F304" s="77">
        <f t="shared" si="175"/>
        <v>280</v>
      </c>
      <c r="G304" s="77">
        <f t="shared" si="189"/>
        <v>7.7600000004167669E-3</v>
      </c>
      <c r="J304" s="77">
        <f>+G304</f>
        <v>7.7600000004167669E-3</v>
      </c>
      <c r="O304" s="77">
        <f ca="1">+C$11+C$12*F304</f>
        <v>-9.349154020610052E-3</v>
      </c>
      <c r="P304" s="77">
        <f>+D$11+D$12*F304+D$13*F304^2</f>
        <v>1.6961337010791538E-3</v>
      </c>
      <c r="Q304" s="143">
        <f t="shared" si="193"/>
        <v>29588.932099999998</v>
      </c>
      <c r="R304" s="77">
        <f t="shared" si="194"/>
        <v>3.6770474496242436E-5</v>
      </c>
      <c r="S304" s="79">
        <f>S$17</f>
        <v>1</v>
      </c>
      <c r="Z304" s="77">
        <f t="shared" si="176"/>
        <v>280</v>
      </c>
      <c r="AA304" s="84">
        <f t="shared" si="177"/>
        <v>9.2532203610567326E-3</v>
      </c>
      <c r="AB304" s="84">
        <f t="shared" si="160"/>
        <v>6.9140613924796132E-2</v>
      </c>
      <c r="AC304" s="84">
        <f t="shared" si="161"/>
        <v>6.0638662993376131E-3</v>
      </c>
      <c r="AD304" s="84">
        <f t="shared" si="162"/>
        <v>-1.4932203606399658E-3</v>
      </c>
      <c r="AE304" s="84">
        <f t="shared" si="163"/>
        <v>2.2297070454297494E-6</v>
      </c>
      <c r="AF304" s="77">
        <f t="shared" si="164"/>
        <v>6.0638662993376131E-3</v>
      </c>
      <c r="AG304" s="142"/>
      <c r="AH304" s="77">
        <f t="shared" si="178"/>
        <v>-6.1380613924379365E-2</v>
      </c>
      <c r="AI304" s="77">
        <f t="shared" si="179"/>
        <v>1.0230905520188154</v>
      </c>
      <c r="AJ304" s="77">
        <f t="shared" si="180"/>
        <v>-0.99428227614035147</v>
      </c>
      <c r="AK304" s="77">
        <f t="shared" si="181"/>
        <v>-2.6654728822963627E-2</v>
      </c>
      <c r="AL304" s="77">
        <f t="shared" si="182"/>
        <v>-0.85692447793671778</v>
      </c>
      <c r="AM304" s="77">
        <f t="shared" si="183"/>
        <v>-0.45676113041158467</v>
      </c>
      <c r="AN304" s="84">
        <f t="shared" si="195"/>
        <v>5.4526179124540093</v>
      </c>
      <c r="AO304" s="84">
        <f t="shared" si="195"/>
        <v>5.4526179124586784</v>
      </c>
      <c r="AP304" s="84">
        <f t="shared" si="195"/>
        <v>5.4526179126549694</v>
      </c>
      <c r="AQ304" s="84">
        <f t="shared" si="195"/>
        <v>5.4526179209076888</v>
      </c>
      <c r="AR304" s="84">
        <f t="shared" si="195"/>
        <v>5.452618267879334</v>
      </c>
      <c r="AS304" s="84">
        <f t="shared" si="195"/>
        <v>5.4526328555969181</v>
      </c>
      <c r="AT304" s="84">
        <f t="shared" si="195"/>
        <v>5.4532459559391198</v>
      </c>
      <c r="AU304" s="84">
        <f t="shared" si="184"/>
        <v>5.4786548542101503</v>
      </c>
      <c r="AV304" s="84"/>
    </row>
    <row r="305" spans="1:48" s="77" customFormat="1" ht="12.95" customHeight="1">
      <c r="A305" s="5" t="s">
        <v>107</v>
      </c>
      <c r="B305" s="140"/>
      <c r="C305" s="147">
        <v>44607.442999999999</v>
      </c>
      <c r="D305" s="148"/>
      <c r="E305" s="77">
        <f t="shared" si="174"/>
        <v>280.01642691672862</v>
      </c>
      <c r="F305" s="77">
        <f t="shared" si="175"/>
        <v>280</v>
      </c>
      <c r="G305" s="77">
        <f t="shared" si="189"/>
        <v>1.8660000001545995E-2</v>
      </c>
      <c r="I305" s="77">
        <f>+G305</f>
        <v>1.8660000001545995E-2</v>
      </c>
      <c r="P305" s="77">
        <f>+D$11+D$12*F305+D$13*F305^2</f>
        <v>1.6961337010791538E-3</v>
      </c>
      <c r="Q305" s="143">
        <f t="shared" si="193"/>
        <v>29588.942999999999</v>
      </c>
      <c r="S305" s="79">
        <f>S$16</f>
        <v>0.1</v>
      </c>
      <c r="Z305" s="77">
        <f t="shared" si="176"/>
        <v>280</v>
      </c>
      <c r="AA305" s="84">
        <f t="shared" si="177"/>
        <v>9.2532203610567326E-3</v>
      </c>
      <c r="AB305" s="84">
        <f t="shared" si="160"/>
        <v>8.0040613925925361E-2</v>
      </c>
      <c r="AC305" s="84">
        <f t="shared" si="161"/>
        <v>1.696386630046684E-2</v>
      </c>
      <c r="AD305" s="84">
        <f t="shared" si="162"/>
        <v>9.4067796404892629E-3</v>
      </c>
      <c r="AE305" s="84">
        <f t="shared" si="163"/>
        <v>8.8487503204723311E-6</v>
      </c>
      <c r="AF305" s="77">
        <f t="shared" si="164"/>
        <v>1.696386630046684E-2</v>
      </c>
      <c r="AG305" s="142"/>
      <c r="AH305" s="77">
        <f t="shared" si="178"/>
        <v>-6.1380613924379365E-2</v>
      </c>
      <c r="AI305" s="77">
        <f t="shared" si="179"/>
        <v>1.0230905520188154</v>
      </c>
      <c r="AJ305" s="77">
        <f t="shared" si="180"/>
        <v>-0.99428227614035147</v>
      </c>
      <c r="AK305" s="77">
        <f t="shared" si="181"/>
        <v>-2.6654728822963627E-2</v>
      </c>
      <c r="AL305" s="77">
        <f t="shared" si="182"/>
        <v>-0.85692447793671778</v>
      </c>
      <c r="AM305" s="77">
        <f t="shared" si="183"/>
        <v>-0.45676113041158467</v>
      </c>
      <c r="AN305" s="84">
        <f t="shared" si="195"/>
        <v>5.4526179124540093</v>
      </c>
      <c r="AO305" s="84">
        <f t="shared" si="195"/>
        <v>5.4526179124586784</v>
      </c>
      <c r="AP305" s="84">
        <f t="shared" si="195"/>
        <v>5.4526179126549694</v>
      </c>
      <c r="AQ305" s="84">
        <f t="shared" si="195"/>
        <v>5.4526179209076888</v>
      </c>
      <c r="AR305" s="84">
        <f t="shared" si="195"/>
        <v>5.452618267879334</v>
      </c>
      <c r="AS305" s="84">
        <f t="shared" si="195"/>
        <v>5.4526328555969181</v>
      </c>
      <c r="AT305" s="84">
        <f t="shared" si="195"/>
        <v>5.4532459559391198</v>
      </c>
      <c r="AU305" s="84">
        <f t="shared" si="184"/>
        <v>5.4786548542101503</v>
      </c>
      <c r="AV305" s="84"/>
    </row>
    <row r="306" spans="1:48" s="77" customFormat="1" ht="12.95" customHeight="1">
      <c r="A306" s="5" t="s">
        <v>91</v>
      </c>
      <c r="B306" s="140"/>
      <c r="C306" s="147">
        <v>44617.641000000003</v>
      </c>
      <c r="D306" s="148"/>
      <c r="E306" s="77">
        <f t="shared" si="174"/>
        <v>288.99400980949804</v>
      </c>
      <c r="F306" s="77">
        <f t="shared" si="175"/>
        <v>289</v>
      </c>
      <c r="G306" s="77">
        <f t="shared" si="189"/>
        <v>-6.8044999934500083E-3</v>
      </c>
      <c r="I306" s="77">
        <f>+G306</f>
        <v>-6.8044999934500083E-3</v>
      </c>
      <c r="P306" s="77">
        <f>+D$11+D$12*F306+D$13*F306^2</f>
        <v>1.7529298857324994E-3</v>
      </c>
      <c r="Q306" s="143">
        <f t="shared" si="193"/>
        <v>29599.141000000003</v>
      </c>
      <c r="R306" s="77">
        <f t="shared" ref="R306:R313" si="196">+(P306-G306)^2</f>
        <v>7.3229606137125558E-5</v>
      </c>
      <c r="S306" s="79">
        <f>S$16</f>
        <v>0.1</v>
      </c>
      <c r="Z306" s="77">
        <f t="shared" si="176"/>
        <v>289</v>
      </c>
      <c r="AA306" s="84">
        <f t="shared" si="177"/>
        <v>9.2944669942907343E-3</v>
      </c>
      <c r="AB306" s="84">
        <f t="shared" si="160"/>
        <v>5.4565710449563445E-2</v>
      </c>
      <c r="AC306" s="84">
        <f t="shared" si="161"/>
        <v>-8.5574298791825081E-3</v>
      </c>
      <c r="AD306" s="84">
        <f t="shared" si="162"/>
        <v>-1.6098966987740743E-2</v>
      </c>
      <c r="AE306" s="84">
        <f t="shared" si="163"/>
        <v>2.5917673807236626E-5</v>
      </c>
      <c r="AF306" s="77">
        <f t="shared" si="164"/>
        <v>-8.5574298791825081E-3</v>
      </c>
      <c r="AG306" s="142"/>
      <c r="AH306" s="77">
        <f t="shared" si="178"/>
        <v>-6.1370210443013454E-2</v>
      </c>
      <c r="AI306" s="77">
        <f t="shared" si="179"/>
        <v>1.0231249261389694</v>
      </c>
      <c r="AJ306" s="77">
        <f t="shared" si="180"/>
        <v>-0.99414366245021335</v>
      </c>
      <c r="AK306" s="77">
        <f t="shared" si="181"/>
        <v>-2.6624912248241435E-2</v>
      </c>
      <c r="AL306" s="77">
        <f t="shared" si="182"/>
        <v>-0.85563414959765016</v>
      </c>
      <c r="AM306" s="77">
        <f t="shared" si="183"/>
        <v>-0.4559815947802407</v>
      </c>
      <c r="AN306" s="84">
        <f t="shared" si="195"/>
        <v>5.4538783131713942</v>
      </c>
      <c r="AO306" s="84">
        <f t="shared" si="195"/>
        <v>5.4538783131760962</v>
      </c>
      <c r="AP306" s="84">
        <f t="shared" si="195"/>
        <v>5.4538783133734992</v>
      </c>
      <c r="AQ306" s="84">
        <f t="shared" si="195"/>
        <v>5.4538783216615601</v>
      </c>
      <c r="AR306" s="84">
        <f t="shared" si="195"/>
        <v>5.4538786696392485</v>
      </c>
      <c r="AS306" s="84">
        <f t="shared" si="195"/>
        <v>5.4538932795078408</v>
      </c>
      <c r="AT306" s="84">
        <f t="shared" si="195"/>
        <v>5.4545064657789331</v>
      </c>
      <c r="AU306" s="84">
        <f t="shared" si="184"/>
        <v>5.4798852556337332</v>
      </c>
      <c r="AV306" s="84"/>
    </row>
    <row r="307" spans="1:48" s="77" customFormat="1" ht="12.95" customHeight="1">
      <c r="A307" s="144" t="s">
        <v>1651</v>
      </c>
      <c r="B307" s="144" t="s">
        <v>65</v>
      </c>
      <c r="C307" s="145">
        <v>44617.644399999997</v>
      </c>
      <c r="D307" s="146">
        <v>1.2999999999999999E-3</v>
      </c>
      <c r="E307" s="140">
        <f t="shared" si="174"/>
        <v>288.997002924009</v>
      </c>
      <c r="F307" s="77">
        <f t="shared" si="175"/>
        <v>289</v>
      </c>
      <c r="G307" s="77">
        <f t="shared" si="189"/>
        <v>-3.404499999305699E-3</v>
      </c>
      <c r="K307" s="77">
        <f>+G307</f>
        <v>-3.404499999305699E-3</v>
      </c>
      <c r="O307" s="77">
        <f ca="1">+C$11+C$12*F307</f>
        <v>-9.2482840452382739E-3</v>
      </c>
      <c r="Q307" s="143">
        <f t="shared" si="193"/>
        <v>29599.144399999997</v>
      </c>
      <c r="R307" s="77">
        <f t="shared" si="196"/>
        <v>1.1590620245272505E-5</v>
      </c>
      <c r="S307" s="79">
        <f>S$18</f>
        <v>1</v>
      </c>
      <c r="Z307" s="77">
        <f t="shared" si="176"/>
        <v>289</v>
      </c>
      <c r="AA307" s="84">
        <f t="shared" si="177"/>
        <v>9.2944669942907343E-3</v>
      </c>
      <c r="AB307" s="84">
        <f t="shared" si="160"/>
        <v>5.7965710443707755E-2</v>
      </c>
      <c r="AC307" s="84">
        <f t="shared" si="161"/>
        <v>-3.404499999305699E-3</v>
      </c>
      <c r="AD307" s="84">
        <f t="shared" si="162"/>
        <v>-1.2698966993596433E-2</v>
      </c>
      <c r="AE307" s="84">
        <f t="shared" si="163"/>
        <v>1.6126376270445163E-4</v>
      </c>
      <c r="AF307" s="77">
        <f t="shared" si="164"/>
        <v>-3.404499999305699E-3</v>
      </c>
      <c r="AG307" s="142"/>
      <c r="AH307" s="77">
        <f t="shared" si="178"/>
        <v>-6.1370210443013454E-2</v>
      </c>
      <c r="AI307" s="77">
        <f t="shared" si="179"/>
        <v>1.0231249261389694</v>
      </c>
      <c r="AJ307" s="77">
        <f t="shared" si="180"/>
        <v>-0.99414366245021335</v>
      </c>
      <c r="AK307" s="77">
        <f t="shared" si="181"/>
        <v>-2.6624912248241435E-2</v>
      </c>
      <c r="AL307" s="77">
        <f t="shared" si="182"/>
        <v>-0.85563414959765016</v>
      </c>
      <c r="AM307" s="77">
        <f t="shared" si="183"/>
        <v>-0.4559815947802407</v>
      </c>
      <c r="AN307" s="84">
        <f t="shared" si="195"/>
        <v>5.4538783131713942</v>
      </c>
      <c r="AO307" s="84">
        <f t="shared" si="195"/>
        <v>5.4538783131760962</v>
      </c>
      <c r="AP307" s="84">
        <f t="shared" si="195"/>
        <v>5.4538783133734992</v>
      </c>
      <c r="AQ307" s="84">
        <f t="shared" si="195"/>
        <v>5.4538783216615601</v>
      </c>
      <c r="AR307" s="84">
        <f t="shared" si="195"/>
        <v>5.4538786696392485</v>
      </c>
      <c r="AS307" s="84">
        <f t="shared" si="195"/>
        <v>5.4538932795078408</v>
      </c>
      <c r="AT307" s="84">
        <f t="shared" si="195"/>
        <v>5.4545064657789331</v>
      </c>
      <c r="AU307" s="84">
        <f t="shared" si="184"/>
        <v>5.4798852556337332</v>
      </c>
    </row>
    <row r="308" spans="1:48" s="77" customFormat="1" ht="12.95" customHeight="1">
      <c r="A308" s="5" t="s">
        <v>91</v>
      </c>
      <c r="B308" s="140"/>
      <c r="C308" s="147">
        <v>44634.671999999999</v>
      </c>
      <c r="D308" s="148"/>
      <c r="E308" s="77">
        <f t="shared" si="174"/>
        <v>303.98687255186474</v>
      </c>
      <c r="F308" s="77">
        <f t="shared" si="175"/>
        <v>304</v>
      </c>
      <c r="G308" s="77">
        <f t="shared" si="189"/>
        <v>-1.4911999998730607E-2</v>
      </c>
      <c r="I308" s="77">
        <f>+G308</f>
        <v>-1.4911999998730607E-2</v>
      </c>
      <c r="P308" s="77">
        <f>+D$11+D$12*F308+D$13*F308^2</f>
        <v>1.847905892392777E-3</v>
      </c>
      <c r="Q308" s="143">
        <f t="shared" si="193"/>
        <v>29616.171999999999</v>
      </c>
      <c r="R308" s="77">
        <f t="shared" si="196"/>
        <v>2.8089444547931236E-4</v>
      </c>
      <c r="S308" s="79">
        <f>S$16</f>
        <v>0.1</v>
      </c>
      <c r="Z308" s="77">
        <f t="shared" si="176"/>
        <v>304</v>
      </c>
      <c r="AA308" s="84">
        <f t="shared" si="177"/>
        <v>9.3634063279415536E-3</v>
      </c>
      <c r="AB308" s="84">
        <f t="shared" si="160"/>
        <v>4.6440653873184648E-2</v>
      </c>
      <c r="AC308" s="84">
        <f t="shared" si="161"/>
        <v>-1.6759905891123385E-2</v>
      </c>
      <c r="AD308" s="84">
        <f t="shared" si="162"/>
        <v>-2.4275406326672161E-2</v>
      </c>
      <c r="AE308" s="84">
        <f t="shared" si="163"/>
        <v>5.8929535232503484E-5</v>
      </c>
      <c r="AF308" s="77">
        <f t="shared" si="164"/>
        <v>-1.6759905891123385E-2</v>
      </c>
      <c r="AG308" s="142"/>
      <c r="AH308" s="77">
        <f t="shared" si="178"/>
        <v>-6.1352653871915255E-2</v>
      </c>
      <c r="AI308" s="77">
        <f t="shared" si="179"/>
        <v>1.023182135868111</v>
      </c>
      <c r="AJ308" s="77">
        <f t="shared" si="180"/>
        <v>-0.99390894031597465</v>
      </c>
      <c r="AK308" s="77">
        <f t="shared" si="181"/>
        <v>-2.6575115009192192E-2</v>
      </c>
      <c r="AL308" s="77">
        <f t="shared" si="182"/>
        <v>-0.85348340983160276</v>
      </c>
      <c r="AM308" s="77">
        <f t="shared" si="183"/>
        <v>-0.45468327096669336</v>
      </c>
      <c r="AN308" s="84">
        <f t="shared" si="195"/>
        <v>5.4559790750657555</v>
      </c>
      <c r="AO308" s="84">
        <f t="shared" si="195"/>
        <v>5.4559790750705126</v>
      </c>
      <c r="AP308" s="84">
        <f t="shared" si="195"/>
        <v>5.4559790752697754</v>
      </c>
      <c r="AQ308" s="84">
        <f t="shared" si="195"/>
        <v>5.4559790836167696</v>
      </c>
      <c r="AR308" s="84">
        <f t="shared" si="195"/>
        <v>5.4559794332675224</v>
      </c>
      <c r="AS308" s="84">
        <f t="shared" si="195"/>
        <v>5.4559940798154205</v>
      </c>
      <c r="AT308" s="84">
        <f t="shared" si="195"/>
        <v>5.4566074008686014</v>
      </c>
      <c r="AU308" s="84">
        <f t="shared" si="184"/>
        <v>5.4819359246730377</v>
      </c>
    </row>
    <row r="309" spans="1:48" s="77" customFormat="1" ht="12.95" customHeight="1">
      <c r="A309" s="5" t="s">
        <v>91</v>
      </c>
      <c r="B309" s="140"/>
      <c r="C309" s="147">
        <v>44634.701000000001</v>
      </c>
      <c r="D309" s="148"/>
      <c r="E309" s="77">
        <f t="shared" si="174"/>
        <v>304.01240205803367</v>
      </c>
      <c r="F309" s="77">
        <f t="shared" si="175"/>
        <v>304</v>
      </c>
      <c r="G309" s="77">
        <f t="shared" si="189"/>
        <v>1.4088000003539491E-2</v>
      </c>
      <c r="I309" s="77">
        <f>+G309</f>
        <v>1.4088000003539491E-2</v>
      </c>
      <c r="P309" s="77">
        <f>+D$11+D$12*F309+D$13*F309^2</f>
        <v>1.847905892392777E-3</v>
      </c>
      <c r="Q309" s="143">
        <f t="shared" si="193"/>
        <v>29616.201000000001</v>
      </c>
      <c r="R309" s="77">
        <f t="shared" si="196"/>
        <v>1.498199038497285E-4</v>
      </c>
      <c r="S309" s="79">
        <f>S$16</f>
        <v>0.1</v>
      </c>
      <c r="Z309" s="77">
        <f t="shared" si="176"/>
        <v>304</v>
      </c>
      <c r="AA309" s="84">
        <f t="shared" si="177"/>
        <v>9.3634063279415536E-3</v>
      </c>
      <c r="AB309" s="84">
        <f t="shared" si="160"/>
        <v>7.5440653875454747E-2</v>
      </c>
      <c r="AC309" s="84">
        <f t="shared" si="161"/>
        <v>1.2240094111146715E-2</v>
      </c>
      <c r="AD309" s="84">
        <f t="shared" si="162"/>
        <v>4.7245936755979379E-3</v>
      </c>
      <c r="AE309" s="84">
        <f t="shared" si="163"/>
        <v>2.2321785399500035E-6</v>
      </c>
      <c r="AF309" s="77">
        <f t="shared" si="164"/>
        <v>1.2240094111146715E-2</v>
      </c>
      <c r="AG309" s="142"/>
      <c r="AH309" s="77">
        <f t="shared" si="178"/>
        <v>-6.1352653871915255E-2</v>
      </c>
      <c r="AI309" s="77">
        <f t="shared" si="179"/>
        <v>1.023182135868111</v>
      </c>
      <c r="AJ309" s="77">
        <f t="shared" si="180"/>
        <v>-0.99390894031597465</v>
      </c>
      <c r="AK309" s="77">
        <f t="shared" si="181"/>
        <v>-2.6575115009192192E-2</v>
      </c>
      <c r="AL309" s="77">
        <f t="shared" si="182"/>
        <v>-0.85348340983160276</v>
      </c>
      <c r="AM309" s="77">
        <f t="shared" si="183"/>
        <v>-0.45468327096669336</v>
      </c>
      <c r="AN309" s="84">
        <f t="shared" si="195"/>
        <v>5.4559790750657555</v>
      </c>
      <c r="AO309" s="84">
        <f t="shared" si="195"/>
        <v>5.4559790750705126</v>
      </c>
      <c r="AP309" s="84">
        <f t="shared" si="195"/>
        <v>5.4559790752697754</v>
      </c>
      <c r="AQ309" s="84">
        <f t="shared" si="195"/>
        <v>5.4559790836167696</v>
      </c>
      <c r="AR309" s="84">
        <f t="shared" si="195"/>
        <v>5.4559794332675224</v>
      </c>
      <c r="AS309" s="84">
        <f t="shared" si="195"/>
        <v>5.4559940798154205</v>
      </c>
      <c r="AT309" s="84">
        <f t="shared" si="195"/>
        <v>5.4566074008686014</v>
      </c>
      <c r="AU309" s="84">
        <f t="shared" si="184"/>
        <v>5.4819359246730377</v>
      </c>
    </row>
    <row r="310" spans="1:48" s="77" customFormat="1" ht="12.95" customHeight="1">
      <c r="A310" s="144" t="s">
        <v>1651</v>
      </c>
      <c r="B310" s="144" t="s">
        <v>65</v>
      </c>
      <c r="C310" s="145">
        <v>44634.701800000003</v>
      </c>
      <c r="D310" s="146">
        <v>1.8E-3</v>
      </c>
      <c r="E310" s="140">
        <f t="shared" si="174"/>
        <v>304.01310632027418</v>
      </c>
      <c r="F310" s="77">
        <f t="shared" si="175"/>
        <v>304</v>
      </c>
      <c r="G310" s="77">
        <f t="shared" si="189"/>
        <v>1.4888000005157664E-2</v>
      </c>
      <c r="K310" s="77">
        <f>+G310</f>
        <v>1.4888000005157664E-2</v>
      </c>
      <c r="O310" s="77">
        <f ca="1">+C$11+C$12*F310</f>
        <v>-9.0801674196186455E-3</v>
      </c>
      <c r="Q310" s="143">
        <f t="shared" si="193"/>
        <v>29616.201800000003</v>
      </c>
      <c r="R310" s="77">
        <f t="shared" si="196"/>
        <v>2.2165254415357463E-4</v>
      </c>
      <c r="S310" s="79">
        <f>S$18</f>
        <v>1</v>
      </c>
      <c r="Z310" s="77">
        <f t="shared" si="176"/>
        <v>304</v>
      </c>
      <c r="AA310" s="84">
        <f t="shared" si="177"/>
        <v>9.3634063279415536E-3</v>
      </c>
      <c r="AB310" s="84">
        <f t="shared" si="160"/>
        <v>7.624065387707292E-2</v>
      </c>
      <c r="AC310" s="84">
        <f t="shared" si="161"/>
        <v>1.4888000005157664E-2</v>
      </c>
      <c r="AD310" s="84">
        <f t="shared" si="162"/>
        <v>5.5245936772161108E-3</v>
      </c>
      <c r="AE310" s="84">
        <f t="shared" si="163"/>
        <v>3.052113529833623E-5</v>
      </c>
      <c r="AF310" s="77">
        <f t="shared" si="164"/>
        <v>1.4888000005157664E-2</v>
      </c>
      <c r="AG310" s="142"/>
      <c r="AH310" s="77">
        <f t="shared" si="178"/>
        <v>-6.1352653871915255E-2</v>
      </c>
      <c r="AI310" s="77">
        <f t="shared" si="179"/>
        <v>1.023182135868111</v>
      </c>
      <c r="AJ310" s="77">
        <f t="shared" si="180"/>
        <v>-0.99390894031597465</v>
      </c>
      <c r="AK310" s="77">
        <f t="shared" si="181"/>
        <v>-2.6575115009192192E-2</v>
      </c>
      <c r="AL310" s="77">
        <f t="shared" si="182"/>
        <v>-0.85348340983160276</v>
      </c>
      <c r="AM310" s="77">
        <f t="shared" si="183"/>
        <v>-0.45468327096669336</v>
      </c>
      <c r="AN310" s="84">
        <f t="shared" si="195"/>
        <v>5.4559790750657555</v>
      </c>
      <c r="AO310" s="84">
        <f t="shared" si="195"/>
        <v>5.4559790750705126</v>
      </c>
      <c r="AP310" s="84">
        <f t="shared" si="195"/>
        <v>5.4559790752697754</v>
      </c>
      <c r="AQ310" s="84">
        <f t="shared" si="195"/>
        <v>5.4559790836167696</v>
      </c>
      <c r="AR310" s="84">
        <f t="shared" si="195"/>
        <v>5.4559794332675224</v>
      </c>
      <c r="AS310" s="84">
        <f t="shared" si="195"/>
        <v>5.4559940798154205</v>
      </c>
      <c r="AT310" s="84">
        <f t="shared" si="195"/>
        <v>5.4566074008686014</v>
      </c>
      <c r="AU310" s="84">
        <f t="shared" si="184"/>
        <v>5.4819359246730377</v>
      </c>
    </row>
    <row r="311" spans="1:48" s="77" customFormat="1" ht="12.95" customHeight="1">
      <c r="A311" s="6" t="s">
        <v>108</v>
      </c>
      <c r="B311" s="46" t="s">
        <v>154</v>
      </c>
      <c r="C311" s="6">
        <v>44639.239199999996</v>
      </c>
      <c r="D311" s="6">
        <v>4.0000000000000002E-4</v>
      </c>
      <c r="E311" s="77">
        <f t="shared" si="174"/>
        <v>308.00750567481236</v>
      </c>
      <c r="F311" s="77">
        <f t="shared" si="175"/>
        <v>308</v>
      </c>
      <c r="G311" s="77">
        <f t="shared" si="189"/>
        <v>8.5259999978006817E-3</v>
      </c>
      <c r="J311" s="77">
        <f>+G311</f>
        <v>8.5259999978006817E-3</v>
      </c>
      <c r="P311" s="77">
        <f t="shared" ref="P311:P331" si="197">+D$11+D$12*F311+D$13*F311^2</f>
        <v>1.8732994750487323E-3</v>
      </c>
      <c r="Q311" s="143">
        <f t="shared" si="193"/>
        <v>29620.739199999996</v>
      </c>
      <c r="R311" s="77">
        <f t="shared" si="196"/>
        <v>4.4258424245424065E-5</v>
      </c>
      <c r="S311" s="79">
        <f>S$17</f>
        <v>1</v>
      </c>
      <c r="Z311" s="77">
        <f t="shared" si="176"/>
        <v>308</v>
      </c>
      <c r="AA311" s="84">
        <f t="shared" si="177"/>
        <v>9.3818313017501737E-3</v>
      </c>
      <c r="AB311" s="84">
        <f t="shared" si="160"/>
        <v>6.9873926217914051E-2</v>
      </c>
      <c r="AC311" s="84">
        <f t="shared" si="161"/>
        <v>6.6527005227519495E-3</v>
      </c>
      <c r="AD311" s="84">
        <f t="shared" si="162"/>
        <v>-8.5583130394949192E-4</v>
      </c>
      <c r="AE311" s="84">
        <f t="shared" si="163"/>
        <v>7.324472208198876E-7</v>
      </c>
      <c r="AF311" s="77">
        <f t="shared" si="164"/>
        <v>6.6527005227519495E-3</v>
      </c>
      <c r="AG311" s="142"/>
      <c r="AH311" s="77">
        <f t="shared" si="178"/>
        <v>-6.1347926220113369E-2</v>
      </c>
      <c r="AI311" s="77">
        <f t="shared" si="179"/>
        <v>1.0231973747748011</v>
      </c>
      <c r="AJ311" s="77">
        <f t="shared" si="180"/>
        <v>-0.99384556673631907</v>
      </c>
      <c r="AK311" s="77">
        <f t="shared" si="181"/>
        <v>-2.6561814032869939E-2</v>
      </c>
      <c r="AL311" s="77">
        <f t="shared" si="182"/>
        <v>-0.85290983862426462</v>
      </c>
      <c r="AM311" s="77">
        <f t="shared" si="183"/>
        <v>-0.45433724131459202</v>
      </c>
      <c r="AN311" s="84">
        <f t="shared" ref="AN311:AT320" si="198">$AU311+$AB$7*SIN(AO311)</f>
        <v>5.4565392980670744</v>
      </c>
      <c r="AO311" s="84">
        <f t="shared" si="198"/>
        <v>5.4565392980718457</v>
      </c>
      <c r="AP311" s="84">
        <f t="shared" si="198"/>
        <v>5.456539298271605</v>
      </c>
      <c r="AQ311" s="84">
        <f t="shared" si="198"/>
        <v>5.4565393066343209</v>
      </c>
      <c r="AR311" s="84">
        <f t="shared" si="198"/>
        <v>5.4565396567304365</v>
      </c>
      <c r="AS311" s="84">
        <f t="shared" si="198"/>
        <v>5.4565543130088106</v>
      </c>
      <c r="AT311" s="84">
        <f t="shared" si="198"/>
        <v>5.4571676682233727</v>
      </c>
      <c r="AU311" s="84">
        <f t="shared" si="184"/>
        <v>5.4824827697501854</v>
      </c>
    </row>
    <row r="312" spans="1:48" s="77" customFormat="1" ht="12.95" customHeight="1">
      <c r="A312" s="137" t="s">
        <v>1037</v>
      </c>
      <c r="B312" s="138" t="s">
        <v>154</v>
      </c>
      <c r="C312" s="139">
        <v>44647.193200000002</v>
      </c>
      <c r="D312" s="139" t="s">
        <v>244</v>
      </c>
      <c r="E312" s="140">
        <f t="shared" si="174"/>
        <v>315.00963298694285</v>
      </c>
      <c r="F312" s="77">
        <f t="shared" si="175"/>
        <v>315</v>
      </c>
      <c r="G312" s="77">
        <f t="shared" si="189"/>
        <v>1.0942500004603062E-2</v>
      </c>
      <c r="J312" s="77">
        <f>+G312</f>
        <v>1.0942500004603062E-2</v>
      </c>
      <c r="O312" s="77">
        <f ca="1">+C$11+C$12*F312</f>
        <v>-8.9568818941642512E-3</v>
      </c>
      <c r="P312" s="77">
        <f t="shared" si="197"/>
        <v>1.9178057691846041E-3</v>
      </c>
      <c r="Q312" s="143">
        <f t="shared" si="193"/>
        <v>29628.693200000002</v>
      </c>
      <c r="R312" s="77">
        <f t="shared" si="196"/>
        <v>8.1445106042795127E-5</v>
      </c>
      <c r="S312" s="79">
        <f>S$17</f>
        <v>1</v>
      </c>
      <c r="Z312" s="77">
        <f t="shared" si="176"/>
        <v>315</v>
      </c>
      <c r="AA312" s="84">
        <f t="shared" si="177"/>
        <v>9.414116695478425E-3</v>
      </c>
      <c r="AB312" s="84">
        <f t="shared" si="160"/>
        <v>7.2282106334018895E-2</v>
      </c>
      <c r="AC312" s="84">
        <f t="shared" si="161"/>
        <v>9.0246942354184571E-3</v>
      </c>
      <c r="AD312" s="84">
        <f t="shared" si="162"/>
        <v>1.5283833091246368E-3</v>
      </c>
      <c r="AE312" s="84">
        <f t="shared" si="163"/>
        <v>2.3359555396107751E-6</v>
      </c>
      <c r="AF312" s="77">
        <f t="shared" si="164"/>
        <v>9.0246942354184571E-3</v>
      </c>
      <c r="AG312" s="142"/>
      <c r="AH312" s="77">
        <f t="shared" si="178"/>
        <v>-6.1339606329415833E-2</v>
      </c>
      <c r="AI312" s="77">
        <f t="shared" si="179"/>
        <v>1.0232240255856913</v>
      </c>
      <c r="AJ312" s="77">
        <f t="shared" si="180"/>
        <v>-0.9937338716454589</v>
      </c>
      <c r="AK312" s="77">
        <f t="shared" si="181"/>
        <v>-2.6538515345710431E-2</v>
      </c>
      <c r="AL312" s="77">
        <f t="shared" si="182"/>
        <v>-0.85190604791470936</v>
      </c>
      <c r="AM312" s="77">
        <f t="shared" si="183"/>
        <v>-0.45373188154105309</v>
      </c>
      <c r="AN312" s="84">
        <f t="shared" si="198"/>
        <v>5.4575197083893112</v>
      </c>
      <c r="AO312" s="84">
        <f t="shared" si="198"/>
        <v>5.4575197083941092</v>
      </c>
      <c r="AP312" s="84">
        <f t="shared" si="198"/>
        <v>5.4575197085947389</v>
      </c>
      <c r="AQ312" s="84">
        <f t="shared" si="198"/>
        <v>5.4575197169849732</v>
      </c>
      <c r="AR312" s="84">
        <f t="shared" si="198"/>
        <v>5.457520067859666</v>
      </c>
      <c r="AS312" s="84">
        <f t="shared" si="198"/>
        <v>5.4575347411148343</v>
      </c>
      <c r="AT312" s="84">
        <f t="shared" si="198"/>
        <v>5.4581481543076409</v>
      </c>
      <c r="AU312" s="84">
        <f t="shared" si="184"/>
        <v>5.4834397486351945</v>
      </c>
    </row>
    <row r="313" spans="1:48" s="77" customFormat="1" ht="12.95" customHeight="1">
      <c r="A313" s="137" t="s">
        <v>1037</v>
      </c>
      <c r="B313" s="138" t="s">
        <v>154</v>
      </c>
      <c r="C313" s="139">
        <v>44648.328300000001</v>
      </c>
      <c r="D313" s="139" t="s">
        <v>244</v>
      </c>
      <c r="E313" s="140">
        <f t="shared" si="174"/>
        <v>316.00889307142751</v>
      </c>
      <c r="F313" s="77">
        <f t="shared" si="175"/>
        <v>316</v>
      </c>
      <c r="G313" s="77">
        <f t="shared" si="189"/>
        <v>1.0102000007464085E-2</v>
      </c>
      <c r="J313" s="77">
        <f>+G313</f>
        <v>1.0102000007464085E-2</v>
      </c>
      <c r="O313" s="77">
        <f ca="1">+C$11+C$12*F313</f>
        <v>-8.9456741191229431E-3</v>
      </c>
      <c r="P313" s="77">
        <f t="shared" si="197"/>
        <v>1.9241708267352298E-3</v>
      </c>
      <c r="Q313" s="143">
        <f t="shared" si="193"/>
        <v>29629.828300000001</v>
      </c>
      <c r="R313" s="77">
        <f t="shared" si="196"/>
        <v>6.6876890109180374E-5</v>
      </c>
      <c r="S313" s="79">
        <f>S$17</f>
        <v>1</v>
      </c>
      <c r="Z313" s="77">
        <f t="shared" si="176"/>
        <v>316</v>
      </c>
      <c r="AA313" s="84">
        <f t="shared" si="177"/>
        <v>9.4187332257995096E-3</v>
      </c>
      <c r="AB313" s="84">
        <f t="shared" ref="AB313:AB376" si="199">IF(S313&lt;&gt;0,G313-AH313, -9999)</f>
        <v>7.1440412950058707E-2</v>
      </c>
      <c r="AC313" s="84">
        <f t="shared" ref="AC313:AC376" si="200">+G313-P313</f>
        <v>8.1778291807288548E-3</v>
      </c>
      <c r="AD313" s="84">
        <f t="shared" ref="AD313:AD376" si="201">IF(S313&lt;&gt;0,G313-AA313, -9999)</f>
        <v>6.8326678166457516E-4</v>
      </c>
      <c r="AE313" s="84">
        <f t="shared" ref="AE313:AE376" si="202">+(G313-AA313)^2*S313</f>
        <v>4.6685349492626621E-7</v>
      </c>
      <c r="AF313" s="77">
        <f t="shared" ref="AF313:AF376" si="203">IF(S313&lt;&gt;0,G313-P313, -9999)</f>
        <v>8.1778291807288548E-3</v>
      </c>
      <c r="AG313" s="142"/>
      <c r="AH313" s="77">
        <f t="shared" si="178"/>
        <v>-6.1338412942594615E-2</v>
      </c>
      <c r="AI313" s="77">
        <f t="shared" si="179"/>
        <v>1.0232278310480247</v>
      </c>
      <c r="AJ313" s="77">
        <f t="shared" si="180"/>
        <v>-0.99371783298633198</v>
      </c>
      <c r="AK313" s="77">
        <f t="shared" si="181"/>
        <v>-2.6535184679285142E-2</v>
      </c>
      <c r="AL313" s="77">
        <f t="shared" si="182"/>
        <v>-0.85176264497407583</v>
      </c>
      <c r="AM313" s="77">
        <f t="shared" si="183"/>
        <v>-0.45364542151383785</v>
      </c>
      <c r="AN313" s="84">
        <f t="shared" si="198"/>
        <v>5.4576597690909789</v>
      </c>
      <c r="AO313" s="84">
        <f t="shared" si="198"/>
        <v>5.4576597690957804</v>
      </c>
      <c r="AP313" s="84">
        <f t="shared" si="198"/>
        <v>5.4576597692965345</v>
      </c>
      <c r="AQ313" s="84">
        <f t="shared" si="198"/>
        <v>5.4576597776907008</v>
      </c>
      <c r="AR313" s="84">
        <f t="shared" si="198"/>
        <v>5.4576601286765341</v>
      </c>
      <c r="AS313" s="84">
        <f t="shared" si="198"/>
        <v>5.457674804351595</v>
      </c>
      <c r="AT313" s="84">
        <f t="shared" si="198"/>
        <v>5.4582882256395502</v>
      </c>
      <c r="AU313" s="84">
        <f t="shared" si="184"/>
        <v>5.4835764599044818</v>
      </c>
    </row>
    <row r="314" spans="1:48" s="77" customFormat="1" ht="12.95" customHeight="1">
      <c r="A314" s="5" t="s">
        <v>109</v>
      </c>
      <c r="B314" s="140"/>
      <c r="C314" s="147">
        <v>44649.461000000003</v>
      </c>
      <c r="D314" s="148"/>
      <c r="E314" s="77">
        <f t="shared" si="174"/>
        <v>317.00604036919697</v>
      </c>
      <c r="F314" s="77">
        <f t="shared" si="175"/>
        <v>317</v>
      </c>
      <c r="G314" s="77">
        <f t="shared" si="189"/>
        <v>6.8615000054705888E-3</v>
      </c>
      <c r="I314" s="77">
        <f>+G314</f>
        <v>6.8615000054705888E-3</v>
      </c>
      <c r="P314" s="77">
        <f t="shared" si="197"/>
        <v>1.9305376381686596E-3</v>
      </c>
      <c r="Q314" s="143">
        <f t="shared" si="193"/>
        <v>29630.961000000003</v>
      </c>
      <c r="S314" s="79">
        <f>S$16</f>
        <v>0.1</v>
      </c>
      <c r="Z314" s="77">
        <f t="shared" si="176"/>
        <v>317</v>
      </c>
      <c r="AA314" s="84">
        <f t="shared" si="177"/>
        <v>9.423350838893417E-3</v>
      </c>
      <c r="AB314" s="84">
        <f t="shared" si="199"/>
        <v>6.8198718353523591E-2</v>
      </c>
      <c r="AC314" s="84">
        <f t="shared" si="200"/>
        <v>4.930962367301929E-3</v>
      </c>
      <c r="AD314" s="84">
        <f t="shared" si="201"/>
        <v>-2.5618508334228282E-3</v>
      </c>
      <c r="AE314" s="84">
        <f t="shared" si="202"/>
        <v>6.5630796927092399E-7</v>
      </c>
      <c r="AF314" s="77">
        <f t="shared" si="203"/>
        <v>4.930962367301929E-3</v>
      </c>
      <c r="AG314" s="142"/>
      <c r="AH314" s="77">
        <f t="shared" si="178"/>
        <v>-6.1337218348053009E-2</v>
      </c>
      <c r="AI314" s="77">
        <f t="shared" si="179"/>
        <v>1.0232316360609903</v>
      </c>
      <c r="AJ314" s="77">
        <f t="shared" si="180"/>
        <v>-0.99370177377247171</v>
      </c>
      <c r="AK314" s="77">
        <f t="shared" si="181"/>
        <v>-2.6531853442400929E-2</v>
      </c>
      <c r="AL314" s="77">
        <f t="shared" si="182"/>
        <v>-0.85161924096685004</v>
      </c>
      <c r="AM314" s="77">
        <f t="shared" si="183"/>
        <v>-0.4535589664680143</v>
      </c>
      <c r="AN314" s="84">
        <f t="shared" si="198"/>
        <v>5.4577998303135118</v>
      </c>
      <c r="AO314" s="84">
        <f t="shared" si="198"/>
        <v>5.4577998303183168</v>
      </c>
      <c r="AP314" s="84">
        <f t="shared" si="198"/>
        <v>5.4577998305191961</v>
      </c>
      <c r="AQ314" s="84">
        <f t="shared" si="198"/>
        <v>5.4577998389172935</v>
      </c>
      <c r="AR314" s="84">
        <f t="shared" si="198"/>
        <v>5.4578001900142468</v>
      </c>
      <c r="AS314" s="84">
        <f t="shared" si="198"/>
        <v>5.4578148681078575</v>
      </c>
      <c r="AT314" s="84">
        <f t="shared" si="198"/>
        <v>5.4584282974440947</v>
      </c>
      <c r="AU314" s="84">
        <f t="shared" si="184"/>
        <v>5.4837131711737683</v>
      </c>
    </row>
    <row r="315" spans="1:48" s="77" customFormat="1" ht="12.95" customHeight="1">
      <c r="A315" s="137" t="s">
        <v>1037</v>
      </c>
      <c r="B315" s="138" t="s">
        <v>154</v>
      </c>
      <c r="C315" s="139">
        <v>44664.229800000001</v>
      </c>
      <c r="D315" s="139" t="s">
        <v>244</v>
      </c>
      <c r="E315" s="140">
        <f t="shared" si="174"/>
        <v>330.00742556498676</v>
      </c>
      <c r="F315" s="77">
        <f t="shared" si="175"/>
        <v>330</v>
      </c>
      <c r="G315" s="77">
        <f t="shared" si="189"/>
        <v>8.435000003373716E-3</v>
      </c>
      <c r="J315" s="77">
        <f>+G315</f>
        <v>8.435000003373716E-3</v>
      </c>
      <c r="O315" s="77">
        <f ca="1">+C$11+C$12*F315</f>
        <v>-8.788765268544621E-3</v>
      </c>
      <c r="P315" s="77">
        <f t="shared" si="197"/>
        <v>2.0134657901384008E-3</v>
      </c>
      <c r="Q315" s="143">
        <f t="shared" si="193"/>
        <v>29645.729800000001</v>
      </c>
      <c r="R315" s="77">
        <f>+(P315-G315)^2</f>
        <v>4.1236101651751703E-5</v>
      </c>
      <c r="S315" s="79">
        <f>S$17</f>
        <v>1</v>
      </c>
      <c r="Z315" s="77">
        <f t="shared" si="176"/>
        <v>330</v>
      </c>
      <c r="AA315" s="84">
        <f t="shared" si="177"/>
        <v>9.4834783366139555E-3</v>
      </c>
      <c r="AB315" s="84">
        <f t="shared" si="199"/>
        <v>6.9756578724658097E-2</v>
      </c>
      <c r="AC315" s="84">
        <f t="shared" si="200"/>
        <v>6.4215342132353153E-3</v>
      </c>
      <c r="AD315" s="84">
        <f t="shared" si="201"/>
        <v>-1.0484783332402395E-3</v>
      </c>
      <c r="AE315" s="84">
        <f t="shared" si="202"/>
        <v>1.0993068152742306E-6</v>
      </c>
      <c r="AF315" s="77">
        <f t="shared" si="203"/>
        <v>6.4215342132353153E-3</v>
      </c>
      <c r="AG315" s="142"/>
      <c r="AH315" s="77">
        <f t="shared" si="178"/>
        <v>-6.1321578721284374E-2</v>
      </c>
      <c r="AI315" s="77">
        <f t="shared" si="179"/>
        <v>1.0232810602951605</v>
      </c>
      <c r="AJ315" s="77">
        <f t="shared" si="180"/>
        <v>-0.99349113346123064</v>
      </c>
      <c r="AK315" s="77">
        <f t="shared" si="181"/>
        <v>-2.6488495478083386E-2</v>
      </c>
      <c r="AL315" s="77">
        <f t="shared" si="182"/>
        <v>-0.84975489186840503</v>
      </c>
      <c r="AM315" s="77">
        <f t="shared" si="183"/>
        <v>-0.45243550361558871</v>
      </c>
      <c r="AN315" s="84">
        <f t="shared" si="198"/>
        <v>5.4596206735773052</v>
      </c>
      <c r="AO315" s="84">
        <f t="shared" si="198"/>
        <v>5.4596206735821582</v>
      </c>
      <c r="AP315" s="84">
        <f t="shared" si="198"/>
        <v>5.4596206737846584</v>
      </c>
      <c r="AQ315" s="84">
        <f t="shared" si="198"/>
        <v>5.4596206822338829</v>
      </c>
      <c r="AR315" s="84">
        <f t="shared" si="198"/>
        <v>5.4596210347734413</v>
      </c>
      <c r="AS315" s="84">
        <f t="shared" si="198"/>
        <v>5.4596357441857508</v>
      </c>
      <c r="AT315" s="84">
        <f t="shared" si="198"/>
        <v>5.4602492738844992</v>
      </c>
      <c r="AU315" s="84">
        <f t="shared" si="184"/>
        <v>5.485490417674499</v>
      </c>
    </row>
    <row r="316" spans="1:48" s="77" customFormat="1" ht="12.95" customHeight="1">
      <c r="A316" s="137" t="s">
        <v>1037</v>
      </c>
      <c r="B316" s="138" t="s">
        <v>154</v>
      </c>
      <c r="C316" s="139">
        <v>44672.184200000003</v>
      </c>
      <c r="D316" s="139" t="s">
        <v>244</v>
      </c>
      <c r="E316" s="140">
        <f t="shared" si="174"/>
        <v>337.00990500823428</v>
      </c>
      <c r="F316" s="77">
        <f t="shared" si="175"/>
        <v>337</v>
      </c>
      <c r="G316" s="77">
        <f t="shared" si="189"/>
        <v>1.1251500007347204E-2</v>
      </c>
      <c r="J316" s="77">
        <f>+G316</f>
        <v>1.1251500007347204E-2</v>
      </c>
      <c r="O316" s="77">
        <f ca="1">+C$11+C$12*F316</f>
        <v>-8.7103108432554609E-3</v>
      </c>
      <c r="P316" s="77">
        <f t="shared" si="197"/>
        <v>2.0582421822260724E-3</v>
      </c>
      <c r="Q316" s="143">
        <f t="shared" si="193"/>
        <v>29653.684200000003</v>
      </c>
      <c r="R316" s="77">
        <f>+(P316-G316)^2</f>
        <v>8.4515989439150905E-5</v>
      </c>
      <c r="S316" s="79">
        <f>S$17</f>
        <v>1</v>
      </c>
      <c r="Z316" s="77">
        <f t="shared" si="176"/>
        <v>337</v>
      </c>
      <c r="AA316" s="84">
        <f t="shared" si="177"/>
        <v>9.5159304666527014E-3</v>
      </c>
      <c r="AB316" s="84">
        <f t="shared" si="199"/>
        <v>7.256457285969925E-2</v>
      </c>
      <c r="AC316" s="84">
        <f t="shared" si="200"/>
        <v>9.193257825121131E-3</v>
      </c>
      <c r="AD316" s="84">
        <f t="shared" si="201"/>
        <v>1.7355695406945024E-3</v>
      </c>
      <c r="AE316" s="84">
        <f t="shared" si="202"/>
        <v>3.0122016305865258E-6</v>
      </c>
      <c r="AF316" s="77">
        <f t="shared" si="203"/>
        <v>9.193257825121131E-3</v>
      </c>
      <c r="AG316" s="142"/>
      <c r="AH316" s="77">
        <f t="shared" si="178"/>
        <v>-6.1313072852352039E-2</v>
      </c>
      <c r="AI316" s="77">
        <f t="shared" si="179"/>
        <v>1.023307641811221</v>
      </c>
      <c r="AJ316" s="77">
        <f t="shared" si="180"/>
        <v>-0.99337627283234042</v>
      </c>
      <c r="AK316" s="77">
        <f t="shared" si="181"/>
        <v>-2.6465108999571E-2</v>
      </c>
      <c r="AL316" s="77">
        <f t="shared" si="182"/>
        <v>-0.84875093702567661</v>
      </c>
      <c r="AM316" s="77">
        <f t="shared" si="183"/>
        <v>-0.45183090973777668</v>
      </c>
      <c r="AN316" s="84">
        <f t="shared" si="198"/>
        <v>5.4606011640513499</v>
      </c>
      <c r="AO316" s="84">
        <f t="shared" si="198"/>
        <v>5.4606011640562295</v>
      </c>
      <c r="AP316" s="84">
        <f t="shared" si="198"/>
        <v>5.4606011642596046</v>
      </c>
      <c r="AQ316" s="84">
        <f t="shared" si="198"/>
        <v>5.4606011727363679</v>
      </c>
      <c r="AR316" s="84">
        <f t="shared" si="198"/>
        <v>5.4606015260511995</v>
      </c>
      <c r="AS316" s="84">
        <f t="shared" si="198"/>
        <v>5.4606162522329438</v>
      </c>
      <c r="AT316" s="84">
        <f t="shared" si="198"/>
        <v>5.4612298326918429</v>
      </c>
      <c r="AU316" s="84">
        <f t="shared" si="184"/>
        <v>5.486447396559508</v>
      </c>
    </row>
    <row r="317" spans="1:48" s="77" customFormat="1" ht="12.95" customHeight="1">
      <c r="A317" s="5" t="s">
        <v>110</v>
      </c>
      <c r="B317" s="140"/>
      <c r="C317" s="147">
        <v>44885.612000000001</v>
      </c>
      <c r="D317" s="148"/>
      <c r="E317" s="77">
        <f t="shared" si="174"/>
        <v>524.89633039759019</v>
      </c>
      <c r="F317" s="77">
        <f t="shared" si="175"/>
        <v>525</v>
      </c>
      <c r="P317" s="77">
        <f t="shared" si="197"/>
        <v>3.2929568129475236E-3</v>
      </c>
      <c r="Q317" s="143">
        <f t="shared" si="193"/>
        <v>29867.112000000001</v>
      </c>
      <c r="S317" s="79"/>
      <c r="U317" s="77">
        <f>+C317-(C$7+F317*C$8)</f>
        <v>-0.1177624999982072</v>
      </c>
      <c r="Z317" s="77">
        <f t="shared" si="176"/>
        <v>525</v>
      </c>
      <c r="AA317" s="84">
        <f t="shared" si="177"/>
        <v>1.0407331409339839E-2</v>
      </c>
      <c r="AB317" s="84">
        <f t="shared" si="199"/>
        <v>-9999</v>
      </c>
      <c r="AC317" s="84">
        <f t="shared" si="200"/>
        <v>-3.2929568129475236E-3</v>
      </c>
      <c r="AD317" s="84">
        <f t="shared" si="201"/>
        <v>-9999</v>
      </c>
      <c r="AE317" s="84">
        <f t="shared" si="202"/>
        <v>0</v>
      </c>
      <c r="AF317" s="77">
        <f t="shared" si="203"/>
        <v>-9999</v>
      </c>
      <c r="AG317" s="142"/>
      <c r="AH317" s="77">
        <f t="shared" si="178"/>
        <v>-6.1062509776312147E-2</v>
      </c>
      <c r="AI317" s="77">
        <f t="shared" si="179"/>
        <v>1.024013171674687</v>
      </c>
      <c r="AJ317" s="77">
        <f t="shared" si="180"/>
        <v>-0.98991454897258002</v>
      </c>
      <c r="AK317" s="77">
        <f t="shared" si="181"/>
        <v>-2.582664800707515E-2</v>
      </c>
      <c r="AL317" s="77">
        <f t="shared" si="182"/>
        <v>-0.82176821174660675</v>
      </c>
      <c r="AM317" s="77">
        <f t="shared" si="183"/>
        <v>-0.43568272619183923</v>
      </c>
      <c r="AN317" s="84">
        <f t="shared" si="198"/>
        <v>5.4869437915695238</v>
      </c>
      <c r="AO317" s="84">
        <f t="shared" si="198"/>
        <v>5.4869437915751309</v>
      </c>
      <c r="AP317" s="84">
        <f t="shared" si="198"/>
        <v>5.4869437918024664</v>
      </c>
      <c r="AQ317" s="84">
        <f t="shared" si="198"/>
        <v>5.4869438010195566</v>
      </c>
      <c r="AR317" s="84">
        <f t="shared" si="198"/>
        <v>5.4869441747174372</v>
      </c>
      <c r="AS317" s="84">
        <f t="shared" si="198"/>
        <v>5.4869593258109752</v>
      </c>
      <c r="AT317" s="84">
        <f t="shared" si="198"/>
        <v>5.4875734097578315</v>
      </c>
      <c r="AU317" s="84">
        <f t="shared" si="184"/>
        <v>5.5121491151854602</v>
      </c>
    </row>
    <row r="318" spans="1:48" s="77" customFormat="1" ht="12.95" customHeight="1">
      <c r="A318" s="5" t="s">
        <v>110</v>
      </c>
      <c r="B318" s="140"/>
      <c r="C318" s="147">
        <v>44925.597999999998</v>
      </c>
      <c r="D318" s="148"/>
      <c r="E318" s="77">
        <f t="shared" si="174"/>
        <v>560.09711776277106</v>
      </c>
      <c r="F318" s="77">
        <f t="shared" si="175"/>
        <v>560</v>
      </c>
      <c r="P318" s="77">
        <f t="shared" si="197"/>
        <v>3.5296684260963797E-3</v>
      </c>
      <c r="Q318" s="143">
        <f t="shared" si="193"/>
        <v>29907.097999999998</v>
      </c>
      <c r="S318" s="79"/>
      <c r="U318" s="77">
        <f>+C318-(C$7+F318*C$8)</f>
        <v>0.11031999999977415</v>
      </c>
      <c r="Z318" s="77">
        <f t="shared" si="176"/>
        <v>560</v>
      </c>
      <c r="AA318" s="84">
        <f t="shared" si="177"/>
        <v>1.0577501338651964E-2</v>
      </c>
      <c r="AB318" s="84">
        <f t="shared" si="199"/>
        <v>-9999</v>
      </c>
      <c r="AC318" s="84">
        <f t="shared" si="200"/>
        <v>-3.5296684260963797E-3</v>
      </c>
      <c r="AD318" s="84">
        <f t="shared" si="201"/>
        <v>-9999</v>
      </c>
      <c r="AE318" s="84">
        <f t="shared" si="202"/>
        <v>0</v>
      </c>
      <c r="AF318" s="77">
        <f t="shared" si="203"/>
        <v>-9999</v>
      </c>
      <c r="AG318" s="142"/>
      <c r="AH318" s="77">
        <f t="shared" si="178"/>
        <v>-6.1011157161127753E-2</v>
      </c>
      <c r="AI318" s="77">
        <f t="shared" si="179"/>
        <v>1.0241427102368383</v>
      </c>
      <c r="AJ318" s="77">
        <f t="shared" si="180"/>
        <v>-0.98918982207421535</v>
      </c>
      <c r="AK318" s="77">
        <f t="shared" si="181"/>
        <v>-2.570559673649709E-2</v>
      </c>
      <c r="AL318" s="77">
        <f t="shared" si="182"/>
        <v>-0.8167407463237123</v>
      </c>
      <c r="AM318" s="77">
        <f t="shared" si="183"/>
        <v>-0.4326951038711378</v>
      </c>
      <c r="AN318" s="84">
        <f t="shared" si="198"/>
        <v>5.4918499982245015</v>
      </c>
      <c r="AO318" s="84">
        <f t="shared" si="198"/>
        <v>5.4918499982302498</v>
      </c>
      <c r="AP318" s="84">
        <f t="shared" si="198"/>
        <v>5.4918499984621327</v>
      </c>
      <c r="AQ318" s="84">
        <f t="shared" si="198"/>
        <v>5.4918500078168284</v>
      </c>
      <c r="AR318" s="84">
        <f t="shared" si="198"/>
        <v>5.4918503852061651</v>
      </c>
      <c r="AS318" s="84">
        <f t="shared" si="198"/>
        <v>5.4918656098163128</v>
      </c>
      <c r="AT318" s="84">
        <f t="shared" si="198"/>
        <v>5.492479604376336</v>
      </c>
      <c r="AU318" s="84">
        <f t="shared" si="184"/>
        <v>5.5169340096105044</v>
      </c>
    </row>
    <row r="319" spans="1:48" s="77" customFormat="1" ht="12.95" customHeight="1">
      <c r="A319" s="5" t="s">
        <v>110</v>
      </c>
      <c r="B319" s="140"/>
      <c r="C319" s="147">
        <v>44925.661999999997</v>
      </c>
      <c r="D319" s="148"/>
      <c r="E319" s="77">
        <f t="shared" si="174"/>
        <v>560.15345874189666</v>
      </c>
      <c r="F319" s="77">
        <f t="shared" si="175"/>
        <v>560</v>
      </c>
      <c r="P319" s="77">
        <f t="shared" si="197"/>
        <v>3.5296684260963797E-3</v>
      </c>
      <c r="Q319" s="143">
        <f t="shared" si="193"/>
        <v>29907.161999999997</v>
      </c>
      <c r="S319" s="79"/>
      <c r="U319" s="77">
        <f>+C319-(C$7+F319*C$8)</f>
        <v>0.17431999999826076</v>
      </c>
      <c r="Z319" s="77">
        <f t="shared" si="176"/>
        <v>560</v>
      </c>
      <c r="AA319" s="84">
        <f t="shared" si="177"/>
        <v>1.0577501338651964E-2</v>
      </c>
      <c r="AB319" s="84">
        <f t="shared" si="199"/>
        <v>-9999</v>
      </c>
      <c r="AC319" s="84">
        <f t="shared" si="200"/>
        <v>-3.5296684260963797E-3</v>
      </c>
      <c r="AD319" s="84">
        <f t="shared" si="201"/>
        <v>-9999</v>
      </c>
      <c r="AE319" s="84">
        <f t="shared" si="202"/>
        <v>0</v>
      </c>
      <c r="AF319" s="77">
        <f t="shared" si="203"/>
        <v>-9999</v>
      </c>
      <c r="AG319" s="142"/>
      <c r="AH319" s="77">
        <f t="shared" si="178"/>
        <v>-6.1011157161127753E-2</v>
      </c>
      <c r="AI319" s="77">
        <f t="shared" si="179"/>
        <v>1.0241427102368383</v>
      </c>
      <c r="AJ319" s="77">
        <f t="shared" si="180"/>
        <v>-0.98918982207421535</v>
      </c>
      <c r="AK319" s="77">
        <f t="shared" si="181"/>
        <v>-2.570559673649709E-2</v>
      </c>
      <c r="AL319" s="77">
        <f t="shared" si="182"/>
        <v>-0.8167407463237123</v>
      </c>
      <c r="AM319" s="77">
        <f t="shared" si="183"/>
        <v>-0.4326951038711378</v>
      </c>
      <c r="AN319" s="84">
        <f t="shared" si="198"/>
        <v>5.4918499982245015</v>
      </c>
      <c r="AO319" s="84">
        <f t="shared" si="198"/>
        <v>5.4918499982302498</v>
      </c>
      <c r="AP319" s="84">
        <f t="shared" si="198"/>
        <v>5.4918499984621327</v>
      </c>
      <c r="AQ319" s="84">
        <f t="shared" si="198"/>
        <v>5.4918500078168284</v>
      </c>
      <c r="AR319" s="84">
        <f t="shared" si="198"/>
        <v>5.4918503852061651</v>
      </c>
      <c r="AS319" s="84">
        <f t="shared" si="198"/>
        <v>5.4918656098163128</v>
      </c>
      <c r="AT319" s="84">
        <f t="shared" si="198"/>
        <v>5.492479604376336</v>
      </c>
      <c r="AU319" s="84">
        <f t="shared" si="184"/>
        <v>5.5169340096105044</v>
      </c>
    </row>
    <row r="320" spans="1:48" s="77" customFormat="1" ht="12.95" customHeight="1">
      <c r="A320" s="5" t="s">
        <v>110</v>
      </c>
      <c r="B320" s="140"/>
      <c r="C320" s="147">
        <v>44929.620999999999</v>
      </c>
      <c r="D320" s="148"/>
      <c r="E320" s="77">
        <f t="shared" si="174"/>
        <v>563.63867649758242</v>
      </c>
      <c r="F320" s="77">
        <f t="shared" si="175"/>
        <v>563.5</v>
      </c>
      <c r="P320" s="77">
        <f t="shared" si="197"/>
        <v>3.5534577552651775E-3</v>
      </c>
      <c r="Q320" s="143">
        <f t="shared" si="193"/>
        <v>29911.120999999999</v>
      </c>
      <c r="S320" s="79"/>
      <c r="U320" s="77">
        <f>+C320-(C$7+F320*C$8)</f>
        <v>0.15752825000527082</v>
      </c>
      <c r="Z320" s="77">
        <f t="shared" si="176"/>
        <v>563.5</v>
      </c>
      <c r="AA320" s="84">
        <f t="shared" si="177"/>
        <v>1.0594591069374271E-2</v>
      </c>
      <c r="AB320" s="84">
        <f t="shared" si="199"/>
        <v>-9999</v>
      </c>
      <c r="AC320" s="84">
        <f t="shared" si="200"/>
        <v>-3.5534577552651775E-3</v>
      </c>
      <c r="AD320" s="84">
        <f t="shared" si="201"/>
        <v>-9999</v>
      </c>
      <c r="AE320" s="84">
        <f t="shared" si="202"/>
        <v>0</v>
      </c>
      <c r="AF320" s="77">
        <f t="shared" si="203"/>
        <v>-9999</v>
      </c>
      <c r="AG320" s="142"/>
      <c r="AH320" s="77">
        <f t="shared" si="178"/>
        <v>-6.1005940743476345E-2</v>
      </c>
      <c r="AI320" s="77">
        <f t="shared" si="179"/>
        <v>1.0241556323808738</v>
      </c>
      <c r="AJ320" s="77">
        <f t="shared" si="180"/>
        <v>-0.98911596367593857</v>
      </c>
      <c r="AK320" s="77">
        <f t="shared" si="181"/>
        <v>-2.5693454136013514E-2</v>
      </c>
      <c r="AL320" s="77">
        <f t="shared" si="182"/>
        <v>-0.81623792988862831</v>
      </c>
      <c r="AM320" s="77">
        <f t="shared" si="183"/>
        <v>-0.43239665819632273</v>
      </c>
      <c r="AN320" s="84">
        <f t="shared" si="198"/>
        <v>5.4923406529926542</v>
      </c>
      <c r="AO320" s="84">
        <f t="shared" si="198"/>
        <v>5.4923406529984158</v>
      </c>
      <c r="AP320" s="84">
        <f t="shared" si="198"/>
        <v>5.4923406532307553</v>
      </c>
      <c r="AQ320" s="84">
        <f t="shared" si="198"/>
        <v>5.4923406625992008</v>
      </c>
      <c r="AR320" s="84">
        <f t="shared" si="198"/>
        <v>5.4923410403557327</v>
      </c>
      <c r="AS320" s="84">
        <f t="shared" si="198"/>
        <v>5.4923562722182666</v>
      </c>
      <c r="AT320" s="84">
        <f t="shared" si="198"/>
        <v>5.4929702546779495</v>
      </c>
      <c r="AU320" s="84">
        <f t="shared" si="184"/>
        <v>5.5174124990530089</v>
      </c>
    </row>
    <row r="321" spans="1:48" s="77" customFormat="1" ht="12.95" customHeight="1">
      <c r="A321" s="5" t="s">
        <v>110</v>
      </c>
      <c r="B321" s="140"/>
      <c r="C321" s="147">
        <v>44931.620999999999</v>
      </c>
      <c r="D321" s="148"/>
      <c r="E321" s="77">
        <f t="shared" si="174"/>
        <v>565.39933209530079</v>
      </c>
      <c r="F321" s="77">
        <f t="shared" si="175"/>
        <v>565.5</v>
      </c>
      <c r="P321" s="77">
        <f t="shared" si="197"/>
        <v>3.5670613040027694E-3</v>
      </c>
      <c r="Q321" s="143">
        <f t="shared" si="193"/>
        <v>29913.120999999999</v>
      </c>
      <c r="S321" s="79"/>
      <c r="U321" s="77">
        <f>+C321-(C$7+F321*C$8)</f>
        <v>-0.1143527499953052</v>
      </c>
      <c r="Z321" s="77">
        <f t="shared" si="176"/>
        <v>565.5</v>
      </c>
      <c r="AA321" s="84">
        <f t="shared" si="177"/>
        <v>1.0604362566319102E-2</v>
      </c>
      <c r="AB321" s="84">
        <f t="shared" si="199"/>
        <v>-9999</v>
      </c>
      <c r="AC321" s="84">
        <f t="shared" si="200"/>
        <v>-3.5670613040027694E-3</v>
      </c>
      <c r="AD321" s="84">
        <f t="shared" si="201"/>
        <v>-9999</v>
      </c>
      <c r="AE321" s="84">
        <f t="shared" si="202"/>
        <v>0</v>
      </c>
      <c r="AF321" s="77">
        <f t="shared" si="203"/>
        <v>-9999</v>
      </c>
      <c r="AG321" s="142"/>
      <c r="AH321" s="77">
        <f t="shared" si="178"/>
        <v>-6.1002953309646148E-2</v>
      </c>
      <c r="AI321" s="77">
        <f t="shared" si="179"/>
        <v>1.0241630138677218</v>
      </c>
      <c r="AJ321" s="77">
        <f t="shared" si="180"/>
        <v>-0.9890736457585062</v>
      </c>
      <c r="AK321" s="77">
        <f t="shared" si="181"/>
        <v>-2.5686512452795737E-2</v>
      </c>
      <c r="AL321" s="77">
        <f t="shared" si="182"/>
        <v>-0.81595060051543755</v>
      </c>
      <c r="AM321" s="77">
        <f t="shared" si="183"/>
        <v>-0.43222614356416039</v>
      </c>
      <c r="AN321" s="84">
        <f t="shared" ref="AN321:AT330" si="204">$AU321+$AB$7*SIN(AO321)</f>
        <v>5.4926210299249867</v>
      </c>
      <c r="AO321" s="84">
        <f t="shared" si="204"/>
        <v>5.4926210299307563</v>
      </c>
      <c r="AP321" s="84">
        <f t="shared" si="204"/>
        <v>5.4926210301633569</v>
      </c>
      <c r="AQ321" s="84">
        <f t="shared" si="204"/>
        <v>5.4926210395396584</v>
      </c>
      <c r="AR321" s="84">
        <f t="shared" si="204"/>
        <v>5.4926214175058545</v>
      </c>
      <c r="AS321" s="84">
        <f t="shared" si="204"/>
        <v>5.4926366535044648</v>
      </c>
      <c r="AT321" s="84">
        <f t="shared" si="204"/>
        <v>5.4932506287915874</v>
      </c>
      <c r="AU321" s="84">
        <f t="shared" si="184"/>
        <v>5.5176859215915828</v>
      </c>
    </row>
    <row r="322" spans="1:48" s="77" customFormat="1" ht="12.95" customHeight="1">
      <c r="A322" s="5" t="s">
        <v>112</v>
      </c>
      <c r="B322" s="140"/>
      <c r="C322" s="147">
        <v>44983.392</v>
      </c>
      <c r="D322" s="148"/>
      <c r="E322" s="77">
        <f t="shared" si="174"/>
        <v>610.97478257004013</v>
      </c>
      <c r="F322" s="77">
        <f t="shared" si="175"/>
        <v>611</v>
      </c>
      <c r="G322" s="77">
        <f>+C322-(C$7+F322*C$8)</f>
        <v>-2.8645499995036516E-2</v>
      </c>
      <c r="I322" s="77">
        <f>+G322</f>
        <v>-2.8645499995036516E-2</v>
      </c>
      <c r="P322" s="77">
        <f t="shared" si="197"/>
        <v>3.878437327387942E-3</v>
      </c>
      <c r="Q322" s="143">
        <f t="shared" si="193"/>
        <v>29964.892</v>
      </c>
      <c r="R322" s="77">
        <f>+(P322-G322)^2</f>
        <v>1.0578064989529947E-3</v>
      </c>
      <c r="S322" s="79">
        <f>S$16</f>
        <v>0.1</v>
      </c>
      <c r="Z322" s="77">
        <f t="shared" si="176"/>
        <v>611</v>
      </c>
      <c r="AA322" s="84">
        <f t="shared" si="177"/>
        <v>1.0827830196519658E-2</v>
      </c>
      <c r="AB322" s="84">
        <f t="shared" si="199"/>
        <v>3.2288188098809734E-2</v>
      </c>
      <c r="AC322" s="84">
        <f t="shared" si="200"/>
        <v>-3.2523937322424458E-2</v>
      </c>
      <c r="AD322" s="84">
        <f t="shared" si="201"/>
        <v>-3.9473330191556175E-2</v>
      </c>
      <c r="AE322" s="84">
        <f t="shared" si="202"/>
        <v>1.5581437964116204E-4</v>
      </c>
      <c r="AF322" s="77">
        <f t="shared" si="203"/>
        <v>-3.2523937322424458E-2</v>
      </c>
      <c r="AG322" s="142"/>
      <c r="AH322" s="77">
        <f t="shared" si="178"/>
        <v>-6.093368809384625E-2</v>
      </c>
      <c r="AI322" s="77">
        <f t="shared" si="179"/>
        <v>1.0243304310883834</v>
      </c>
      <c r="AJ322" s="77">
        <f t="shared" si="180"/>
        <v>-0.98808868830010965</v>
      </c>
      <c r="AK322" s="77">
        <f t="shared" si="181"/>
        <v>-2.5527990210997352E-2</v>
      </c>
      <c r="AL322" s="77">
        <f t="shared" si="182"/>
        <v>-0.80941274051022027</v>
      </c>
      <c r="AM322" s="77">
        <f t="shared" si="183"/>
        <v>-0.42835197397217822</v>
      </c>
      <c r="AN322" s="84">
        <f t="shared" si="204"/>
        <v>5.4990001499767063</v>
      </c>
      <c r="AO322" s="84">
        <f t="shared" si="204"/>
        <v>5.4990001499826624</v>
      </c>
      <c r="AP322" s="84">
        <f t="shared" si="204"/>
        <v>5.4990001502212138</v>
      </c>
      <c r="AQ322" s="84">
        <f t="shared" si="204"/>
        <v>5.4990001597760374</v>
      </c>
      <c r="AR322" s="84">
        <f t="shared" si="204"/>
        <v>5.4990005424797221</v>
      </c>
      <c r="AS322" s="84">
        <f t="shared" si="204"/>
        <v>5.4990158709643415</v>
      </c>
      <c r="AT322" s="84">
        <f t="shared" si="204"/>
        <v>5.4996296323732263</v>
      </c>
      <c r="AU322" s="84">
        <f t="shared" si="184"/>
        <v>5.5239062843441404</v>
      </c>
      <c r="AV322" s="84"/>
    </row>
    <row r="323" spans="1:48" s="77" customFormat="1" ht="12.95" customHeight="1">
      <c r="A323" s="5" t="s">
        <v>113</v>
      </c>
      <c r="B323" s="140"/>
      <c r="C323" s="147">
        <v>44983.434000000001</v>
      </c>
      <c r="D323" s="148"/>
      <c r="E323" s="77">
        <f t="shared" si="174"/>
        <v>611.01175633759328</v>
      </c>
      <c r="F323" s="77">
        <f t="shared" si="175"/>
        <v>611</v>
      </c>
      <c r="G323" s="77">
        <f>+C323-(C$7+F323*C$8)</f>
        <v>1.3354500006244052E-2</v>
      </c>
      <c r="I323" s="77">
        <f>+G323</f>
        <v>1.3354500006244052E-2</v>
      </c>
      <c r="P323" s="77">
        <f t="shared" si="197"/>
        <v>3.878437327387942E-3</v>
      </c>
      <c r="Q323" s="143">
        <f t="shared" si="193"/>
        <v>29964.934000000001</v>
      </c>
      <c r="R323" s="77">
        <f>+(P323-G323)^2</f>
        <v>8.9795763893609653E-5</v>
      </c>
      <c r="S323" s="79">
        <f>S$16</f>
        <v>0.1</v>
      </c>
      <c r="Z323" s="77">
        <f t="shared" si="176"/>
        <v>611</v>
      </c>
      <c r="AA323" s="84">
        <f t="shared" si="177"/>
        <v>1.0827830196519658E-2</v>
      </c>
      <c r="AB323" s="84">
        <f t="shared" si="199"/>
        <v>7.4288188100090302E-2</v>
      </c>
      <c r="AC323" s="84">
        <f t="shared" si="200"/>
        <v>9.4760626788561106E-3</v>
      </c>
      <c r="AD323" s="84">
        <f t="shared" si="201"/>
        <v>2.5266698097243939E-3</v>
      </c>
      <c r="AE323" s="84">
        <f t="shared" si="202"/>
        <v>6.3840603273727057E-7</v>
      </c>
      <c r="AF323" s="77">
        <f t="shared" si="203"/>
        <v>9.4760626788561106E-3</v>
      </c>
      <c r="AG323" s="142"/>
      <c r="AH323" s="77">
        <f t="shared" si="178"/>
        <v>-6.093368809384625E-2</v>
      </c>
      <c r="AI323" s="77">
        <f t="shared" si="179"/>
        <v>1.0243304310883834</v>
      </c>
      <c r="AJ323" s="77">
        <f t="shared" si="180"/>
        <v>-0.98808868830010965</v>
      </c>
      <c r="AK323" s="77">
        <f t="shared" si="181"/>
        <v>-2.5527990210997352E-2</v>
      </c>
      <c r="AL323" s="77">
        <f t="shared" si="182"/>
        <v>-0.80941274051022027</v>
      </c>
      <c r="AM323" s="77">
        <f t="shared" si="183"/>
        <v>-0.42835197397217822</v>
      </c>
      <c r="AN323" s="84">
        <f t="shared" si="204"/>
        <v>5.4990001499767063</v>
      </c>
      <c r="AO323" s="84">
        <f t="shared" si="204"/>
        <v>5.4990001499826624</v>
      </c>
      <c r="AP323" s="84">
        <f t="shared" si="204"/>
        <v>5.4990001502212138</v>
      </c>
      <c r="AQ323" s="84">
        <f t="shared" si="204"/>
        <v>5.4990001597760374</v>
      </c>
      <c r="AR323" s="84">
        <f t="shared" si="204"/>
        <v>5.4990005424797221</v>
      </c>
      <c r="AS323" s="84">
        <f t="shared" si="204"/>
        <v>5.4990158709643415</v>
      </c>
      <c r="AT323" s="84">
        <f t="shared" si="204"/>
        <v>5.4996296323732263</v>
      </c>
      <c r="AU323" s="84">
        <f t="shared" si="184"/>
        <v>5.5239062843441404</v>
      </c>
    </row>
    <row r="324" spans="1:48" s="77" customFormat="1" ht="12.95" customHeight="1">
      <c r="A324" s="137" t="s">
        <v>1037</v>
      </c>
      <c r="B324" s="138" t="s">
        <v>154</v>
      </c>
      <c r="C324" s="139">
        <v>44998.198199999999</v>
      </c>
      <c r="D324" s="139" t="s">
        <v>244</v>
      </c>
      <c r="E324" s="140">
        <f t="shared" si="174"/>
        <v>624.00909202550815</v>
      </c>
      <c r="F324" s="77">
        <f t="shared" si="175"/>
        <v>624</v>
      </c>
      <c r="G324" s="77">
        <f>+C324-(C$7+F324*C$8)</f>
        <v>1.0328000003937632E-2</v>
      </c>
      <c r="J324" s="77">
        <f>+G324</f>
        <v>1.0328000003937632E-2</v>
      </c>
      <c r="O324" s="77">
        <f ca="1">+C$11+C$12*F324</f>
        <v>-5.4936794063998933E-3</v>
      </c>
      <c r="P324" s="77">
        <f t="shared" si="197"/>
        <v>3.9680688194341724E-3</v>
      </c>
      <c r="Q324" s="143">
        <f t="shared" si="193"/>
        <v>29979.698199999999</v>
      </c>
      <c r="R324" s="77">
        <f>+(P324-G324)^2</f>
        <v>4.0448724671619576E-5</v>
      </c>
      <c r="S324" s="79">
        <f>S$17</f>
        <v>1</v>
      </c>
      <c r="Z324" s="77">
        <f t="shared" si="176"/>
        <v>624</v>
      </c>
      <c r="AA324" s="84">
        <f t="shared" si="177"/>
        <v>1.0892088272496839E-2</v>
      </c>
      <c r="AB324" s="84">
        <f t="shared" si="199"/>
        <v>7.1241440343182749E-2</v>
      </c>
      <c r="AC324" s="84">
        <f t="shared" si="200"/>
        <v>6.3599311845034595E-3</v>
      </c>
      <c r="AD324" s="84">
        <f t="shared" si="201"/>
        <v>-5.6408826855920691E-4</v>
      </c>
      <c r="AE324" s="84">
        <f t="shared" si="202"/>
        <v>3.1819557472612393E-7</v>
      </c>
      <c r="AF324" s="77">
        <f t="shared" si="203"/>
        <v>6.3599311845034595E-3</v>
      </c>
      <c r="AG324" s="142"/>
      <c r="AH324" s="77">
        <f t="shared" si="178"/>
        <v>-6.0913440339245117E-2</v>
      </c>
      <c r="AI324" s="77">
        <f t="shared" si="179"/>
        <v>1.0243780838660106</v>
      </c>
      <c r="AJ324" s="77">
        <f t="shared" si="180"/>
        <v>-0.98779945162850546</v>
      </c>
      <c r="AK324" s="77">
        <f t="shared" si="181"/>
        <v>-2.548248787267637E-2</v>
      </c>
      <c r="AL324" s="77">
        <f t="shared" si="182"/>
        <v>-0.80754438853409505</v>
      </c>
      <c r="AM324" s="77">
        <f t="shared" si="183"/>
        <v>-0.42724683222432841</v>
      </c>
      <c r="AN324" s="84">
        <f t="shared" si="204"/>
        <v>5.500822946926327</v>
      </c>
      <c r="AO324" s="84">
        <f t="shared" si="204"/>
        <v>5.5008229469323355</v>
      </c>
      <c r="AP324" s="84">
        <f t="shared" si="204"/>
        <v>5.5008229471725949</v>
      </c>
      <c r="AQ324" s="84">
        <f t="shared" si="204"/>
        <v>5.5008229567783404</v>
      </c>
      <c r="AR324" s="84">
        <f t="shared" si="204"/>
        <v>5.5008233408239535</v>
      </c>
      <c r="AS324" s="84">
        <f t="shared" si="204"/>
        <v>5.5008386951626891</v>
      </c>
      <c r="AT324" s="84">
        <f t="shared" si="204"/>
        <v>5.5014523776247177</v>
      </c>
      <c r="AU324" s="84">
        <f t="shared" si="184"/>
        <v>5.5256835308448711</v>
      </c>
    </row>
    <row r="325" spans="1:48" s="77" customFormat="1" ht="12.95" customHeight="1">
      <c r="A325" s="137" t="s">
        <v>1037</v>
      </c>
      <c r="B325" s="138" t="s">
        <v>154</v>
      </c>
      <c r="C325" s="139">
        <v>44999.3289</v>
      </c>
      <c r="D325" s="139" t="s">
        <v>244</v>
      </c>
      <c r="E325" s="140">
        <f t="shared" si="174"/>
        <v>625.00447866767956</v>
      </c>
      <c r="F325" s="77">
        <f t="shared" si="175"/>
        <v>625</v>
      </c>
      <c r="G325" s="77">
        <f>+C325-(C$7+F325*C$8)</f>
        <v>5.0875000015366822E-3</v>
      </c>
      <c r="J325" s="77">
        <f>+G325</f>
        <v>5.0875000015366822E-3</v>
      </c>
      <c r="O325" s="77">
        <f ca="1">+C$11+C$12*F325</f>
        <v>-5.4824716313585852E-3</v>
      </c>
      <c r="P325" s="77">
        <f t="shared" si="197"/>
        <v>3.9749758267712022E-3</v>
      </c>
      <c r="Q325" s="143">
        <f t="shared" si="193"/>
        <v>29980.8289</v>
      </c>
      <c r="R325" s="77">
        <f>+(P325-G325)^2</f>
        <v>1.2377100394376123E-6</v>
      </c>
      <c r="S325" s="79">
        <f>S$17</f>
        <v>1</v>
      </c>
      <c r="Z325" s="77">
        <f t="shared" si="176"/>
        <v>625</v>
      </c>
      <c r="AA325" s="84">
        <f t="shared" si="177"/>
        <v>1.089703874990209E-2</v>
      </c>
      <c r="AB325" s="84">
        <f t="shared" si="199"/>
        <v>6.5999374398080235E-2</v>
      </c>
      <c r="AC325" s="84">
        <f t="shared" si="200"/>
        <v>1.11252417476548E-3</v>
      </c>
      <c r="AD325" s="84">
        <f t="shared" si="201"/>
        <v>-5.8095387483654073E-3</v>
      </c>
      <c r="AE325" s="84">
        <f t="shared" si="202"/>
        <v>3.3750740468759103E-5</v>
      </c>
      <c r="AF325" s="77">
        <f t="shared" si="203"/>
        <v>1.11252417476548E-3</v>
      </c>
      <c r="AG325" s="142"/>
      <c r="AH325" s="77">
        <f t="shared" si="178"/>
        <v>-6.091187439654356E-2</v>
      </c>
      <c r="AI325" s="77">
        <f t="shared" si="179"/>
        <v>1.024381746125052</v>
      </c>
      <c r="AJ325" s="77">
        <f t="shared" si="180"/>
        <v>-0.98777705869612575</v>
      </c>
      <c r="AK325" s="77">
        <f t="shared" si="181"/>
        <v>-2.547898383085289E-2</v>
      </c>
      <c r="AL325" s="77">
        <f t="shared" si="182"/>
        <v>-0.80740066195350235</v>
      </c>
      <c r="AM325" s="77">
        <f t="shared" si="183"/>
        <v>-0.42716185362837755</v>
      </c>
      <c r="AN325" s="84">
        <f t="shared" si="204"/>
        <v>5.5009631655874225</v>
      </c>
      <c r="AO325" s="84">
        <f t="shared" si="204"/>
        <v>5.5009631655934363</v>
      </c>
      <c r="AP325" s="84">
        <f t="shared" si="204"/>
        <v>5.5009631658338263</v>
      </c>
      <c r="AQ325" s="84">
        <f t="shared" si="204"/>
        <v>5.5009631754434878</v>
      </c>
      <c r="AR325" s="84">
        <f t="shared" si="204"/>
        <v>5.5009635595921065</v>
      </c>
      <c r="AS325" s="84">
        <f t="shared" si="204"/>
        <v>5.5009789159090472</v>
      </c>
      <c r="AT325" s="84">
        <f t="shared" si="204"/>
        <v>5.5015925919698976</v>
      </c>
      <c r="AU325" s="84">
        <f t="shared" si="184"/>
        <v>5.5258202421141576</v>
      </c>
    </row>
    <row r="326" spans="1:48" s="77" customFormat="1" ht="12.95" customHeight="1">
      <c r="A326" s="5" t="s">
        <v>114</v>
      </c>
      <c r="B326" s="140"/>
      <c r="C326" s="147">
        <v>45001.468999999997</v>
      </c>
      <c r="D326" s="148"/>
      <c r="E326" s="77">
        <f t="shared" si="174"/>
        <v>626.88846819001537</v>
      </c>
      <c r="F326" s="77">
        <f t="shared" si="175"/>
        <v>627</v>
      </c>
      <c r="P326" s="77">
        <f t="shared" si="197"/>
        <v>3.9887951030936732E-3</v>
      </c>
      <c r="Q326" s="143">
        <f t="shared" si="193"/>
        <v>29982.968999999997</v>
      </c>
      <c r="S326" s="79"/>
      <c r="U326" s="77">
        <f>+C326-(C$7+F326*C$8)</f>
        <v>-0.12669350000214763</v>
      </c>
      <c r="Z326" s="77">
        <f t="shared" si="176"/>
        <v>627</v>
      </c>
      <c r="AA326" s="84">
        <f t="shared" si="177"/>
        <v>1.0906942939479573E-2</v>
      </c>
      <c r="AB326" s="84">
        <f t="shared" si="199"/>
        <v>-9999</v>
      </c>
      <c r="AC326" s="84">
        <f t="shared" si="200"/>
        <v>-3.9887951030936732E-3</v>
      </c>
      <c r="AD326" s="84">
        <f t="shared" si="201"/>
        <v>-9999</v>
      </c>
      <c r="AE326" s="84">
        <f t="shared" si="202"/>
        <v>0</v>
      </c>
      <c r="AF326" s="77">
        <f t="shared" si="203"/>
        <v>-9999</v>
      </c>
      <c r="AG326" s="142"/>
      <c r="AH326" s="77">
        <f t="shared" si="178"/>
        <v>-6.0908738901530791E-2</v>
      </c>
      <c r="AI326" s="77">
        <f t="shared" si="179"/>
        <v>1.0243890692105959</v>
      </c>
      <c r="AJ326" s="77">
        <f t="shared" si="180"/>
        <v>-0.98773221113593412</v>
      </c>
      <c r="AK326" s="77">
        <f t="shared" si="181"/>
        <v>-2.5471974093110888E-2</v>
      </c>
      <c r="AL326" s="77">
        <f t="shared" si="182"/>
        <v>-0.80711320570961997</v>
      </c>
      <c r="AM326" s="77">
        <f t="shared" si="183"/>
        <v>-0.42699191026392541</v>
      </c>
      <c r="AN326" s="84">
        <f t="shared" si="204"/>
        <v>5.5012436044133395</v>
      </c>
      <c r="AO326" s="84">
        <f t="shared" si="204"/>
        <v>5.5012436044193613</v>
      </c>
      <c r="AP326" s="84">
        <f t="shared" si="204"/>
        <v>5.5012436046600142</v>
      </c>
      <c r="AQ326" s="84">
        <f t="shared" si="204"/>
        <v>5.5012436142775059</v>
      </c>
      <c r="AR326" s="84">
        <f t="shared" si="204"/>
        <v>5.5012439986320425</v>
      </c>
      <c r="AS326" s="84">
        <f t="shared" si="204"/>
        <v>5.5012593589008523</v>
      </c>
      <c r="AT326" s="84">
        <f t="shared" si="204"/>
        <v>5.5018730220186365</v>
      </c>
      <c r="AU326" s="84">
        <f t="shared" si="184"/>
        <v>5.5260936646527314</v>
      </c>
    </row>
    <row r="327" spans="1:48" s="77" customFormat="1" ht="12.95" customHeight="1">
      <c r="A327" s="137" t="s">
        <v>1037</v>
      </c>
      <c r="B327" s="138" t="s">
        <v>154</v>
      </c>
      <c r="C327" s="139">
        <v>45015.238299999997</v>
      </c>
      <c r="D327" s="139" t="s">
        <v>244</v>
      </c>
      <c r="E327" s="140">
        <f t="shared" si="174"/>
        <v>639.00996575084707</v>
      </c>
      <c r="F327" s="77">
        <f t="shared" si="175"/>
        <v>639</v>
      </c>
      <c r="G327" s="77">
        <f>+C327-(C$7+F327*C$8)</f>
        <v>1.132050000160234E-2</v>
      </c>
      <c r="J327" s="77">
        <f>+G327</f>
        <v>1.132050000160234E-2</v>
      </c>
      <c r="O327" s="77">
        <f ca="1">+C$11+C$12*F327</f>
        <v>-5.3255627807802649E-3</v>
      </c>
      <c r="P327" s="77">
        <f t="shared" si="197"/>
        <v>4.0718580871840259E-3</v>
      </c>
      <c r="Q327" s="143">
        <f t="shared" si="193"/>
        <v>29996.738299999997</v>
      </c>
      <c r="R327" s="77">
        <f>+(P327-G327)^2</f>
        <v>5.2542809603462009E-5</v>
      </c>
      <c r="S327" s="79">
        <f>S$17</f>
        <v>1</v>
      </c>
      <c r="Z327" s="77">
        <f t="shared" si="176"/>
        <v>639</v>
      </c>
      <c r="AA327" s="84">
        <f t="shared" si="177"/>
        <v>1.0966458642528633E-2</v>
      </c>
      <c r="AB327" s="84">
        <f t="shared" si="199"/>
        <v>7.2210324871877285E-2</v>
      </c>
      <c r="AC327" s="84">
        <f t="shared" si="200"/>
        <v>7.2486419144183146E-3</v>
      </c>
      <c r="AD327" s="84">
        <f t="shared" si="201"/>
        <v>3.5404135907370765E-4</v>
      </c>
      <c r="AE327" s="84">
        <f t="shared" si="202"/>
        <v>1.2534528393475799E-7</v>
      </c>
      <c r="AF327" s="77">
        <f t="shared" si="203"/>
        <v>7.2486419144183146E-3</v>
      </c>
      <c r="AG327" s="142"/>
      <c r="AH327" s="77">
        <f t="shared" si="178"/>
        <v>-6.0889824870274938E-2</v>
      </c>
      <c r="AI327" s="77">
        <f t="shared" si="179"/>
        <v>1.0244329675750861</v>
      </c>
      <c r="AJ327" s="77">
        <f t="shared" si="180"/>
        <v>-0.98746139832259094</v>
      </c>
      <c r="AK327" s="77">
        <f t="shared" si="181"/>
        <v>-2.5429869379022415E-2</v>
      </c>
      <c r="AL327" s="77">
        <f t="shared" si="182"/>
        <v>-0.80538838198566176</v>
      </c>
      <c r="AM327" s="77">
        <f t="shared" si="183"/>
        <v>-0.42597263675512015</v>
      </c>
      <c r="AN327" s="84">
        <f t="shared" si="204"/>
        <v>5.5029262794456173</v>
      </c>
      <c r="AO327" s="84">
        <f t="shared" si="204"/>
        <v>5.5029262794516889</v>
      </c>
      <c r="AP327" s="84">
        <f t="shared" si="204"/>
        <v>5.5029262796939209</v>
      </c>
      <c r="AQ327" s="84">
        <f t="shared" si="204"/>
        <v>5.5029262893583715</v>
      </c>
      <c r="AR327" s="84">
        <f t="shared" si="204"/>
        <v>5.5029266749457628</v>
      </c>
      <c r="AS327" s="84">
        <f t="shared" si="204"/>
        <v>5.5029420587984514</v>
      </c>
      <c r="AT327" s="84">
        <f t="shared" si="204"/>
        <v>5.5035556403181038</v>
      </c>
      <c r="AU327" s="84">
        <f t="shared" si="184"/>
        <v>5.5277341998841756</v>
      </c>
    </row>
    <row r="328" spans="1:48" s="77" customFormat="1" ht="12.95" customHeight="1">
      <c r="A328" s="5" t="s">
        <v>115</v>
      </c>
      <c r="B328" s="140"/>
      <c r="C328" s="147">
        <v>45018.645100000002</v>
      </c>
      <c r="D328" s="148"/>
      <c r="E328" s="77">
        <f t="shared" si="174"/>
        <v>642.00906649600427</v>
      </c>
      <c r="F328" s="77">
        <f t="shared" si="175"/>
        <v>642</v>
      </c>
      <c r="G328" s="77">
        <f>+C328-(C$7+F328*C$8)</f>
        <v>1.0299000001396053E-2</v>
      </c>
      <c r="J328" s="77">
        <f>G328</f>
        <v>1.0299000001396053E-2</v>
      </c>
      <c r="P328" s="77">
        <f t="shared" si="197"/>
        <v>4.0926632955697014E-3</v>
      </c>
      <c r="Q328" s="143">
        <f t="shared" si="193"/>
        <v>30000.145100000002</v>
      </c>
      <c r="R328" s="77">
        <f>+(P328-G328)^2</f>
        <v>3.8518615306087487E-5</v>
      </c>
      <c r="S328" s="79">
        <f>S$17</f>
        <v>1</v>
      </c>
      <c r="Z328" s="77">
        <f t="shared" si="176"/>
        <v>642</v>
      </c>
      <c r="AA328" s="84">
        <f t="shared" si="177"/>
        <v>1.0981361824519059E-2</v>
      </c>
      <c r="AB328" s="84">
        <f t="shared" si="199"/>
        <v>7.1184069296308758E-2</v>
      </c>
      <c r="AC328" s="84">
        <f t="shared" si="200"/>
        <v>6.2063367058263512E-3</v>
      </c>
      <c r="AD328" s="84">
        <f t="shared" si="201"/>
        <v>-6.8236182312300664E-4</v>
      </c>
      <c r="AE328" s="84">
        <f t="shared" si="202"/>
        <v>4.6561765765575341E-7</v>
      </c>
      <c r="AF328" s="77">
        <f t="shared" si="203"/>
        <v>6.2063367058263512E-3</v>
      </c>
      <c r="AG328" s="142"/>
      <c r="AH328" s="77">
        <f t="shared" si="178"/>
        <v>-6.0885069294912705E-2</v>
      </c>
      <c r="AI328" s="77">
        <f t="shared" si="179"/>
        <v>1.0244439314006357</v>
      </c>
      <c r="AJ328" s="77">
        <f t="shared" si="180"/>
        <v>-0.98739323241518273</v>
      </c>
      <c r="AK328" s="77">
        <f t="shared" si="181"/>
        <v>-2.5419330810238998E-2</v>
      </c>
      <c r="AL328" s="77">
        <f t="shared" si="182"/>
        <v>-0.80495715296577897</v>
      </c>
      <c r="AM328" s="77">
        <f t="shared" si="183"/>
        <v>-0.42571792180350876</v>
      </c>
      <c r="AN328" s="84">
        <f t="shared" si="204"/>
        <v>5.5033469594659072</v>
      </c>
      <c r="AO328" s="84">
        <f t="shared" si="204"/>
        <v>5.5033469594719904</v>
      </c>
      <c r="AP328" s="84">
        <f t="shared" si="204"/>
        <v>5.5033469597146176</v>
      </c>
      <c r="AQ328" s="84">
        <f t="shared" si="204"/>
        <v>5.503346969390801</v>
      </c>
      <c r="AR328" s="84">
        <f t="shared" si="204"/>
        <v>5.5033473552856913</v>
      </c>
      <c r="AS328" s="84">
        <f t="shared" si="204"/>
        <v>5.5033627450001772</v>
      </c>
      <c r="AT328" s="84">
        <f t="shared" si="204"/>
        <v>5.5039763050650699</v>
      </c>
      <c r="AU328" s="84">
        <f t="shared" si="184"/>
        <v>5.5281443336920368</v>
      </c>
    </row>
    <row r="329" spans="1:48" s="77" customFormat="1" ht="12.95" customHeight="1">
      <c r="A329" s="5" t="s">
        <v>116</v>
      </c>
      <c r="B329" s="140"/>
      <c r="C329" s="147">
        <v>45028.373</v>
      </c>
      <c r="D329" s="148"/>
      <c r="E329" s="77">
        <f t="shared" si="174"/>
        <v>650.57280729052479</v>
      </c>
      <c r="F329" s="77">
        <f t="shared" si="175"/>
        <v>650.5</v>
      </c>
      <c r="P329" s="77">
        <f t="shared" si="197"/>
        <v>4.1516971070178236E-3</v>
      </c>
      <c r="Q329" s="143">
        <f t="shared" si="193"/>
        <v>30009.873</v>
      </c>
      <c r="S329" s="79"/>
      <c r="U329" s="77">
        <f>+C329-(C$7+F329*C$8)</f>
        <v>8.2704749998811167E-2</v>
      </c>
      <c r="Z329" s="77">
        <f t="shared" si="176"/>
        <v>650.5</v>
      </c>
      <c r="AA329" s="84">
        <f t="shared" si="177"/>
        <v>1.1023640189440131E-2</v>
      </c>
      <c r="AB329" s="84">
        <f t="shared" si="199"/>
        <v>-9999</v>
      </c>
      <c r="AC329" s="84">
        <f t="shared" si="200"/>
        <v>-4.1516971070178236E-3</v>
      </c>
      <c r="AD329" s="84">
        <f t="shared" si="201"/>
        <v>-9999</v>
      </c>
      <c r="AE329" s="84">
        <f t="shared" si="202"/>
        <v>0</v>
      </c>
      <c r="AF329" s="77">
        <f t="shared" si="203"/>
        <v>-9999</v>
      </c>
      <c r="AG329" s="142"/>
      <c r="AH329" s="77">
        <f t="shared" si="178"/>
        <v>-6.0871536375292828E-2</v>
      </c>
      <c r="AI329" s="77">
        <f t="shared" si="179"/>
        <v>1.0244749721534863</v>
      </c>
      <c r="AJ329" s="77">
        <f t="shared" si="180"/>
        <v>-0.98719909060174726</v>
      </c>
      <c r="AK329" s="77">
        <f t="shared" si="181"/>
        <v>-2.5389444642319823E-2</v>
      </c>
      <c r="AL329" s="77">
        <f t="shared" si="182"/>
        <v>-0.80373528730528299</v>
      </c>
      <c r="AM329" s="77">
        <f t="shared" si="183"/>
        <v>-0.42499645365753819</v>
      </c>
      <c r="AN329" s="84">
        <f t="shared" si="204"/>
        <v>5.5045389106290106</v>
      </c>
      <c r="AO329" s="84">
        <f t="shared" si="204"/>
        <v>5.5045389106351292</v>
      </c>
      <c r="AP329" s="84">
        <f t="shared" si="204"/>
        <v>5.5045389108788765</v>
      </c>
      <c r="AQ329" s="84">
        <f t="shared" si="204"/>
        <v>5.504538920588292</v>
      </c>
      <c r="AR329" s="84">
        <f t="shared" si="204"/>
        <v>5.5045393073528617</v>
      </c>
      <c r="AS329" s="84">
        <f t="shared" si="204"/>
        <v>5.5045547136013449</v>
      </c>
      <c r="AT329" s="84">
        <f t="shared" si="204"/>
        <v>5.5051682105857491</v>
      </c>
      <c r="AU329" s="84">
        <f t="shared" si="184"/>
        <v>5.5293063794809756</v>
      </c>
    </row>
    <row r="330" spans="1:48" s="77" customFormat="1" ht="12.95" customHeight="1">
      <c r="A330" s="5" t="s">
        <v>117</v>
      </c>
      <c r="B330" s="140"/>
      <c r="C330" s="147">
        <v>45033.425999999999</v>
      </c>
      <c r="D330" s="148"/>
      <c r="E330" s="77">
        <f t="shared" si="174"/>
        <v>655.0211036581602</v>
      </c>
      <c r="F330" s="77">
        <f t="shared" si="175"/>
        <v>655</v>
      </c>
      <c r="G330" s="77">
        <f>+C330-(C$7+F330*C$8)</f>
        <v>2.3972499999217689E-2</v>
      </c>
      <c r="I330" s="77">
        <f>+G330</f>
        <v>2.3972499999217689E-2</v>
      </c>
      <c r="P330" s="77">
        <f t="shared" si="197"/>
        <v>4.183001602385902E-3</v>
      </c>
      <c r="Q330" s="143">
        <f t="shared" si="193"/>
        <v>30014.925999999999</v>
      </c>
      <c r="R330" s="77">
        <f>+(P330-G330)^2</f>
        <v>3.9162424679820782E-4</v>
      </c>
      <c r="S330" s="79">
        <f>S$16</f>
        <v>0.1</v>
      </c>
      <c r="Z330" s="77">
        <f t="shared" si="176"/>
        <v>655</v>
      </c>
      <c r="AA330" s="84">
        <f t="shared" si="177"/>
        <v>1.1046054378943314E-2</v>
      </c>
      <c r="AB330" s="84">
        <f t="shared" si="199"/>
        <v>8.4836836707215368E-2</v>
      </c>
      <c r="AC330" s="84">
        <f t="shared" si="200"/>
        <v>1.9789498396831785E-2</v>
      </c>
      <c r="AD330" s="84">
        <f t="shared" si="201"/>
        <v>1.2926445620274375E-2</v>
      </c>
      <c r="AE330" s="84">
        <f t="shared" si="202"/>
        <v>1.670929963739106E-5</v>
      </c>
      <c r="AF330" s="77">
        <f t="shared" si="203"/>
        <v>1.9789498396831785E-2</v>
      </c>
      <c r="AG330" s="142"/>
      <c r="AH330" s="77">
        <f t="shared" si="178"/>
        <v>-6.0864336707997672E-2</v>
      </c>
      <c r="AI330" s="77">
        <f t="shared" si="179"/>
        <v>1.0244913914634681</v>
      </c>
      <c r="AJ330" s="77">
        <f t="shared" si="180"/>
        <v>-0.98709570814737257</v>
      </c>
      <c r="AK330" s="77">
        <f t="shared" si="181"/>
        <v>-2.5373606470947527E-2</v>
      </c>
      <c r="AL330" s="77">
        <f t="shared" si="182"/>
        <v>-0.80308838728453147</v>
      </c>
      <c r="AM330" s="77">
        <f t="shared" si="183"/>
        <v>-0.42461463393761256</v>
      </c>
      <c r="AN330" s="84">
        <f t="shared" si="204"/>
        <v>5.5051699582133446</v>
      </c>
      <c r="AO330" s="84">
        <f t="shared" si="204"/>
        <v>5.505169958219482</v>
      </c>
      <c r="AP330" s="84">
        <f t="shared" si="204"/>
        <v>5.5051699584638225</v>
      </c>
      <c r="AQ330" s="84">
        <f t="shared" si="204"/>
        <v>5.505169968190823</v>
      </c>
      <c r="AR330" s="84">
        <f t="shared" si="204"/>
        <v>5.5051703554148688</v>
      </c>
      <c r="AS330" s="84">
        <f t="shared" si="204"/>
        <v>5.5051857703720231</v>
      </c>
      <c r="AT330" s="84">
        <f t="shared" si="204"/>
        <v>5.5057992325892702</v>
      </c>
      <c r="AU330" s="84">
        <f t="shared" si="184"/>
        <v>5.5299215801927675</v>
      </c>
    </row>
    <row r="331" spans="1:48" s="77" customFormat="1" ht="12.95" customHeight="1">
      <c r="A331" s="5" t="s">
        <v>91</v>
      </c>
      <c r="B331" s="140"/>
      <c r="C331" s="147">
        <v>45060.658000000003</v>
      </c>
      <c r="D331" s="148"/>
      <c r="E331" s="77">
        <f t="shared" si="174"/>
        <v>678.9941902766966</v>
      </c>
      <c r="F331" s="77">
        <f t="shared" si="175"/>
        <v>679</v>
      </c>
      <c r="G331" s="77">
        <f>+C331-(C$7+F331*C$8)</f>
        <v>-6.5994999968097545E-3</v>
      </c>
      <c r="I331" s="77">
        <f>+G331</f>
        <v>-6.5994999968097545E-3</v>
      </c>
      <c r="P331" s="77">
        <f t="shared" si="197"/>
        <v>4.3505587389345863E-3</v>
      </c>
      <c r="Q331" s="143">
        <f t="shared" si="193"/>
        <v>30042.158000000003</v>
      </c>
      <c r="R331" s="77">
        <f>+(P331-G331)^2</f>
        <v>1.1990378631625096E-4</v>
      </c>
      <c r="S331" s="79">
        <f>S$16</f>
        <v>0.1</v>
      </c>
      <c r="Z331" s="77">
        <f t="shared" si="176"/>
        <v>679</v>
      </c>
      <c r="AA331" s="84">
        <f t="shared" si="177"/>
        <v>1.1165965249034286E-2</v>
      </c>
      <c r="AB331" s="84">
        <f t="shared" si="199"/>
        <v>5.4226027227474057E-2</v>
      </c>
      <c r="AC331" s="84">
        <f t="shared" si="200"/>
        <v>-1.0950058735744341E-2</v>
      </c>
      <c r="AD331" s="84">
        <f t="shared" si="201"/>
        <v>-1.7765465245844041E-2</v>
      </c>
      <c r="AE331" s="84">
        <f t="shared" si="202"/>
        <v>3.1561175540129245E-5</v>
      </c>
      <c r="AF331" s="77">
        <f t="shared" si="203"/>
        <v>-1.0950058735744341E-2</v>
      </c>
      <c r="AG331" s="142"/>
      <c r="AH331" s="77">
        <f t="shared" si="178"/>
        <v>-6.0825527224283811E-2</v>
      </c>
      <c r="AI331" s="77">
        <f t="shared" si="179"/>
        <v>1.0245787966988533</v>
      </c>
      <c r="AJ331" s="77">
        <f t="shared" si="180"/>
        <v>-0.98653730246132187</v>
      </c>
      <c r="AK331" s="77">
        <f t="shared" si="181"/>
        <v>-2.5288948455714541E-2</v>
      </c>
      <c r="AL331" s="77">
        <f t="shared" si="182"/>
        <v>-0.7996379040314725</v>
      </c>
      <c r="AM331" s="77">
        <f t="shared" si="183"/>
        <v>-0.42257982401551303</v>
      </c>
      <c r="AN331" s="84">
        <f t="shared" ref="AN331:AT340" si="205">$AU331+$AB$7*SIN(AO331)</f>
        <v>5.5085357159429318</v>
      </c>
      <c r="AO331" s="84">
        <f t="shared" si="205"/>
        <v>5.5085357159491704</v>
      </c>
      <c r="AP331" s="84">
        <f t="shared" si="205"/>
        <v>5.5085357161966808</v>
      </c>
      <c r="AQ331" s="84">
        <f t="shared" si="205"/>
        <v>5.5085357260173646</v>
      </c>
      <c r="AR331" s="84">
        <f t="shared" si="205"/>
        <v>5.5085361156807924</v>
      </c>
      <c r="AS331" s="84">
        <f t="shared" si="205"/>
        <v>5.5085515765603121</v>
      </c>
      <c r="AT331" s="84">
        <f t="shared" si="205"/>
        <v>5.5091648373178046</v>
      </c>
      <c r="AU331" s="84">
        <f t="shared" si="184"/>
        <v>5.5332026506556549</v>
      </c>
    </row>
    <row r="332" spans="1:48" s="77" customFormat="1" ht="12.95" customHeight="1">
      <c r="A332" s="144" t="s">
        <v>1651</v>
      </c>
      <c r="B332" s="144" t="s">
        <v>65</v>
      </c>
      <c r="C332" s="145">
        <v>45060.659699999997</v>
      </c>
      <c r="D332" s="146">
        <v>1.2999999999999999E-3</v>
      </c>
      <c r="E332" s="140">
        <f t="shared" si="174"/>
        <v>678.99568683394898</v>
      </c>
      <c r="F332" s="77">
        <f t="shared" si="175"/>
        <v>679</v>
      </c>
      <c r="G332" s="77">
        <f>+C332-(C$7+F332*C$8)</f>
        <v>-4.8995000033755787E-3</v>
      </c>
      <c r="K332" s="77">
        <f>+G332</f>
        <v>-4.8995000033755787E-3</v>
      </c>
      <c r="O332" s="77">
        <f ca="1">+C$11+C$12*F332</f>
        <v>-4.8772517791279201E-3</v>
      </c>
      <c r="Q332" s="143">
        <f t="shared" si="193"/>
        <v>30042.159699999997</v>
      </c>
      <c r="R332" s="77">
        <f>+(P332-G332)^2</f>
        <v>2.4005100283077295E-5</v>
      </c>
      <c r="S332" s="79">
        <f>S$18</f>
        <v>1</v>
      </c>
      <c r="Z332" s="77">
        <f t="shared" si="176"/>
        <v>679</v>
      </c>
      <c r="AA332" s="84">
        <f t="shared" si="177"/>
        <v>1.1165965249034286E-2</v>
      </c>
      <c r="AB332" s="84">
        <f t="shared" si="199"/>
        <v>5.5926027220908232E-2</v>
      </c>
      <c r="AC332" s="84">
        <f t="shared" si="200"/>
        <v>-4.8995000033755787E-3</v>
      </c>
      <c r="AD332" s="84">
        <f t="shared" si="201"/>
        <v>-1.6065465252409865E-2</v>
      </c>
      <c r="AE332" s="84">
        <f t="shared" si="202"/>
        <v>2.5809917377638876E-4</v>
      </c>
      <c r="AF332" s="77">
        <f t="shared" si="203"/>
        <v>-4.8995000033755787E-3</v>
      </c>
      <c r="AG332" s="142"/>
      <c r="AH332" s="77">
        <f t="shared" si="178"/>
        <v>-6.0825527224283811E-2</v>
      </c>
      <c r="AI332" s="77">
        <f t="shared" si="179"/>
        <v>1.0245787966988533</v>
      </c>
      <c r="AJ332" s="77">
        <f t="shared" si="180"/>
        <v>-0.98653730246132187</v>
      </c>
      <c r="AK332" s="77">
        <f t="shared" si="181"/>
        <v>-2.5288948455714541E-2</v>
      </c>
      <c r="AL332" s="77">
        <f t="shared" si="182"/>
        <v>-0.7996379040314725</v>
      </c>
      <c r="AM332" s="77">
        <f t="shared" si="183"/>
        <v>-0.42257982401551303</v>
      </c>
      <c r="AN332" s="84">
        <f t="shared" si="205"/>
        <v>5.5085357159429318</v>
      </c>
      <c r="AO332" s="84">
        <f t="shared" si="205"/>
        <v>5.5085357159491704</v>
      </c>
      <c r="AP332" s="84">
        <f t="shared" si="205"/>
        <v>5.5085357161966808</v>
      </c>
      <c r="AQ332" s="84">
        <f t="shared" si="205"/>
        <v>5.5085357260173646</v>
      </c>
      <c r="AR332" s="84">
        <f t="shared" si="205"/>
        <v>5.5085361156807924</v>
      </c>
      <c r="AS332" s="84">
        <f t="shared" si="205"/>
        <v>5.5085515765603121</v>
      </c>
      <c r="AT332" s="84">
        <f t="shared" si="205"/>
        <v>5.5091648373178046</v>
      </c>
      <c r="AU332" s="84">
        <f t="shared" si="184"/>
        <v>5.5332026506556549</v>
      </c>
    </row>
    <row r="333" spans="1:48" s="77" customFormat="1" ht="12.95" customHeight="1">
      <c r="A333" s="5" t="s">
        <v>118</v>
      </c>
      <c r="B333" s="140"/>
      <c r="C333" s="147">
        <v>45352.534</v>
      </c>
      <c r="D333" s="148"/>
      <c r="E333" s="77">
        <f t="shared" si="174"/>
        <v>935.94074689651654</v>
      </c>
      <c r="F333" s="77">
        <f t="shared" si="175"/>
        <v>936</v>
      </c>
      <c r="P333" s="77">
        <f t="shared" ref="P333:P338" si="206">+D$11+D$12*F333+D$13*F333^2</f>
        <v>6.2081464867012204E-3</v>
      </c>
      <c r="Q333" s="143">
        <f t="shared" si="193"/>
        <v>30334.034</v>
      </c>
      <c r="S333" s="79"/>
      <c r="U333" s="77">
        <f>+C333-(C$7+F333*C$8)</f>
        <v>-6.7307999997865409E-2</v>
      </c>
      <c r="Z333" s="77">
        <f t="shared" si="176"/>
        <v>936</v>
      </c>
      <c r="AA333" s="84">
        <f t="shared" si="177"/>
        <v>1.2488846138010289E-2</v>
      </c>
      <c r="AB333" s="84">
        <f t="shared" si="199"/>
        <v>-9999</v>
      </c>
      <c r="AC333" s="84">
        <f t="shared" si="200"/>
        <v>-6.2081464867012204E-3</v>
      </c>
      <c r="AD333" s="84">
        <f t="shared" si="201"/>
        <v>-9999</v>
      </c>
      <c r="AE333" s="84">
        <f t="shared" si="202"/>
        <v>0</v>
      </c>
      <c r="AF333" s="77">
        <f t="shared" si="203"/>
        <v>-9999</v>
      </c>
      <c r="AG333" s="142"/>
      <c r="AH333" s="77">
        <f t="shared" si="178"/>
        <v>-6.0366595345444786E-2</v>
      </c>
      <c r="AI333" s="77">
        <f t="shared" si="179"/>
        <v>1.0254970963624719</v>
      </c>
      <c r="AJ333" s="77">
        <f t="shared" si="180"/>
        <v>-0.97981554739885934</v>
      </c>
      <c r="AK333" s="77">
        <f t="shared" si="181"/>
        <v>-2.4362804400195195E-2</v>
      </c>
      <c r="AL333" s="77">
        <f t="shared" si="182"/>
        <v>-0.76265250358171643</v>
      </c>
      <c r="AM333" s="77">
        <f t="shared" si="183"/>
        <v>-0.40095136684085325</v>
      </c>
      <c r="AN333" s="84">
        <f t="shared" si="205"/>
        <v>5.5445951560311029</v>
      </c>
      <c r="AO333" s="84">
        <f t="shared" si="205"/>
        <v>5.5445951560384517</v>
      </c>
      <c r="AP333" s="84">
        <f t="shared" si="205"/>
        <v>5.5445951563202893</v>
      </c>
      <c r="AQ333" s="84">
        <f t="shared" si="205"/>
        <v>5.5445951671286391</v>
      </c>
      <c r="AR333" s="84">
        <f t="shared" si="205"/>
        <v>5.5445955816245309</v>
      </c>
      <c r="AS333" s="84">
        <f t="shared" si="205"/>
        <v>5.5446114772587247</v>
      </c>
      <c r="AT333" s="84">
        <f t="shared" si="205"/>
        <v>5.5452208905249654</v>
      </c>
      <c r="AU333" s="84">
        <f t="shared" si="184"/>
        <v>5.5683374468624081</v>
      </c>
    </row>
    <row r="334" spans="1:48" s="77" customFormat="1" ht="12.95" customHeight="1">
      <c r="A334" s="5" t="s">
        <v>118</v>
      </c>
      <c r="B334" s="140"/>
      <c r="C334" s="147">
        <v>45356.502</v>
      </c>
      <c r="D334" s="148"/>
      <c r="E334" s="77">
        <f t="shared" si="174"/>
        <v>939.43388760239043</v>
      </c>
      <c r="F334" s="77">
        <f t="shared" si="175"/>
        <v>939.5</v>
      </c>
      <c r="P334" s="77">
        <f t="shared" si="206"/>
        <v>6.2342439256399453E-3</v>
      </c>
      <c r="Q334" s="143">
        <f t="shared" si="193"/>
        <v>30338.002</v>
      </c>
      <c r="S334" s="79"/>
      <c r="U334" s="77">
        <f>+C334-(C$7+F334*C$8)</f>
        <v>-7.5099749999935739E-2</v>
      </c>
      <c r="Z334" s="77">
        <f t="shared" si="176"/>
        <v>939.5</v>
      </c>
      <c r="AA334" s="84">
        <f t="shared" si="177"/>
        <v>1.2507351315366518E-2</v>
      </c>
      <c r="AB334" s="84">
        <f t="shared" si="199"/>
        <v>-9999</v>
      </c>
      <c r="AC334" s="84">
        <f t="shared" si="200"/>
        <v>-6.2342439256399453E-3</v>
      </c>
      <c r="AD334" s="84">
        <f t="shared" si="201"/>
        <v>-9999</v>
      </c>
      <c r="AE334" s="84">
        <f t="shared" si="202"/>
        <v>0</v>
      </c>
      <c r="AF334" s="77">
        <f t="shared" si="203"/>
        <v>-9999</v>
      </c>
      <c r="AG334" s="142"/>
      <c r="AH334" s="77">
        <f t="shared" si="178"/>
        <v>-6.0359799050169964E-2</v>
      </c>
      <c r="AI334" s="77">
        <f t="shared" si="179"/>
        <v>1.0255093755539846</v>
      </c>
      <c r="AJ334" s="77">
        <f t="shared" si="180"/>
        <v>-0.97971464205119008</v>
      </c>
      <c r="AK334" s="77">
        <f t="shared" si="181"/>
        <v>-2.4349947022634773E-2</v>
      </c>
      <c r="AL334" s="77">
        <f t="shared" si="182"/>
        <v>-0.76214835668407732</v>
      </c>
      <c r="AM334" s="77">
        <f t="shared" si="183"/>
        <v>-0.40065879912400121</v>
      </c>
      <c r="AN334" s="84">
        <f t="shared" si="205"/>
        <v>5.5450864595116807</v>
      </c>
      <c r="AO334" s="84">
        <f t="shared" si="205"/>
        <v>5.5450864595190454</v>
      </c>
      <c r="AP334" s="84">
        <f t="shared" si="205"/>
        <v>5.545086459801353</v>
      </c>
      <c r="AQ334" s="84">
        <f t="shared" si="205"/>
        <v>5.5450864706228975</v>
      </c>
      <c r="AR334" s="84">
        <f t="shared" si="205"/>
        <v>5.5450868854393107</v>
      </c>
      <c r="AS334" s="84">
        <f t="shared" si="205"/>
        <v>5.5451027862542652</v>
      </c>
      <c r="AT334" s="84">
        <f t="shared" si="205"/>
        <v>5.5457121258299917</v>
      </c>
      <c r="AU334" s="84">
        <f t="shared" si="184"/>
        <v>5.5688159363049126</v>
      </c>
    </row>
    <row r="335" spans="1:48" s="77" customFormat="1" ht="12.95" customHeight="1">
      <c r="A335" s="5" t="s">
        <v>112</v>
      </c>
      <c r="B335" s="140"/>
      <c r="C335" s="147">
        <v>45383.267999999996</v>
      </c>
      <c r="D335" s="148"/>
      <c r="E335" s="77">
        <f t="shared" si="174"/>
        <v>962.99674146665188</v>
      </c>
      <c r="F335" s="77">
        <f t="shared" si="175"/>
        <v>963</v>
      </c>
      <c r="G335" s="77">
        <f>+C335-(C$7+F335*C$8)</f>
        <v>-3.7014999979874119E-3</v>
      </c>
      <c r="I335" s="77">
        <f>+G335</f>
        <v>-3.7014999979874119E-3</v>
      </c>
      <c r="P335" s="77">
        <f t="shared" si="206"/>
        <v>6.4100260064052055E-3</v>
      </c>
      <c r="Q335" s="143">
        <f t="shared" si="193"/>
        <v>30364.767999999996</v>
      </c>
      <c r="R335" s="77">
        <f>+(P335-G335)^2</f>
        <v>1.0224295813750812E-4</v>
      </c>
      <c r="S335" s="79">
        <f>S$16</f>
        <v>0.1</v>
      </c>
      <c r="Z335" s="77">
        <f t="shared" si="176"/>
        <v>963</v>
      </c>
      <c r="AA335" s="84">
        <f t="shared" si="177"/>
        <v>1.2631940102673545E-2</v>
      </c>
      <c r="AB335" s="84">
        <f t="shared" si="199"/>
        <v>5.6612287404951431E-2</v>
      </c>
      <c r="AC335" s="84">
        <f t="shared" si="200"/>
        <v>-1.0111526004392617E-2</v>
      </c>
      <c r="AD335" s="84">
        <f t="shared" si="201"/>
        <v>-1.6333440100660956E-2</v>
      </c>
      <c r="AE335" s="84">
        <f t="shared" si="202"/>
        <v>2.667812655218794E-5</v>
      </c>
      <c r="AF335" s="77">
        <f t="shared" si="203"/>
        <v>-1.0111526004392617E-2</v>
      </c>
      <c r="AG335" s="142"/>
      <c r="AH335" s="77">
        <f t="shared" si="178"/>
        <v>-6.0313787402938843E-2</v>
      </c>
      <c r="AI335" s="77">
        <f t="shared" si="179"/>
        <v>1.0255916610666602</v>
      </c>
      <c r="AJ335" s="77">
        <f t="shared" si="180"/>
        <v>-0.97903062356313963</v>
      </c>
      <c r="AK335" s="77">
        <f t="shared" si="181"/>
        <v>-2.4263450805863031E-2</v>
      </c>
      <c r="AL335" s="77">
        <f t="shared" si="182"/>
        <v>-0.7587630580723026</v>
      </c>
      <c r="AM335" s="77">
        <f t="shared" si="183"/>
        <v>-0.39869576250912864</v>
      </c>
      <c r="AN335" s="84">
        <f t="shared" si="205"/>
        <v>5.5483853636198601</v>
      </c>
      <c r="AO335" s="84">
        <f t="shared" si="205"/>
        <v>5.5483853636273297</v>
      </c>
      <c r="AP335" s="84">
        <f t="shared" si="205"/>
        <v>5.5483853639127947</v>
      </c>
      <c r="AQ335" s="84">
        <f t="shared" si="205"/>
        <v>5.5483853748227174</v>
      </c>
      <c r="AR335" s="84">
        <f t="shared" si="205"/>
        <v>5.5483857917779549</v>
      </c>
      <c r="AS335" s="84">
        <f t="shared" si="205"/>
        <v>5.5484017268494297</v>
      </c>
      <c r="AT335" s="84">
        <f t="shared" si="205"/>
        <v>5.5490105568683781</v>
      </c>
      <c r="AU335" s="84">
        <f t="shared" si="184"/>
        <v>5.5720286511331567</v>
      </c>
    </row>
    <row r="336" spans="1:48" s="77" customFormat="1" ht="12.95" customHeight="1">
      <c r="A336" s="5" t="s">
        <v>119</v>
      </c>
      <c r="B336" s="140"/>
      <c r="C336" s="147">
        <v>45386.322999999997</v>
      </c>
      <c r="D336" s="148"/>
      <c r="E336" s="77">
        <f t="shared" si="174"/>
        <v>965.68614289216691</v>
      </c>
      <c r="F336" s="77">
        <f t="shared" si="175"/>
        <v>965.5</v>
      </c>
      <c r="P336" s="77">
        <f t="shared" si="206"/>
        <v>6.4287832289543385E-3</v>
      </c>
      <c r="Q336" s="143">
        <f t="shared" si="193"/>
        <v>30367.822999999997</v>
      </c>
      <c r="S336" s="79"/>
      <c r="U336" s="77">
        <f>+C336-(C$7+F336*C$8)</f>
        <v>0.21144724999612663</v>
      </c>
      <c r="Z336" s="77">
        <f t="shared" si="176"/>
        <v>965.5</v>
      </c>
      <c r="AA336" s="84">
        <f t="shared" si="177"/>
        <v>1.2645229024110326E-2</v>
      </c>
      <c r="AB336" s="84">
        <f t="shared" si="199"/>
        <v>-9999</v>
      </c>
      <c r="AC336" s="84">
        <f t="shared" si="200"/>
        <v>-6.4287832289543385E-3</v>
      </c>
      <c r="AD336" s="84">
        <f t="shared" si="201"/>
        <v>-9999</v>
      </c>
      <c r="AE336" s="84">
        <f t="shared" si="202"/>
        <v>0</v>
      </c>
      <c r="AF336" s="77">
        <f t="shared" si="203"/>
        <v>-9999</v>
      </c>
      <c r="AG336" s="142"/>
      <c r="AH336" s="77">
        <f t="shared" si="178"/>
        <v>-6.0308853690927179E-2</v>
      </c>
      <c r="AI336" s="77">
        <f t="shared" si="179"/>
        <v>1.0256003983760338</v>
      </c>
      <c r="AJ336" s="77">
        <f t="shared" si="180"/>
        <v>-0.9789571886865237</v>
      </c>
      <c r="AK336" s="77">
        <f t="shared" si="181"/>
        <v>-2.4254231881214432E-2</v>
      </c>
      <c r="AL336" s="77">
        <f t="shared" si="182"/>
        <v>-0.75840288797368549</v>
      </c>
      <c r="AM336" s="77">
        <f t="shared" si="183"/>
        <v>-0.39848706642648241</v>
      </c>
      <c r="AN336" s="84">
        <f t="shared" si="205"/>
        <v>5.5487363264317029</v>
      </c>
      <c r="AO336" s="84">
        <f t="shared" si="205"/>
        <v>5.548736326439184</v>
      </c>
      <c r="AP336" s="84">
        <f t="shared" si="205"/>
        <v>5.5487363267249856</v>
      </c>
      <c r="AQ336" s="84">
        <f t="shared" si="205"/>
        <v>5.5487363376442866</v>
      </c>
      <c r="AR336" s="84">
        <f t="shared" si="205"/>
        <v>5.5487367548256916</v>
      </c>
      <c r="AS336" s="84">
        <f t="shared" si="205"/>
        <v>5.548752693487188</v>
      </c>
      <c r="AT336" s="84">
        <f t="shared" si="205"/>
        <v>5.5493614677846193</v>
      </c>
      <c r="AU336" s="84">
        <f t="shared" si="184"/>
        <v>5.5723704293063738</v>
      </c>
      <c r="AV336" s="84"/>
    </row>
    <row r="337" spans="1:47" s="77" customFormat="1" ht="12.95" customHeight="1">
      <c r="A337" s="5" t="s">
        <v>120</v>
      </c>
      <c r="B337" s="140"/>
      <c r="C337" s="147">
        <v>45391.236400000002</v>
      </c>
      <c r="D337" s="148"/>
      <c r="E337" s="77">
        <f t="shared" si="174"/>
        <v>970.01154549908597</v>
      </c>
      <c r="F337" s="77">
        <f t="shared" si="175"/>
        <v>970</v>
      </c>
      <c r="G337" s="77">
        <f t="shared" ref="G337:G359" si="207">+C337-(C$7+F337*C$8)</f>
        <v>1.3115000001562294E-2</v>
      </c>
      <c r="J337" s="77">
        <f>+G337</f>
        <v>1.3115000001562294E-2</v>
      </c>
      <c r="P337" s="77">
        <f t="shared" si="206"/>
        <v>6.4625738531969394E-3</v>
      </c>
      <c r="Q337" s="143">
        <f t="shared" si="193"/>
        <v>30372.736400000002</v>
      </c>
      <c r="R337" s="77">
        <f>+(P337-G337)^2</f>
        <v>4.4254773659455104E-5</v>
      </c>
      <c r="S337" s="79">
        <f>S$17</f>
        <v>1</v>
      </c>
      <c r="Z337" s="77">
        <f t="shared" si="176"/>
        <v>970</v>
      </c>
      <c r="AA337" s="84">
        <f t="shared" si="177"/>
        <v>1.266916594053262E-2</v>
      </c>
      <c r="AB337" s="84">
        <f t="shared" si="199"/>
        <v>7.341495418510835E-2</v>
      </c>
      <c r="AC337" s="84">
        <f t="shared" si="200"/>
        <v>6.6524261483653542E-3</v>
      </c>
      <c r="AD337" s="84">
        <f t="shared" si="201"/>
        <v>4.4583406102967349E-4</v>
      </c>
      <c r="AE337" s="84">
        <f t="shared" si="202"/>
        <v>1.9876800997421063E-7</v>
      </c>
      <c r="AF337" s="77">
        <f t="shared" si="203"/>
        <v>6.6524261483653542E-3</v>
      </c>
      <c r="AG337" s="142"/>
      <c r="AH337" s="77">
        <f t="shared" si="178"/>
        <v>-6.0299954183546056E-2</v>
      </c>
      <c r="AI337" s="77">
        <f t="shared" si="179"/>
        <v>1.0256161175380807</v>
      </c>
      <c r="AJ337" s="77">
        <f t="shared" si="180"/>
        <v>-0.97882468272848455</v>
      </c>
      <c r="AK337" s="77">
        <f t="shared" si="181"/>
        <v>-2.4237629492889372E-2</v>
      </c>
      <c r="AL337" s="77">
        <f t="shared" si="182"/>
        <v>-0.75775456633574467</v>
      </c>
      <c r="AM337" s="77">
        <f t="shared" si="183"/>
        <v>-0.39811147998431956</v>
      </c>
      <c r="AN337" s="84">
        <f t="shared" si="205"/>
        <v>5.5493680670255738</v>
      </c>
      <c r="AO337" s="84">
        <f t="shared" si="205"/>
        <v>5.5493680670330745</v>
      </c>
      <c r="AP337" s="84">
        <f t="shared" si="205"/>
        <v>5.549368067319481</v>
      </c>
      <c r="AQ337" s="84">
        <f t="shared" si="205"/>
        <v>5.549368078255652</v>
      </c>
      <c r="AR337" s="84">
        <f t="shared" si="205"/>
        <v>5.5493684958434919</v>
      </c>
      <c r="AS337" s="84">
        <f t="shared" si="205"/>
        <v>5.549384440940651</v>
      </c>
      <c r="AT337" s="84">
        <f t="shared" si="205"/>
        <v>5.5499931142062167</v>
      </c>
      <c r="AU337" s="84">
        <f t="shared" si="184"/>
        <v>5.5729856300181657</v>
      </c>
    </row>
    <row r="338" spans="1:47" s="77" customFormat="1" ht="12.95" customHeight="1">
      <c r="A338" s="5" t="s">
        <v>121</v>
      </c>
      <c r="B338" s="140"/>
      <c r="C338" s="147">
        <v>45400.32</v>
      </c>
      <c r="D338" s="148"/>
      <c r="E338" s="77">
        <f t="shared" si="174"/>
        <v>978.00809109280158</v>
      </c>
      <c r="F338" s="77">
        <f t="shared" si="175"/>
        <v>978</v>
      </c>
      <c r="G338" s="77">
        <f t="shared" si="207"/>
        <v>9.191000004648231E-3</v>
      </c>
      <c r="I338" s="77">
        <f>+G338</f>
        <v>9.191000004648231E-3</v>
      </c>
      <c r="P338" s="77">
        <f t="shared" si="206"/>
        <v>6.5227337682128685E-3</v>
      </c>
      <c r="Q338" s="143">
        <f t="shared" si="193"/>
        <v>30381.82</v>
      </c>
      <c r="S338" s="79">
        <f>S$16</f>
        <v>0.1</v>
      </c>
      <c r="Z338" s="77">
        <f t="shared" si="176"/>
        <v>978</v>
      </c>
      <c r="AA338" s="84">
        <f t="shared" si="177"/>
        <v>1.2711773968594138E-2</v>
      </c>
      <c r="AB338" s="84">
        <f t="shared" si="199"/>
        <v>6.9475073084383471E-2</v>
      </c>
      <c r="AC338" s="84">
        <f t="shared" si="200"/>
        <v>2.6682662364353625E-3</v>
      </c>
      <c r="AD338" s="84">
        <f t="shared" si="201"/>
        <v>-3.5207739639459071E-3</v>
      </c>
      <c r="AE338" s="84">
        <f t="shared" si="202"/>
        <v>1.2395849305199378E-6</v>
      </c>
      <c r="AF338" s="77">
        <f t="shared" si="203"/>
        <v>2.6682662364353625E-3</v>
      </c>
      <c r="AG338" s="142"/>
      <c r="AH338" s="77">
        <f t="shared" si="178"/>
        <v>-6.0284073079735233E-2</v>
      </c>
      <c r="AI338" s="77">
        <f t="shared" si="179"/>
        <v>1.025644037312972</v>
      </c>
      <c r="AJ338" s="77">
        <f t="shared" si="180"/>
        <v>-0.97858809066848762</v>
      </c>
      <c r="AK338" s="77">
        <f t="shared" si="181"/>
        <v>-2.420808772807638E-2</v>
      </c>
      <c r="AL338" s="77">
        <f t="shared" si="182"/>
        <v>-0.75660194548907633</v>
      </c>
      <c r="AM338" s="77">
        <f t="shared" si="183"/>
        <v>-0.39744398161097283</v>
      </c>
      <c r="AN338" s="84">
        <f t="shared" si="205"/>
        <v>5.5504911853101584</v>
      </c>
      <c r="AO338" s="84">
        <f t="shared" si="205"/>
        <v>5.5504911853176955</v>
      </c>
      <c r="AP338" s="84">
        <f t="shared" si="205"/>
        <v>5.5504911856051766</v>
      </c>
      <c r="AQ338" s="84">
        <f t="shared" si="205"/>
        <v>5.5504911965713042</v>
      </c>
      <c r="AR338" s="84">
        <f t="shared" si="205"/>
        <v>5.5504916148795669</v>
      </c>
      <c r="AS338" s="84">
        <f t="shared" si="205"/>
        <v>5.5505075713340553</v>
      </c>
      <c r="AT338" s="84">
        <f t="shared" si="205"/>
        <v>5.5511160626604301</v>
      </c>
      <c r="AU338" s="84">
        <f t="shared" si="184"/>
        <v>5.5740793201724612</v>
      </c>
    </row>
    <row r="339" spans="1:47" s="77" customFormat="1" ht="12.95" customHeight="1">
      <c r="A339" s="144" t="s">
        <v>1651</v>
      </c>
      <c r="B339" s="144" t="s">
        <v>65</v>
      </c>
      <c r="C339" s="145">
        <v>45671.808499999999</v>
      </c>
      <c r="D339" s="146">
        <v>1.5E-3</v>
      </c>
      <c r="E339" s="140">
        <f t="shared" si="174"/>
        <v>1217.0069647133826</v>
      </c>
      <c r="F339" s="77">
        <f t="shared" si="175"/>
        <v>1217</v>
      </c>
      <c r="G339" s="77">
        <f t="shared" si="207"/>
        <v>7.9115000044112094E-3</v>
      </c>
      <c r="K339" s="77">
        <f>+G339</f>
        <v>7.9115000044112094E-3</v>
      </c>
      <c r="O339" s="77">
        <f ca="1">+C$11+C$12*F339</f>
        <v>1.1525311930961069E-3</v>
      </c>
      <c r="Q339" s="143">
        <f t="shared" si="193"/>
        <v>30653.308499999999</v>
      </c>
      <c r="R339" s="77">
        <f t="shared" ref="R339:R359" si="208">+(P339-G339)^2</f>
        <v>6.259183231979857E-5</v>
      </c>
      <c r="S339" s="79">
        <f>S$18</f>
        <v>1</v>
      </c>
      <c r="Z339" s="77">
        <f t="shared" si="176"/>
        <v>1217</v>
      </c>
      <c r="AA339" s="84">
        <f t="shared" si="177"/>
        <v>1.4016204243564277E-2</v>
      </c>
      <c r="AB339" s="84">
        <f t="shared" si="199"/>
        <v>6.7685921656499393E-2</v>
      </c>
      <c r="AC339" s="84">
        <f t="shared" si="200"/>
        <v>7.9115000044112094E-3</v>
      </c>
      <c r="AD339" s="84">
        <f t="shared" si="201"/>
        <v>-6.1047042391530679E-3</v>
      </c>
      <c r="AE339" s="84">
        <f t="shared" si="202"/>
        <v>3.7267413847533439E-5</v>
      </c>
      <c r="AF339" s="77">
        <f t="shared" si="203"/>
        <v>7.9115000044112094E-3</v>
      </c>
      <c r="AG339" s="142"/>
      <c r="AH339" s="77">
        <f t="shared" si="178"/>
        <v>-5.977442165208819E-2</v>
      </c>
      <c r="AI339" s="77">
        <f t="shared" si="179"/>
        <v>1.026462931868696</v>
      </c>
      <c r="AJ339" s="77">
        <f t="shared" si="180"/>
        <v>-0.97091491636382221</v>
      </c>
      <c r="AK339" s="77">
        <f t="shared" si="181"/>
        <v>-2.3310113643483243E-2</v>
      </c>
      <c r="AL339" s="77">
        <f t="shared" si="182"/>
        <v>-0.72213879327405328</v>
      </c>
      <c r="AM339" s="77">
        <f t="shared" si="183"/>
        <v>-0.37762425154762969</v>
      </c>
      <c r="AN339" s="84">
        <f t="shared" si="205"/>
        <v>5.5840582764093343</v>
      </c>
      <c r="AO339" s="84">
        <f t="shared" si="205"/>
        <v>5.5840582764179576</v>
      </c>
      <c r="AP339" s="84">
        <f t="shared" si="205"/>
        <v>5.5840582767374407</v>
      </c>
      <c r="AQ339" s="84">
        <f t="shared" si="205"/>
        <v>5.5840582885735408</v>
      </c>
      <c r="AR339" s="84">
        <f t="shared" si="205"/>
        <v>5.5840587270728159</v>
      </c>
      <c r="AS339" s="84">
        <f t="shared" si="205"/>
        <v>5.584074972311555</v>
      </c>
      <c r="AT339" s="84">
        <f t="shared" si="205"/>
        <v>5.5846766591894088</v>
      </c>
      <c r="AU339" s="84">
        <f t="shared" si="184"/>
        <v>5.6067533135320486</v>
      </c>
    </row>
    <row r="340" spans="1:47" s="77" customFormat="1" ht="12.95" customHeight="1">
      <c r="A340" s="5" t="s">
        <v>91</v>
      </c>
      <c r="B340" s="140"/>
      <c r="C340" s="147">
        <v>45671.81</v>
      </c>
      <c r="D340" s="148"/>
      <c r="E340" s="77">
        <f t="shared" si="174"/>
        <v>1217.0082852050793</v>
      </c>
      <c r="F340" s="77">
        <f t="shared" si="175"/>
        <v>1217</v>
      </c>
      <c r="G340" s="77">
        <f t="shared" si="207"/>
        <v>9.4115000028978102E-3</v>
      </c>
      <c r="I340" s="77">
        <f>+G340</f>
        <v>9.4115000028978102E-3</v>
      </c>
      <c r="P340" s="77">
        <f t="shared" ref="P340:P346" si="209">+D$11+D$12*F340+D$13*F340^2</f>
        <v>8.3717797110949496E-3</v>
      </c>
      <c r="Q340" s="143">
        <f t="shared" si="193"/>
        <v>30653.309999999998</v>
      </c>
      <c r="R340" s="77">
        <f t="shared" si="208"/>
        <v>1.0810182851866256E-6</v>
      </c>
      <c r="S340" s="79">
        <f>S$16</f>
        <v>0.1</v>
      </c>
      <c r="Z340" s="77">
        <f t="shared" si="176"/>
        <v>1217</v>
      </c>
      <c r="AA340" s="84">
        <f t="shared" si="177"/>
        <v>1.4016204243564277E-2</v>
      </c>
      <c r="AB340" s="84">
        <f t="shared" si="199"/>
        <v>6.9185921654985993E-2</v>
      </c>
      <c r="AC340" s="84">
        <f t="shared" si="200"/>
        <v>1.0397202918028606E-3</v>
      </c>
      <c r="AD340" s="84">
        <f t="shared" si="201"/>
        <v>-4.6047042406664671E-3</v>
      </c>
      <c r="AE340" s="84">
        <f t="shared" si="202"/>
        <v>2.1203301144011747E-6</v>
      </c>
      <c r="AF340" s="77">
        <f t="shared" si="203"/>
        <v>1.0397202918028606E-3</v>
      </c>
      <c r="AG340" s="142"/>
      <c r="AH340" s="77">
        <f t="shared" si="178"/>
        <v>-5.977442165208819E-2</v>
      </c>
      <c r="AI340" s="77">
        <f t="shared" si="179"/>
        <v>1.026462931868696</v>
      </c>
      <c r="AJ340" s="77">
        <f t="shared" si="180"/>
        <v>-0.97091491636382221</v>
      </c>
      <c r="AK340" s="77">
        <f t="shared" si="181"/>
        <v>-2.3310113643483243E-2</v>
      </c>
      <c r="AL340" s="77">
        <f t="shared" si="182"/>
        <v>-0.72213879327405328</v>
      </c>
      <c r="AM340" s="77">
        <f t="shared" si="183"/>
        <v>-0.37762425154762969</v>
      </c>
      <c r="AN340" s="84">
        <f t="shared" si="205"/>
        <v>5.5840582764093343</v>
      </c>
      <c r="AO340" s="84">
        <f t="shared" si="205"/>
        <v>5.5840582764179576</v>
      </c>
      <c r="AP340" s="84">
        <f t="shared" si="205"/>
        <v>5.5840582767374407</v>
      </c>
      <c r="AQ340" s="84">
        <f t="shared" si="205"/>
        <v>5.5840582885735408</v>
      </c>
      <c r="AR340" s="84">
        <f t="shared" si="205"/>
        <v>5.5840587270728159</v>
      </c>
      <c r="AS340" s="84">
        <f t="shared" si="205"/>
        <v>5.584074972311555</v>
      </c>
      <c r="AT340" s="84">
        <f t="shared" si="205"/>
        <v>5.5846766591894088</v>
      </c>
      <c r="AU340" s="84">
        <f t="shared" si="184"/>
        <v>5.6067533135320486</v>
      </c>
    </row>
    <row r="341" spans="1:47" s="77" customFormat="1" ht="12.95" customHeight="1">
      <c r="A341" s="5" t="s">
        <v>122</v>
      </c>
      <c r="B341" s="140"/>
      <c r="C341" s="147">
        <v>45743.362000000001</v>
      </c>
      <c r="D341" s="148"/>
      <c r="E341" s="77">
        <f t="shared" ref="E341:E404" si="210">+(C341-C$7)/C$8</f>
        <v>1279.9974998690545</v>
      </c>
      <c r="F341" s="77">
        <f t="shared" ref="F341:F404" si="211">ROUND(2*E341,0)/2</f>
        <v>1280</v>
      </c>
      <c r="G341" s="77">
        <f t="shared" si="207"/>
        <v>-2.839999993739184E-3</v>
      </c>
      <c r="I341" s="77">
        <f>+G341</f>
        <v>-2.839999993739184E-3</v>
      </c>
      <c r="P341" s="77">
        <f t="shared" si="209"/>
        <v>8.8758698141145637E-3</v>
      </c>
      <c r="Q341" s="143">
        <f t="shared" si="193"/>
        <v>30724.862000000001</v>
      </c>
      <c r="R341" s="77">
        <f t="shared" si="208"/>
        <v>1.37261605354579E-4</v>
      </c>
      <c r="S341" s="79">
        <f>S$16</f>
        <v>0.1</v>
      </c>
      <c r="Z341" s="77">
        <f t="shared" ref="Z341:Z404" si="212">F341</f>
        <v>1280</v>
      </c>
      <c r="AA341" s="84">
        <f t="shared" ref="AA341:AA404" si="213">AB$3+AB$4*Z341+AB$5*Z341^2+AH341</f>
        <v>1.4370176017528012E-2</v>
      </c>
      <c r="AB341" s="84">
        <f t="shared" si="199"/>
        <v>5.6788763632223759E-2</v>
      </c>
      <c r="AC341" s="84">
        <f t="shared" si="200"/>
        <v>-1.1715869807853748E-2</v>
      </c>
      <c r="AD341" s="84">
        <f t="shared" si="201"/>
        <v>-1.7210176011267196E-2</v>
      </c>
      <c r="AE341" s="84">
        <f t="shared" si="202"/>
        <v>2.9619015833879688E-5</v>
      </c>
      <c r="AF341" s="77">
        <f t="shared" si="203"/>
        <v>-1.1715869807853748E-2</v>
      </c>
      <c r="AG341" s="142"/>
      <c r="AH341" s="77">
        <f t="shared" ref="AH341:AH404" si="214">$AB$6*($AB$11/AI341*AJ341+$AB$12)</f>
        <v>-5.9628763625962942E-2</v>
      </c>
      <c r="AI341" s="77">
        <f t="shared" ref="AI341:AI404" si="215">1+$AB$7*COS(AL341)</f>
        <v>1.0266738055187379</v>
      </c>
      <c r="AJ341" s="77">
        <f t="shared" ref="AJ341:AJ404" si="216">SIN(AL341+RADIANS($AB$9))</f>
        <v>-0.9686975921684895</v>
      </c>
      <c r="AK341" s="77">
        <f t="shared" ref="AK341:AK404" si="217">$AB$7*SIN(AL341)</f>
        <v>-2.306851231241187E-2</v>
      </c>
      <c r="AL341" s="77">
        <f t="shared" ref="AL341:AL404" si="218">2*ATAN(AM341)</f>
        <v>-0.71304528554003122</v>
      </c>
      <c r="AM341" s="77">
        <f t="shared" ref="AM341:AM404" si="219">SQRT((1+$AB$7)/(1-$AB$7))*TAN(AN341/2)</f>
        <v>-0.3724379991095485</v>
      </c>
      <c r="AN341" s="84">
        <f t="shared" ref="AN341:AT350" si="220">$AU341+$AB$7*SIN(AO341)</f>
        <v>5.5929109257808642</v>
      </c>
      <c r="AO341" s="84">
        <f t="shared" si="220"/>
        <v>5.592910925789778</v>
      </c>
      <c r="AP341" s="84">
        <f t="shared" si="220"/>
        <v>5.5929109261176064</v>
      </c>
      <c r="AQ341" s="84">
        <f t="shared" si="220"/>
        <v>5.5929109381735875</v>
      </c>
      <c r="AR341" s="84">
        <f t="shared" si="220"/>
        <v>5.5929113815362941</v>
      </c>
      <c r="AS341" s="84">
        <f t="shared" si="220"/>
        <v>5.5929276862339572</v>
      </c>
      <c r="AT341" s="84">
        <f t="shared" si="220"/>
        <v>5.5935271403764197</v>
      </c>
      <c r="AU341" s="84">
        <f t="shared" ref="AU341:AU404" si="221">RADIANS($AB$9)+$AB$18*(F341-AB$15)</f>
        <v>5.6153661234971288</v>
      </c>
    </row>
    <row r="342" spans="1:47" s="77" customFormat="1" ht="12.95" customHeight="1">
      <c r="A342" s="137" t="s">
        <v>1143</v>
      </c>
      <c r="B342" s="138" t="s">
        <v>154</v>
      </c>
      <c r="C342" s="139">
        <v>45743.375500000002</v>
      </c>
      <c r="D342" s="139" t="s">
        <v>244</v>
      </c>
      <c r="E342" s="140">
        <f t="shared" si="210"/>
        <v>1280.00938429434</v>
      </c>
      <c r="F342" s="77">
        <f t="shared" si="211"/>
        <v>1280</v>
      </c>
      <c r="G342" s="77">
        <f t="shared" si="207"/>
        <v>1.0660000007192139E-2</v>
      </c>
      <c r="J342" s="77">
        <f>+G342</f>
        <v>1.0660000007192139E-2</v>
      </c>
      <c r="O342" s="77">
        <f ca="1">+C$11+C$12*F342</f>
        <v>1.8586210206985483E-3</v>
      </c>
      <c r="P342" s="77">
        <f t="shared" si="209"/>
        <v>8.8758698141145637E-3</v>
      </c>
      <c r="Q342" s="143">
        <f t="shared" si="193"/>
        <v>30724.875500000002</v>
      </c>
      <c r="R342" s="77">
        <f t="shared" si="208"/>
        <v>3.1831205458510245E-6</v>
      </c>
      <c r="S342" s="79">
        <f>S$17</f>
        <v>1</v>
      </c>
      <c r="Z342" s="77">
        <f t="shared" si="212"/>
        <v>1280</v>
      </c>
      <c r="AA342" s="84">
        <f t="shared" si="213"/>
        <v>1.4370176017528012E-2</v>
      </c>
      <c r="AB342" s="84">
        <f t="shared" si="199"/>
        <v>7.0288763633155088E-2</v>
      </c>
      <c r="AC342" s="84">
        <f t="shared" si="200"/>
        <v>1.7841301930775749E-3</v>
      </c>
      <c r="AD342" s="84">
        <f t="shared" si="201"/>
        <v>-3.7101760103358736E-3</v>
      </c>
      <c r="AE342" s="84">
        <f t="shared" si="202"/>
        <v>1.3765406027671819E-5</v>
      </c>
      <c r="AF342" s="77">
        <f t="shared" si="203"/>
        <v>1.7841301930775749E-3</v>
      </c>
      <c r="AG342" s="142"/>
      <c r="AH342" s="77">
        <f t="shared" si="214"/>
        <v>-5.9628763625962942E-2</v>
      </c>
      <c r="AI342" s="77">
        <f t="shared" si="215"/>
        <v>1.0266738055187379</v>
      </c>
      <c r="AJ342" s="77">
        <f t="shared" si="216"/>
        <v>-0.9686975921684895</v>
      </c>
      <c r="AK342" s="77">
        <f t="shared" si="217"/>
        <v>-2.306851231241187E-2</v>
      </c>
      <c r="AL342" s="77">
        <f t="shared" si="218"/>
        <v>-0.71304528554003122</v>
      </c>
      <c r="AM342" s="77">
        <f t="shared" si="219"/>
        <v>-0.3724379991095485</v>
      </c>
      <c r="AN342" s="84">
        <f t="shared" si="220"/>
        <v>5.5929109257808642</v>
      </c>
      <c r="AO342" s="84">
        <f t="shared" si="220"/>
        <v>5.592910925789778</v>
      </c>
      <c r="AP342" s="84">
        <f t="shared" si="220"/>
        <v>5.5929109261176064</v>
      </c>
      <c r="AQ342" s="84">
        <f t="shared" si="220"/>
        <v>5.5929109381735875</v>
      </c>
      <c r="AR342" s="84">
        <f t="shared" si="220"/>
        <v>5.5929113815362941</v>
      </c>
      <c r="AS342" s="84">
        <f t="shared" si="220"/>
        <v>5.5929276862339572</v>
      </c>
      <c r="AT342" s="84">
        <f t="shared" si="220"/>
        <v>5.5935271403764197</v>
      </c>
      <c r="AU342" s="84">
        <f t="shared" si="221"/>
        <v>5.6153661234971288</v>
      </c>
    </row>
    <row r="343" spans="1:47" s="77" customFormat="1" ht="12.95" customHeight="1">
      <c r="A343" s="5" t="s">
        <v>123</v>
      </c>
      <c r="B343" s="140"/>
      <c r="C343" s="147">
        <v>45743.377999999997</v>
      </c>
      <c r="D343" s="148"/>
      <c r="E343" s="77">
        <f t="shared" si="210"/>
        <v>1280.0115851138328</v>
      </c>
      <c r="F343" s="77">
        <f t="shared" si="211"/>
        <v>1280</v>
      </c>
      <c r="G343" s="77">
        <f t="shared" si="207"/>
        <v>1.3160000002244487E-2</v>
      </c>
      <c r="I343" s="77">
        <f>+G343</f>
        <v>1.3160000002244487E-2</v>
      </c>
      <c r="P343" s="77">
        <f t="shared" si="209"/>
        <v>8.8758698141145637E-3</v>
      </c>
      <c r="Q343" s="143">
        <f t="shared" si="193"/>
        <v>30724.877999999997</v>
      </c>
      <c r="R343" s="77">
        <f t="shared" si="208"/>
        <v>1.8353771468846134E-5</v>
      </c>
      <c r="S343" s="79">
        <f>S$16</f>
        <v>0.1</v>
      </c>
      <c r="Z343" s="77">
        <f t="shared" si="212"/>
        <v>1280</v>
      </c>
      <c r="AA343" s="84">
        <f t="shared" si="213"/>
        <v>1.4370176017528012E-2</v>
      </c>
      <c r="AB343" s="84">
        <f t="shared" si="199"/>
        <v>7.2788763628207437E-2</v>
      </c>
      <c r="AC343" s="84">
        <f t="shared" si="200"/>
        <v>4.2841301881299237E-3</v>
      </c>
      <c r="AD343" s="84">
        <f t="shared" si="201"/>
        <v>-1.2101760152835248E-3</v>
      </c>
      <c r="AE343" s="84">
        <f t="shared" si="202"/>
        <v>1.46452598796751E-7</v>
      </c>
      <c r="AF343" s="77">
        <f t="shared" si="203"/>
        <v>4.2841301881299237E-3</v>
      </c>
      <c r="AG343" s="142"/>
      <c r="AH343" s="77">
        <f t="shared" si="214"/>
        <v>-5.9628763625962942E-2</v>
      </c>
      <c r="AI343" s="77">
        <f t="shared" si="215"/>
        <v>1.0266738055187379</v>
      </c>
      <c r="AJ343" s="77">
        <f t="shared" si="216"/>
        <v>-0.9686975921684895</v>
      </c>
      <c r="AK343" s="77">
        <f t="shared" si="217"/>
        <v>-2.306851231241187E-2</v>
      </c>
      <c r="AL343" s="77">
        <f t="shared" si="218"/>
        <v>-0.71304528554003122</v>
      </c>
      <c r="AM343" s="77">
        <f t="shared" si="219"/>
        <v>-0.3724379991095485</v>
      </c>
      <c r="AN343" s="84">
        <f t="shared" si="220"/>
        <v>5.5929109257808642</v>
      </c>
      <c r="AO343" s="84">
        <f t="shared" si="220"/>
        <v>5.592910925789778</v>
      </c>
      <c r="AP343" s="84">
        <f t="shared" si="220"/>
        <v>5.5929109261176064</v>
      </c>
      <c r="AQ343" s="84">
        <f t="shared" si="220"/>
        <v>5.5929109381735875</v>
      </c>
      <c r="AR343" s="84">
        <f t="shared" si="220"/>
        <v>5.5929113815362941</v>
      </c>
      <c r="AS343" s="84">
        <f t="shared" si="220"/>
        <v>5.5929276862339572</v>
      </c>
      <c r="AT343" s="84">
        <f t="shared" si="220"/>
        <v>5.5935271403764197</v>
      </c>
      <c r="AU343" s="84">
        <f t="shared" si="221"/>
        <v>5.6153661234971288</v>
      </c>
    </row>
    <row r="344" spans="1:47" s="77" customFormat="1" ht="12.95" customHeight="1">
      <c r="A344" s="5" t="s">
        <v>124</v>
      </c>
      <c r="B344" s="140"/>
      <c r="C344" s="147">
        <v>45743.383999999998</v>
      </c>
      <c r="D344" s="148"/>
      <c r="E344" s="77">
        <f t="shared" si="210"/>
        <v>1280.016867080627</v>
      </c>
      <c r="F344" s="77">
        <f t="shared" si="211"/>
        <v>1280</v>
      </c>
      <c r="G344" s="77">
        <f t="shared" si="207"/>
        <v>1.9160000003466848E-2</v>
      </c>
      <c r="I344" s="77">
        <f>+G344</f>
        <v>1.9160000003466848E-2</v>
      </c>
      <c r="P344" s="77">
        <f t="shared" si="209"/>
        <v>8.8758698141145637E-3</v>
      </c>
      <c r="Q344" s="143">
        <f t="shared" si="193"/>
        <v>30724.883999999998</v>
      </c>
      <c r="R344" s="77">
        <f t="shared" si="208"/>
        <v>1.0576333375154705E-4</v>
      </c>
      <c r="S344" s="79">
        <f>S$16</f>
        <v>0.1</v>
      </c>
      <c r="Z344" s="77">
        <f t="shared" si="212"/>
        <v>1280</v>
      </c>
      <c r="AA344" s="84">
        <f t="shared" si="213"/>
        <v>1.4370176017528012E-2</v>
      </c>
      <c r="AB344" s="84">
        <f t="shared" si="199"/>
        <v>7.8788763629429798E-2</v>
      </c>
      <c r="AC344" s="84">
        <f t="shared" si="200"/>
        <v>1.0284130189352285E-2</v>
      </c>
      <c r="AD344" s="84">
        <f t="shared" si="201"/>
        <v>4.7898239859388361E-3</v>
      </c>
      <c r="AE344" s="84">
        <f t="shared" si="202"/>
        <v>2.2942413816275003E-6</v>
      </c>
      <c r="AF344" s="77">
        <f t="shared" si="203"/>
        <v>1.0284130189352285E-2</v>
      </c>
      <c r="AG344" s="142"/>
      <c r="AH344" s="77">
        <f t="shared" si="214"/>
        <v>-5.9628763625962942E-2</v>
      </c>
      <c r="AI344" s="77">
        <f t="shared" si="215"/>
        <v>1.0266738055187379</v>
      </c>
      <c r="AJ344" s="77">
        <f t="shared" si="216"/>
        <v>-0.9686975921684895</v>
      </c>
      <c r="AK344" s="77">
        <f t="shared" si="217"/>
        <v>-2.306851231241187E-2</v>
      </c>
      <c r="AL344" s="77">
        <f t="shared" si="218"/>
        <v>-0.71304528554003122</v>
      </c>
      <c r="AM344" s="77">
        <f t="shared" si="219"/>
        <v>-0.3724379991095485</v>
      </c>
      <c r="AN344" s="84">
        <f t="shared" si="220"/>
        <v>5.5929109257808642</v>
      </c>
      <c r="AO344" s="84">
        <f t="shared" si="220"/>
        <v>5.592910925789778</v>
      </c>
      <c r="AP344" s="84">
        <f t="shared" si="220"/>
        <v>5.5929109261176064</v>
      </c>
      <c r="AQ344" s="84">
        <f t="shared" si="220"/>
        <v>5.5929109381735875</v>
      </c>
      <c r="AR344" s="84">
        <f t="shared" si="220"/>
        <v>5.5929113815362941</v>
      </c>
      <c r="AS344" s="84">
        <f t="shared" si="220"/>
        <v>5.5929276862339572</v>
      </c>
      <c r="AT344" s="84">
        <f t="shared" si="220"/>
        <v>5.5935271403764197</v>
      </c>
      <c r="AU344" s="84">
        <f t="shared" si="221"/>
        <v>5.6153661234971288</v>
      </c>
    </row>
    <row r="345" spans="1:47" s="77" customFormat="1" ht="12.95" customHeight="1">
      <c r="A345" s="5" t="s">
        <v>91</v>
      </c>
      <c r="B345" s="140"/>
      <c r="C345" s="147">
        <v>45745.65</v>
      </c>
      <c r="D345" s="148"/>
      <c r="E345" s="77">
        <f t="shared" si="210"/>
        <v>1282.0116898728447</v>
      </c>
      <c r="F345" s="77">
        <f t="shared" si="211"/>
        <v>1282</v>
      </c>
      <c r="G345" s="77">
        <f t="shared" si="207"/>
        <v>1.3279000006150454E-2</v>
      </c>
      <c r="I345" s="77">
        <f>+G345</f>
        <v>1.3279000006150454E-2</v>
      </c>
      <c r="P345" s="77">
        <f t="shared" si="209"/>
        <v>8.8919866769101383E-3</v>
      </c>
      <c r="Q345" s="143">
        <f t="shared" si="193"/>
        <v>30727.15</v>
      </c>
      <c r="R345" s="77">
        <f t="shared" si="208"/>
        <v>1.9245885950932201E-5</v>
      </c>
      <c r="S345" s="79">
        <f>S$16</f>
        <v>0.1</v>
      </c>
      <c r="Z345" s="77">
        <f t="shared" si="212"/>
        <v>1282</v>
      </c>
      <c r="AA345" s="84">
        <f t="shared" si="213"/>
        <v>1.4381482183924661E-2</v>
      </c>
      <c r="AB345" s="84">
        <f t="shared" si="199"/>
        <v>7.2903062478977321E-2</v>
      </c>
      <c r="AC345" s="84">
        <f t="shared" si="200"/>
        <v>4.3870133292403159E-3</v>
      </c>
      <c r="AD345" s="84">
        <f t="shared" si="201"/>
        <v>-1.1024821777742069E-3</v>
      </c>
      <c r="AE345" s="84">
        <f t="shared" si="202"/>
        <v>1.215466952309758E-7</v>
      </c>
      <c r="AF345" s="77">
        <f t="shared" si="203"/>
        <v>4.3870133292403159E-3</v>
      </c>
      <c r="AG345" s="142"/>
      <c r="AH345" s="77">
        <f t="shared" si="214"/>
        <v>-5.9624062472826873E-2</v>
      </c>
      <c r="AI345" s="77">
        <f t="shared" si="215"/>
        <v>1.0266804652980315</v>
      </c>
      <c r="AJ345" s="77">
        <f t="shared" si="216"/>
        <v>-0.96862587291987645</v>
      </c>
      <c r="AK345" s="77">
        <f t="shared" si="217"/>
        <v>-2.3060809453266922E-2</v>
      </c>
      <c r="AL345" s="77">
        <f t="shared" si="218"/>
        <v>-0.71275654167853675</v>
      </c>
      <c r="AM345" s="77">
        <f t="shared" si="219"/>
        <v>-0.37227361017714961</v>
      </c>
      <c r="AN345" s="84">
        <f t="shared" si="220"/>
        <v>5.5931919919970552</v>
      </c>
      <c r="AO345" s="84">
        <f t="shared" si="220"/>
        <v>5.5931919920059787</v>
      </c>
      <c r="AP345" s="84">
        <f t="shared" si="220"/>
        <v>5.5931919923340701</v>
      </c>
      <c r="AQ345" s="84">
        <f t="shared" si="220"/>
        <v>5.5931920043969585</v>
      </c>
      <c r="AR345" s="84">
        <f t="shared" si="220"/>
        <v>5.5931924479107291</v>
      </c>
      <c r="AS345" s="84">
        <f t="shared" si="220"/>
        <v>5.5932087543796927</v>
      </c>
      <c r="AT345" s="84">
        <f t="shared" si="220"/>
        <v>5.5938081346575466</v>
      </c>
      <c r="AU345" s="84">
        <f t="shared" si="221"/>
        <v>5.6156395460357027</v>
      </c>
    </row>
    <row r="346" spans="1:47" s="77" customFormat="1" ht="12.95" customHeight="1">
      <c r="A346" s="5" t="s">
        <v>91</v>
      </c>
      <c r="B346" s="140"/>
      <c r="C346" s="147">
        <v>45762.686000000002</v>
      </c>
      <c r="D346" s="148"/>
      <c r="E346" s="77">
        <f t="shared" si="210"/>
        <v>1297.0089542542098</v>
      </c>
      <c r="F346" s="77">
        <f t="shared" si="211"/>
        <v>1297</v>
      </c>
      <c r="G346" s="77">
        <f t="shared" si="207"/>
        <v>1.0171500005526468E-2</v>
      </c>
      <c r="I346" s="77">
        <f>+G346</f>
        <v>1.0171500005526468E-2</v>
      </c>
      <c r="P346" s="77">
        <f t="shared" si="209"/>
        <v>9.0130867679344435E-3</v>
      </c>
      <c r="Q346" s="143">
        <f t="shared" si="193"/>
        <v>30744.186000000002</v>
      </c>
      <c r="R346" s="77">
        <f t="shared" si="208"/>
        <v>1.3419212290284366E-6</v>
      </c>
      <c r="S346" s="79">
        <f>S$16</f>
        <v>0.1</v>
      </c>
      <c r="Z346" s="77">
        <f t="shared" si="212"/>
        <v>1297</v>
      </c>
      <c r="AA346" s="84">
        <f t="shared" si="213"/>
        <v>1.4466413591812277E-2</v>
      </c>
      <c r="AB346" s="84">
        <f t="shared" si="199"/>
        <v>6.9760152739106199E-2</v>
      </c>
      <c r="AC346" s="84">
        <f t="shared" si="200"/>
        <v>1.1584132375920247E-3</v>
      </c>
      <c r="AD346" s="84">
        <f t="shared" si="201"/>
        <v>-4.294913586285809E-3</v>
      </c>
      <c r="AE346" s="84">
        <f t="shared" si="202"/>
        <v>1.8446282713662431E-6</v>
      </c>
      <c r="AF346" s="77">
        <f t="shared" si="203"/>
        <v>1.1584132375920247E-3</v>
      </c>
      <c r="AG346" s="142"/>
      <c r="AH346" s="77">
        <f t="shared" si="214"/>
        <v>-5.9588652733579731E-2</v>
      </c>
      <c r="AI346" s="77">
        <f t="shared" si="215"/>
        <v>1.0267303454450254</v>
      </c>
      <c r="AJ346" s="77">
        <f t="shared" si="216"/>
        <v>-0.96808537493164515</v>
      </c>
      <c r="AK346" s="77">
        <f t="shared" si="217"/>
        <v>-2.300297358058213E-2</v>
      </c>
      <c r="AL346" s="77">
        <f t="shared" si="218"/>
        <v>-0.71059084341353052</v>
      </c>
      <c r="AM346" s="77">
        <f t="shared" si="219"/>
        <v>-0.37104118786564066</v>
      </c>
      <c r="AN346" s="84">
        <f t="shared" si="220"/>
        <v>5.5953000466832501</v>
      </c>
      <c r="AO346" s="84">
        <f t="shared" si="220"/>
        <v>5.5953000466922429</v>
      </c>
      <c r="AP346" s="84">
        <f t="shared" si="220"/>
        <v>5.5953000470223122</v>
      </c>
      <c r="AQ346" s="84">
        <f t="shared" si="220"/>
        <v>5.5953000591368482</v>
      </c>
      <c r="AR346" s="84">
        <f t="shared" si="220"/>
        <v>5.5953005037769703</v>
      </c>
      <c r="AS346" s="84">
        <f t="shared" si="220"/>
        <v>5.5953168233014248</v>
      </c>
      <c r="AT346" s="84">
        <f t="shared" si="220"/>
        <v>5.5959156437505131</v>
      </c>
      <c r="AU346" s="84">
        <f t="shared" si="221"/>
        <v>5.6176902150750072</v>
      </c>
    </row>
    <row r="347" spans="1:47" s="77" customFormat="1" ht="12.95" customHeight="1">
      <c r="A347" s="144" t="s">
        <v>1651</v>
      </c>
      <c r="B347" s="144" t="s">
        <v>65</v>
      </c>
      <c r="C347" s="145">
        <v>45762.686800000003</v>
      </c>
      <c r="D347" s="146">
        <v>1.4E-3</v>
      </c>
      <c r="E347" s="140">
        <f t="shared" si="210"/>
        <v>1297.0096585164504</v>
      </c>
      <c r="F347" s="77">
        <f t="shared" si="211"/>
        <v>1297</v>
      </c>
      <c r="G347" s="77">
        <f t="shared" si="207"/>
        <v>1.0971500007144641E-2</v>
      </c>
      <c r="K347" s="77">
        <f>+G347</f>
        <v>1.0971500007144641E-2</v>
      </c>
      <c r="O347" s="77">
        <f ca="1">+C$11+C$12*F347</f>
        <v>2.0491531964007947E-3</v>
      </c>
      <c r="Q347" s="143">
        <f t="shared" si="193"/>
        <v>30744.186800000003</v>
      </c>
      <c r="R347" s="77">
        <f t="shared" si="208"/>
        <v>1.2037381240677486E-4</v>
      </c>
      <c r="S347" s="79">
        <f>S$18</f>
        <v>1</v>
      </c>
      <c r="Z347" s="77">
        <f t="shared" si="212"/>
        <v>1297</v>
      </c>
      <c r="AA347" s="84">
        <f t="shared" si="213"/>
        <v>1.4466413591812277E-2</v>
      </c>
      <c r="AB347" s="84">
        <f t="shared" si="199"/>
        <v>7.0560152740724372E-2</v>
      </c>
      <c r="AC347" s="84">
        <f t="shared" si="200"/>
        <v>1.0971500007144641E-2</v>
      </c>
      <c r="AD347" s="84">
        <f t="shared" si="201"/>
        <v>-3.494913584667636E-3</v>
      </c>
      <c r="AE347" s="84">
        <f t="shared" si="202"/>
        <v>1.2214420964294385E-5</v>
      </c>
      <c r="AF347" s="77">
        <f t="shared" si="203"/>
        <v>1.0971500007144641E-2</v>
      </c>
      <c r="AG347" s="142"/>
      <c r="AH347" s="77">
        <f t="shared" si="214"/>
        <v>-5.9588652733579731E-2</v>
      </c>
      <c r="AI347" s="77">
        <f t="shared" si="215"/>
        <v>1.0267303454450254</v>
      </c>
      <c r="AJ347" s="77">
        <f t="shared" si="216"/>
        <v>-0.96808537493164515</v>
      </c>
      <c r="AK347" s="77">
        <f t="shared" si="217"/>
        <v>-2.300297358058213E-2</v>
      </c>
      <c r="AL347" s="77">
        <f t="shared" si="218"/>
        <v>-0.71059084341353052</v>
      </c>
      <c r="AM347" s="77">
        <f t="shared" si="219"/>
        <v>-0.37104118786564066</v>
      </c>
      <c r="AN347" s="84">
        <f t="shared" si="220"/>
        <v>5.5953000466832501</v>
      </c>
      <c r="AO347" s="84">
        <f t="shared" si="220"/>
        <v>5.5953000466922429</v>
      </c>
      <c r="AP347" s="84">
        <f t="shared" si="220"/>
        <v>5.5953000470223122</v>
      </c>
      <c r="AQ347" s="84">
        <f t="shared" si="220"/>
        <v>5.5953000591368482</v>
      </c>
      <c r="AR347" s="84">
        <f t="shared" si="220"/>
        <v>5.5953005037769703</v>
      </c>
      <c r="AS347" s="84">
        <f t="shared" si="220"/>
        <v>5.5953168233014248</v>
      </c>
      <c r="AT347" s="84">
        <f t="shared" si="220"/>
        <v>5.5959156437505131</v>
      </c>
      <c r="AU347" s="84">
        <f t="shared" si="221"/>
        <v>5.6176902150750072</v>
      </c>
    </row>
    <row r="348" spans="1:47" s="77" customFormat="1" ht="12.95" customHeight="1">
      <c r="A348" s="5" t="s">
        <v>113</v>
      </c>
      <c r="B348" s="140"/>
      <c r="C348" s="147">
        <v>45768.358999999997</v>
      </c>
      <c r="D348" s="148"/>
      <c r="E348" s="77">
        <f t="shared" si="210"/>
        <v>1302.0030538571339</v>
      </c>
      <c r="F348" s="77">
        <f t="shared" si="211"/>
        <v>1302</v>
      </c>
      <c r="G348" s="77">
        <f t="shared" si="207"/>
        <v>3.4690000029513612E-3</v>
      </c>
      <c r="I348" s="77">
        <f>+G348</f>
        <v>3.4690000029513612E-3</v>
      </c>
      <c r="P348" s="77">
        <f>+D$11+D$12*F348+D$13*F348^2</f>
        <v>9.0535411590827383E-3</v>
      </c>
      <c r="Q348" s="143">
        <f t="shared" si="193"/>
        <v>30749.858999999997</v>
      </c>
      <c r="R348" s="77">
        <f t="shared" si="208"/>
        <v>3.1187099924525175E-5</v>
      </c>
      <c r="S348" s="79">
        <f>S$16</f>
        <v>0.1</v>
      </c>
      <c r="Z348" s="77">
        <f t="shared" si="212"/>
        <v>1302</v>
      </c>
      <c r="AA348" s="84">
        <f t="shared" si="213"/>
        <v>1.4494777051635654E-2</v>
      </c>
      <c r="AB348" s="84">
        <f t="shared" si="199"/>
        <v>6.3045790252209855E-2</v>
      </c>
      <c r="AC348" s="84">
        <f t="shared" si="200"/>
        <v>-5.5845411561313771E-3</v>
      </c>
      <c r="AD348" s="84">
        <f t="shared" si="201"/>
        <v>-1.1025777048684293E-2</v>
      </c>
      <c r="AE348" s="84">
        <f t="shared" si="202"/>
        <v>1.2156775952729334E-5</v>
      </c>
      <c r="AF348" s="77">
        <f t="shared" si="203"/>
        <v>-5.5845411561313771E-3</v>
      </c>
      <c r="AG348" s="142"/>
      <c r="AH348" s="77">
        <f t="shared" si="214"/>
        <v>-5.9576790249258493E-2</v>
      </c>
      <c r="AI348" s="77">
        <f t="shared" si="215"/>
        <v>1.0267469453858644</v>
      </c>
      <c r="AJ348" s="77">
        <f t="shared" si="216"/>
        <v>-0.96790418805191669</v>
      </c>
      <c r="AK348" s="77">
        <f t="shared" si="217"/>
        <v>-2.2983669717539196E-2</v>
      </c>
      <c r="AL348" s="77">
        <f t="shared" si="218"/>
        <v>-0.70986889726014235</v>
      </c>
      <c r="AM348" s="77">
        <f t="shared" si="219"/>
        <v>-0.37063057403933297</v>
      </c>
      <c r="AN348" s="84">
        <f t="shared" si="220"/>
        <v>5.5960027543222814</v>
      </c>
      <c r="AO348" s="84">
        <f t="shared" si="220"/>
        <v>5.5960027543312973</v>
      </c>
      <c r="AP348" s="84">
        <f t="shared" si="220"/>
        <v>5.5960027546620248</v>
      </c>
      <c r="AQ348" s="84">
        <f t="shared" si="220"/>
        <v>5.5960027667937178</v>
      </c>
      <c r="AR348" s="84">
        <f t="shared" si="220"/>
        <v>5.5960032118066785</v>
      </c>
      <c r="AS348" s="84">
        <f t="shared" si="220"/>
        <v>5.5960195355929301</v>
      </c>
      <c r="AT348" s="84">
        <f t="shared" si="220"/>
        <v>5.5966181671416146</v>
      </c>
      <c r="AU348" s="84">
        <f t="shared" si="221"/>
        <v>5.6183737714214423</v>
      </c>
    </row>
    <row r="349" spans="1:47" s="77" customFormat="1" ht="12.95" customHeight="1">
      <c r="A349" s="5" t="s">
        <v>123</v>
      </c>
      <c r="B349" s="140"/>
      <c r="C349" s="147">
        <v>45768.383000000002</v>
      </c>
      <c r="D349" s="148"/>
      <c r="E349" s="77">
        <f t="shared" si="210"/>
        <v>1302.0241817243109</v>
      </c>
      <c r="F349" s="77">
        <f t="shared" si="211"/>
        <v>1302</v>
      </c>
      <c r="G349" s="77">
        <f t="shared" si="207"/>
        <v>2.7469000007840805E-2</v>
      </c>
      <c r="I349" s="77">
        <f>+G349</f>
        <v>2.7469000007840805E-2</v>
      </c>
      <c r="P349" s="77">
        <f>+D$11+D$12*F349+D$13*F349^2</f>
        <v>9.0535411590827383E-3</v>
      </c>
      <c r="Q349" s="143">
        <f t="shared" si="193"/>
        <v>30749.883000000002</v>
      </c>
      <c r="R349" s="77">
        <f t="shared" si="208"/>
        <v>3.3912912461030176E-4</v>
      </c>
      <c r="S349" s="79">
        <f>S$16</f>
        <v>0.1</v>
      </c>
      <c r="Z349" s="77">
        <f t="shared" si="212"/>
        <v>1302</v>
      </c>
      <c r="AA349" s="84">
        <f t="shared" si="213"/>
        <v>1.4494777051635654E-2</v>
      </c>
      <c r="AB349" s="84">
        <f t="shared" si="199"/>
        <v>8.7045790257099298E-2</v>
      </c>
      <c r="AC349" s="84">
        <f t="shared" si="200"/>
        <v>1.8415458848758066E-2</v>
      </c>
      <c r="AD349" s="84">
        <f t="shared" si="201"/>
        <v>1.297422295620515E-2</v>
      </c>
      <c r="AE349" s="84">
        <f t="shared" si="202"/>
        <v>1.683304613173207E-5</v>
      </c>
      <c r="AF349" s="77">
        <f t="shared" si="203"/>
        <v>1.8415458848758066E-2</v>
      </c>
      <c r="AG349" s="142"/>
      <c r="AH349" s="77">
        <f t="shared" si="214"/>
        <v>-5.9576790249258493E-2</v>
      </c>
      <c r="AI349" s="77">
        <f t="shared" si="215"/>
        <v>1.0267469453858644</v>
      </c>
      <c r="AJ349" s="77">
        <f t="shared" si="216"/>
        <v>-0.96790418805191669</v>
      </c>
      <c r="AK349" s="77">
        <f t="shared" si="217"/>
        <v>-2.2983669717539196E-2</v>
      </c>
      <c r="AL349" s="77">
        <f t="shared" si="218"/>
        <v>-0.70986889726014235</v>
      </c>
      <c r="AM349" s="77">
        <f t="shared" si="219"/>
        <v>-0.37063057403933297</v>
      </c>
      <c r="AN349" s="84">
        <f t="shared" si="220"/>
        <v>5.5960027543222814</v>
      </c>
      <c r="AO349" s="84">
        <f t="shared" si="220"/>
        <v>5.5960027543312973</v>
      </c>
      <c r="AP349" s="84">
        <f t="shared" si="220"/>
        <v>5.5960027546620248</v>
      </c>
      <c r="AQ349" s="84">
        <f t="shared" si="220"/>
        <v>5.5960027667937178</v>
      </c>
      <c r="AR349" s="84">
        <f t="shared" si="220"/>
        <v>5.5960032118066785</v>
      </c>
      <c r="AS349" s="84">
        <f t="shared" si="220"/>
        <v>5.5960195355929301</v>
      </c>
      <c r="AT349" s="84">
        <f t="shared" si="220"/>
        <v>5.5966181671416146</v>
      </c>
      <c r="AU349" s="84">
        <f t="shared" si="221"/>
        <v>5.6183737714214423</v>
      </c>
    </row>
    <row r="350" spans="1:47" s="77" customFormat="1" ht="12.95" customHeight="1">
      <c r="A350" s="5" t="s">
        <v>91</v>
      </c>
      <c r="B350" s="140"/>
      <c r="C350" s="147">
        <v>46056.892999999996</v>
      </c>
      <c r="D350" s="148"/>
      <c r="E350" s="77">
        <f t="shared" si="210"/>
        <v>1556.0075549731691</v>
      </c>
      <c r="F350" s="77">
        <f t="shared" si="211"/>
        <v>1556</v>
      </c>
      <c r="G350" s="77">
        <f t="shared" si="207"/>
        <v>8.5820000022067688E-3</v>
      </c>
      <c r="I350" s="77">
        <f>+G350</f>
        <v>8.5820000022067688E-3</v>
      </c>
      <c r="P350" s="77">
        <f>+D$11+D$12*F350+D$13*F350^2</f>
        <v>1.1166314696484729E-2</v>
      </c>
      <c r="Q350" s="143">
        <f t="shared" si="193"/>
        <v>31038.392999999996</v>
      </c>
      <c r="R350" s="77">
        <f t="shared" si="208"/>
        <v>6.6786824390609885E-6</v>
      </c>
      <c r="S350" s="79">
        <f>S$16</f>
        <v>0.1</v>
      </c>
      <c r="Z350" s="77">
        <f t="shared" si="212"/>
        <v>1556</v>
      </c>
      <c r="AA350" s="84">
        <f t="shared" si="213"/>
        <v>1.597038614830016E-2</v>
      </c>
      <c r="AB350" s="84">
        <f t="shared" si="199"/>
        <v>6.7517320810205061E-2</v>
      </c>
      <c r="AC350" s="84">
        <f t="shared" si="200"/>
        <v>-2.5843146942779605E-3</v>
      </c>
      <c r="AD350" s="84">
        <f t="shared" si="201"/>
        <v>-7.3883861460933911E-3</v>
      </c>
      <c r="AE350" s="84">
        <f t="shared" si="202"/>
        <v>5.4588249843784756E-6</v>
      </c>
      <c r="AF350" s="77">
        <f t="shared" si="203"/>
        <v>-2.5843146942779605E-3</v>
      </c>
      <c r="AG350" s="142"/>
      <c r="AH350" s="77">
        <f t="shared" si="214"/>
        <v>-5.89353208079983E-2</v>
      </c>
      <c r="AI350" s="77">
        <f t="shared" si="215"/>
        <v>1.0275723595870503</v>
      </c>
      <c r="AJ350" s="77">
        <f t="shared" si="216"/>
        <v>-0.95802959729495274</v>
      </c>
      <c r="AK350" s="77">
        <f t="shared" si="217"/>
        <v>-2.1986658408265251E-2</v>
      </c>
      <c r="AL350" s="77">
        <f t="shared" si="218"/>
        <v>-0.67316373800186724</v>
      </c>
      <c r="AM350" s="77">
        <f t="shared" si="219"/>
        <v>-0.34989566658588717</v>
      </c>
      <c r="AN350" s="84">
        <f t="shared" si="220"/>
        <v>5.6317150420660358</v>
      </c>
      <c r="AO350" s="84">
        <f t="shared" si="220"/>
        <v>5.6317150420762276</v>
      </c>
      <c r="AP350" s="84">
        <f t="shared" si="220"/>
        <v>5.6317150424396623</v>
      </c>
      <c r="AQ350" s="84">
        <f t="shared" si="220"/>
        <v>5.6317150553996811</v>
      </c>
      <c r="AR350" s="84">
        <f t="shared" si="220"/>
        <v>5.631715517550945</v>
      </c>
      <c r="AS350" s="84">
        <f t="shared" si="220"/>
        <v>5.6317319976516096</v>
      </c>
      <c r="AT350" s="84">
        <f t="shared" si="220"/>
        <v>5.6323195351654363</v>
      </c>
      <c r="AU350" s="84">
        <f t="shared" si="221"/>
        <v>5.6530984338203343</v>
      </c>
    </row>
    <row r="351" spans="1:47" s="77" customFormat="1" ht="12.95" customHeight="1">
      <c r="A351" s="144" t="s">
        <v>1651</v>
      </c>
      <c r="B351" s="144" t="s">
        <v>65</v>
      </c>
      <c r="C351" s="145">
        <v>46056.8943</v>
      </c>
      <c r="D351" s="146">
        <v>2E-3</v>
      </c>
      <c r="E351" s="140">
        <f t="shared" si="210"/>
        <v>1556.0086993993107</v>
      </c>
      <c r="F351" s="77">
        <f t="shared" si="211"/>
        <v>1556</v>
      </c>
      <c r="G351" s="77">
        <f t="shared" si="207"/>
        <v>9.8820000057457946E-3</v>
      </c>
      <c r="K351" s="77">
        <f>+G351</f>
        <v>9.8820000057457946E-3</v>
      </c>
      <c r="O351" s="77">
        <f ca="1">+C$11+C$12*F351</f>
        <v>4.9519669320997224E-3</v>
      </c>
      <c r="Q351" s="143">
        <f t="shared" si="193"/>
        <v>31038.3943</v>
      </c>
      <c r="R351" s="77">
        <f t="shared" si="208"/>
        <v>9.765392411355988E-5</v>
      </c>
      <c r="S351" s="79">
        <f>S$18</f>
        <v>1</v>
      </c>
      <c r="Z351" s="77">
        <f t="shared" si="212"/>
        <v>1556</v>
      </c>
      <c r="AA351" s="84">
        <f t="shared" si="213"/>
        <v>1.597038614830016E-2</v>
      </c>
      <c r="AB351" s="84">
        <f t="shared" si="199"/>
        <v>6.8817320813744087E-2</v>
      </c>
      <c r="AC351" s="84">
        <f t="shared" si="200"/>
        <v>9.8820000057457946E-3</v>
      </c>
      <c r="AD351" s="84">
        <f t="shared" si="201"/>
        <v>-6.0883861425543653E-3</v>
      </c>
      <c r="AE351" s="84">
        <f t="shared" si="202"/>
        <v>3.7068445820848024E-5</v>
      </c>
      <c r="AF351" s="77">
        <f t="shared" si="203"/>
        <v>9.8820000057457946E-3</v>
      </c>
      <c r="AG351" s="142"/>
      <c r="AH351" s="77">
        <f t="shared" si="214"/>
        <v>-5.89353208079983E-2</v>
      </c>
      <c r="AI351" s="77">
        <f t="shared" si="215"/>
        <v>1.0275723595870503</v>
      </c>
      <c r="AJ351" s="77">
        <f t="shared" si="216"/>
        <v>-0.95802959729495274</v>
      </c>
      <c r="AK351" s="77">
        <f t="shared" si="217"/>
        <v>-2.1986658408265251E-2</v>
      </c>
      <c r="AL351" s="77">
        <f t="shared" si="218"/>
        <v>-0.67316373800186724</v>
      </c>
      <c r="AM351" s="77">
        <f t="shared" si="219"/>
        <v>-0.34989566658588717</v>
      </c>
      <c r="AN351" s="84">
        <f t="shared" ref="AN351:AT360" si="222">$AU351+$AB$7*SIN(AO351)</f>
        <v>5.6317150420660358</v>
      </c>
      <c r="AO351" s="84">
        <f t="shared" si="222"/>
        <v>5.6317150420762276</v>
      </c>
      <c r="AP351" s="84">
        <f t="shared" si="222"/>
        <v>5.6317150424396623</v>
      </c>
      <c r="AQ351" s="84">
        <f t="shared" si="222"/>
        <v>5.6317150553996811</v>
      </c>
      <c r="AR351" s="84">
        <f t="shared" si="222"/>
        <v>5.631715517550945</v>
      </c>
      <c r="AS351" s="84">
        <f t="shared" si="222"/>
        <v>5.6317319976516096</v>
      </c>
      <c r="AT351" s="84">
        <f t="shared" si="222"/>
        <v>5.6323195351654363</v>
      </c>
      <c r="AU351" s="84">
        <f t="shared" si="221"/>
        <v>5.6530984338203343</v>
      </c>
    </row>
    <row r="352" spans="1:47" s="77" customFormat="1" ht="12.95" customHeight="1">
      <c r="A352" s="5" t="s">
        <v>91</v>
      </c>
      <c r="B352" s="140"/>
      <c r="C352" s="147">
        <v>46064.845999999998</v>
      </c>
      <c r="D352" s="148"/>
      <c r="E352" s="77">
        <f t="shared" si="210"/>
        <v>1563.0088019574973</v>
      </c>
      <c r="F352" s="77">
        <f t="shared" si="211"/>
        <v>1563</v>
      </c>
      <c r="G352" s="77">
        <f t="shared" si="207"/>
        <v>9.9984999978914857E-3</v>
      </c>
      <c r="I352" s="77">
        <f>+G352</f>
        <v>9.9984999978914857E-3</v>
      </c>
      <c r="P352" s="77">
        <f>+D$11+D$12*F352+D$13*F352^2</f>
        <v>1.1226142910795435E-2</v>
      </c>
      <c r="Q352" s="143">
        <f t="shared" si="193"/>
        <v>31046.345999999998</v>
      </c>
      <c r="R352" s="77">
        <f t="shared" si="208"/>
        <v>1.5071071216032944E-6</v>
      </c>
      <c r="S352" s="79">
        <f>S$16</f>
        <v>0.1</v>
      </c>
      <c r="Z352" s="77">
        <f t="shared" si="212"/>
        <v>1563</v>
      </c>
      <c r="AA352" s="84">
        <f t="shared" si="213"/>
        <v>1.6012014230480862E-2</v>
      </c>
      <c r="AB352" s="84">
        <f t="shared" si="199"/>
        <v>6.8915066684852144E-2</v>
      </c>
      <c r="AC352" s="84">
        <f t="shared" si="200"/>
        <v>-1.2276429129039496E-3</v>
      </c>
      <c r="AD352" s="84">
        <f t="shared" si="201"/>
        <v>-6.0135142325893759E-3</v>
      </c>
      <c r="AE352" s="84">
        <f t="shared" si="202"/>
        <v>3.6162353425554993E-6</v>
      </c>
      <c r="AF352" s="77">
        <f t="shared" si="203"/>
        <v>-1.2276429129039496E-3</v>
      </c>
      <c r="AG352" s="142"/>
      <c r="AH352" s="77">
        <f t="shared" si="214"/>
        <v>-5.8916566686960659E-2</v>
      </c>
      <c r="AI352" s="77">
        <f t="shared" si="215"/>
        <v>1.0275946044961519</v>
      </c>
      <c r="AJ352" s="77">
        <f t="shared" si="216"/>
        <v>-0.95773888564478349</v>
      </c>
      <c r="AK352" s="77">
        <f t="shared" si="217"/>
        <v>-2.1958733202539184E-2</v>
      </c>
      <c r="AL352" s="77">
        <f t="shared" si="218"/>
        <v>-0.67215134938106758</v>
      </c>
      <c r="AM352" s="77">
        <f t="shared" si="219"/>
        <v>-0.34932760100056792</v>
      </c>
      <c r="AN352" s="84">
        <f t="shared" si="222"/>
        <v>5.6326996422593325</v>
      </c>
      <c r="AO352" s="84">
        <f t="shared" si="222"/>
        <v>5.6326996422695563</v>
      </c>
      <c r="AP352" s="84">
        <f t="shared" si="222"/>
        <v>5.6326996426338676</v>
      </c>
      <c r="AQ352" s="84">
        <f t="shared" si="222"/>
        <v>5.632699655615399</v>
      </c>
      <c r="AR352" s="84">
        <f t="shared" si="222"/>
        <v>5.6327001181867224</v>
      </c>
      <c r="AS352" s="84">
        <f t="shared" si="222"/>
        <v>5.6327166008997516</v>
      </c>
      <c r="AT352" s="84">
        <f t="shared" si="222"/>
        <v>5.6333037913394719</v>
      </c>
      <c r="AU352" s="84">
        <f t="shared" si="221"/>
        <v>5.6540554127053433</v>
      </c>
    </row>
    <row r="353" spans="1:64" s="77" customFormat="1" ht="12.95" customHeight="1">
      <c r="A353" s="144" t="s">
        <v>1651</v>
      </c>
      <c r="B353" s="144" t="s">
        <v>65</v>
      </c>
      <c r="C353" s="145">
        <v>46064.847600000001</v>
      </c>
      <c r="D353" s="146">
        <v>1.1999999999999999E-3</v>
      </c>
      <c r="E353" s="140">
        <f t="shared" si="210"/>
        <v>1563.0102104819784</v>
      </c>
      <c r="F353" s="77">
        <f t="shared" si="211"/>
        <v>1563</v>
      </c>
      <c r="G353" s="77">
        <f t="shared" si="207"/>
        <v>1.1598500001127832E-2</v>
      </c>
      <c r="K353" s="77">
        <f>+G353</f>
        <v>1.1598500001127832E-2</v>
      </c>
      <c r="O353" s="77">
        <f ca="1">+C$11+C$12*F353</f>
        <v>5.0304213573888826E-3</v>
      </c>
      <c r="Q353" s="143">
        <f t="shared" si="193"/>
        <v>31046.347600000001</v>
      </c>
      <c r="R353" s="77">
        <f t="shared" si="208"/>
        <v>1.3452520227616232E-4</v>
      </c>
      <c r="S353" s="79">
        <f>S$18</f>
        <v>1</v>
      </c>
      <c r="Z353" s="77">
        <f t="shared" si="212"/>
        <v>1563</v>
      </c>
      <c r="AA353" s="84">
        <f t="shared" si="213"/>
        <v>1.6012014230480862E-2</v>
      </c>
      <c r="AB353" s="84">
        <f t="shared" si="199"/>
        <v>7.051506668808849E-2</v>
      </c>
      <c r="AC353" s="84">
        <f t="shared" si="200"/>
        <v>1.1598500001127832E-2</v>
      </c>
      <c r="AD353" s="84">
        <f t="shared" si="201"/>
        <v>-4.4135142293530299E-3</v>
      </c>
      <c r="AE353" s="84">
        <f t="shared" si="202"/>
        <v>1.9479107852701668E-5</v>
      </c>
      <c r="AF353" s="77">
        <f t="shared" si="203"/>
        <v>1.1598500001127832E-2</v>
      </c>
      <c r="AG353" s="142"/>
      <c r="AH353" s="77">
        <f t="shared" si="214"/>
        <v>-5.8916566686960659E-2</v>
      </c>
      <c r="AI353" s="77">
        <f t="shared" si="215"/>
        <v>1.0275946044961519</v>
      </c>
      <c r="AJ353" s="77">
        <f t="shared" si="216"/>
        <v>-0.95773888564478349</v>
      </c>
      <c r="AK353" s="77">
        <f t="shared" si="217"/>
        <v>-2.1958733202539184E-2</v>
      </c>
      <c r="AL353" s="77">
        <f t="shared" si="218"/>
        <v>-0.67215134938106758</v>
      </c>
      <c r="AM353" s="77">
        <f t="shared" si="219"/>
        <v>-0.34932760100056792</v>
      </c>
      <c r="AN353" s="84">
        <f t="shared" si="222"/>
        <v>5.6326996422593325</v>
      </c>
      <c r="AO353" s="84">
        <f t="shared" si="222"/>
        <v>5.6326996422695563</v>
      </c>
      <c r="AP353" s="84">
        <f t="shared" si="222"/>
        <v>5.6326996426338676</v>
      </c>
      <c r="AQ353" s="84">
        <f t="shared" si="222"/>
        <v>5.632699655615399</v>
      </c>
      <c r="AR353" s="84">
        <f t="shared" si="222"/>
        <v>5.6327001181867224</v>
      </c>
      <c r="AS353" s="84">
        <f t="shared" si="222"/>
        <v>5.6327166008997516</v>
      </c>
      <c r="AT353" s="84">
        <f t="shared" si="222"/>
        <v>5.6333037913394719</v>
      </c>
      <c r="AU353" s="84">
        <f t="shared" si="221"/>
        <v>5.6540554127053433</v>
      </c>
    </row>
    <row r="354" spans="1:64" s="77" customFormat="1" ht="12.95" customHeight="1">
      <c r="A354" s="144" t="s">
        <v>1651</v>
      </c>
      <c r="B354" s="144" t="s">
        <v>65</v>
      </c>
      <c r="C354" s="145">
        <v>46080.761500000001</v>
      </c>
      <c r="D354" s="146">
        <v>1.1000000000000001E-3</v>
      </c>
      <c r="E354" s="140">
        <f t="shared" si="210"/>
        <v>1577.0196590402431</v>
      </c>
      <c r="F354" s="77">
        <f t="shared" si="211"/>
        <v>1577</v>
      </c>
      <c r="G354" s="77">
        <f t="shared" si="207"/>
        <v>2.233150000392925E-2</v>
      </c>
      <c r="K354" s="77">
        <f>+G354</f>
        <v>2.233150000392925E-2</v>
      </c>
      <c r="O354" s="77">
        <f ca="1">+C$11+C$12*F354</f>
        <v>5.1873302079672029E-3</v>
      </c>
      <c r="Q354" s="143">
        <f t="shared" si="193"/>
        <v>31062.261500000001</v>
      </c>
      <c r="R354" s="77">
        <f t="shared" si="208"/>
        <v>4.9869589242549207E-4</v>
      </c>
      <c r="S354" s="79">
        <f>S$18</f>
        <v>1</v>
      </c>
      <c r="Z354" s="77">
        <f t="shared" si="212"/>
        <v>1577</v>
      </c>
      <c r="AA354" s="84">
        <f t="shared" si="213"/>
        <v>1.6095424583065919E-2</v>
      </c>
      <c r="AB354" s="84">
        <f t="shared" si="199"/>
        <v>8.1210385893299597E-2</v>
      </c>
      <c r="AC354" s="84">
        <f t="shared" si="200"/>
        <v>2.233150000392925E-2</v>
      </c>
      <c r="AD354" s="84">
        <f t="shared" si="201"/>
        <v>6.2360754208633309E-3</v>
      </c>
      <c r="AE354" s="84">
        <f t="shared" si="202"/>
        <v>3.8888636654695771E-5</v>
      </c>
      <c r="AF354" s="77">
        <f t="shared" si="203"/>
        <v>2.233150000392925E-2</v>
      </c>
      <c r="AG354" s="142"/>
      <c r="AH354" s="77">
        <f t="shared" si="214"/>
        <v>-5.8878885889370354E-2</v>
      </c>
      <c r="AI354" s="77">
        <f t="shared" si="215"/>
        <v>1.027639012321151</v>
      </c>
      <c r="AJ354" s="77">
        <f t="shared" si="216"/>
        <v>-0.95715447975567047</v>
      </c>
      <c r="AK354" s="77">
        <f t="shared" si="217"/>
        <v>-2.1902811670436454E-2</v>
      </c>
      <c r="AL354" s="77">
        <f t="shared" si="218"/>
        <v>-0.67012644077586103</v>
      </c>
      <c r="AM354" s="77">
        <f t="shared" si="219"/>
        <v>-0.34819199837933285</v>
      </c>
      <c r="AN354" s="84">
        <f t="shared" si="222"/>
        <v>5.6346689065237197</v>
      </c>
      <c r="AO354" s="84">
        <f t="shared" si="222"/>
        <v>5.6346689065340074</v>
      </c>
      <c r="AP354" s="84">
        <f t="shared" si="222"/>
        <v>5.6346689069000675</v>
      </c>
      <c r="AQ354" s="84">
        <f t="shared" si="222"/>
        <v>5.6346689199243922</v>
      </c>
      <c r="AR354" s="84">
        <f t="shared" si="222"/>
        <v>5.6346693833270685</v>
      </c>
      <c r="AS354" s="84">
        <f t="shared" si="222"/>
        <v>5.6346858709882683</v>
      </c>
      <c r="AT354" s="84">
        <f t="shared" si="222"/>
        <v>5.6352723606760806</v>
      </c>
      <c r="AU354" s="84">
        <f t="shared" si="221"/>
        <v>5.6559693704753613</v>
      </c>
      <c r="AV354" s="84"/>
    </row>
    <row r="355" spans="1:64" s="77" customFormat="1" ht="12.95" customHeight="1">
      <c r="A355" s="5" t="s">
        <v>91</v>
      </c>
      <c r="B355" s="140"/>
      <c r="C355" s="147">
        <v>46080.762000000002</v>
      </c>
      <c r="D355" s="148"/>
      <c r="E355" s="77">
        <f t="shared" si="210"/>
        <v>1577.0200992041443</v>
      </c>
      <c r="F355" s="77">
        <f t="shared" si="211"/>
        <v>1577</v>
      </c>
      <c r="G355" s="77">
        <f t="shared" si="207"/>
        <v>2.2831500005850103E-2</v>
      </c>
      <c r="I355" s="77">
        <f>+G355</f>
        <v>2.2831500005850103E-2</v>
      </c>
      <c r="P355" s="77">
        <f>+D$11+D$12*F355+D$13*F355^2</f>
        <v>1.1346057160189018E-2</v>
      </c>
      <c r="Q355" s="143">
        <f t="shared" si="193"/>
        <v>31062.262000000002</v>
      </c>
      <c r="R355" s="77">
        <f t="shared" si="208"/>
        <v>1.319153973609474E-4</v>
      </c>
      <c r="S355" s="79">
        <f>S$16</f>
        <v>0.1</v>
      </c>
      <c r="Z355" s="77">
        <f t="shared" si="212"/>
        <v>1577</v>
      </c>
      <c r="AA355" s="84">
        <f t="shared" si="213"/>
        <v>1.6095424583065919E-2</v>
      </c>
      <c r="AB355" s="84">
        <f t="shared" si="199"/>
        <v>8.171038589522045E-2</v>
      </c>
      <c r="AC355" s="84">
        <f t="shared" si="200"/>
        <v>1.1485442845661085E-2</v>
      </c>
      <c r="AD355" s="84">
        <f t="shared" si="201"/>
        <v>6.7360754227841838E-3</v>
      </c>
      <c r="AE355" s="84">
        <f t="shared" si="202"/>
        <v>4.5374712101437124E-6</v>
      </c>
      <c r="AF355" s="77">
        <f t="shared" si="203"/>
        <v>1.1485442845661085E-2</v>
      </c>
      <c r="AG355" s="142"/>
      <c r="AH355" s="77">
        <f t="shared" si="214"/>
        <v>-5.8878885889370354E-2</v>
      </c>
      <c r="AI355" s="77">
        <f t="shared" si="215"/>
        <v>1.027639012321151</v>
      </c>
      <c r="AJ355" s="77">
        <f t="shared" si="216"/>
        <v>-0.95715447975567047</v>
      </c>
      <c r="AK355" s="77">
        <f t="shared" si="217"/>
        <v>-2.1902811670436454E-2</v>
      </c>
      <c r="AL355" s="77">
        <f t="shared" si="218"/>
        <v>-0.67012644077586103</v>
      </c>
      <c r="AM355" s="77">
        <f t="shared" si="219"/>
        <v>-0.34819199837933285</v>
      </c>
      <c r="AN355" s="84">
        <f t="shared" si="222"/>
        <v>5.6346689065237197</v>
      </c>
      <c r="AO355" s="84">
        <f t="shared" si="222"/>
        <v>5.6346689065340074</v>
      </c>
      <c r="AP355" s="84">
        <f t="shared" si="222"/>
        <v>5.6346689069000675</v>
      </c>
      <c r="AQ355" s="84">
        <f t="shared" si="222"/>
        <v>5.6346689199243922</v>
      </c>
      <c r="AR355" s="84">
        <f t="shared" si="222"/>
        <v>5.6346693833270685</v>
      </c>
      <c r="AS355" s="84">
        <f t="shared" si="222"/>
        <v>5.6346858709882683</v>
      </c>
      <c r="AT355" s="84">
        <f t="shared" si="222"/>
        <v>5.6352723606760806</v>
      </c>
      <c r="AU355" s="84">
        <f t="shared" si="221"/>
        <v>5.6559693704753613</v>
      </c>
    </row>
    <row r="356" spans="1:64" s="77" customFormat="1" ht="12.95" customHeight="1">
      <c r="A356" s="5" t="s">
        <v>113</v>
      </c>
      <c r="B356" s="140"/>
      <c r="C356" s="147">
        <v>46102.339</v>
      </c>
      <c r="D356" s="148"/>
      <c r="E356" s="77">
        <f t="shared" si="210"/>
        <v>1596.0149321201268</v>
      </c>
      <c r="F356" s="77">
        <f t="shared" si="211"/>
        <v>1596</v>
      </c>
      <c r="G356" s="77">
        <f t="shared" si="207"/>
        <v>1.6962000001512934E-2</v>
      </c>
      <c r="I356" s="77">
        <f>+G356</f>
        <v>1.6962000001512934E-2</v>
      </c>
      <c r="P356" s="77">
        <f>+D$11+D$12*F356+D$13*F356^2</f>
        <v>1.1509347769482186E-2</v>
      </c>
      <c r="Q356" s="143">
        <f t="shared" si="193"/>
        <v>31083.839</v>
      </c>
      <c r="R356" s="77">
        <f t="shared" si="208"/>
        <v>2.9731416363469893E-5</v>
      </c>
      <c r="S356" s="79">
        <f>S$16</f>
        <v>0.1</v>
      </c>
      <c r="Z356" s="77">
        <f t="shared" si="212"/>
        <v>1596</v>
      </c>
      <c r="AA356" s="84">
        <f t="shared" si="213"/>
        <v>1.6208952993339507E-2</v>
      </c>
      <c r="AB356" s="84">
        <f t="shared" si="199"/>
        <v>7.5789379848470964E-2</v>
      </c>
      <c r="AC356" s="84">
        <f t="shared" si="200"/>
        <v>5.4526522320307476E-3</v>
      </c>
      <c r="AD356" s="84">
        <f t="shared" si="201"/>
        <v>7.5304700817342696E-4</v>
      </c>
      <c r="AE356" s="84">
        <f t="shared" si="202"/>
        <v>5.6707979651894937E-8</v>
      </c>
      <c r="AF356" s="77">
        <f t="shared" si="203"/>
        <v>5.4526522320307476E-3</v>
      </c>
      <c r="AG356" s="142"/>
      <c r="AH356" s="77">
        <f t="shared" si="214"/>
        <v>-5.8827379846958031E-2</v>
      </c>
      <c r="AI356" s="77">
        <f t="shared" si="215"/>
        <v>1.0276991048844883</v>
      </c>
      <c r="AJ356" s="77">
        <f t="shared" si="216"/>
        <v>-0.95635499894313813</v>
      </c>
      <c r="AK356" s="77">
        <f t="shared" si="217"/>
        <v>-2.1826766818689919E-2</v>
      </c>
      <c r="AL356" s="77">
        <f t="shared" si="218"/>
        <v>-0.66737807101847868</v>
      </c>
      <c r="AM356" s="77">
        <f t="shared" si="219"/>
        <v>-0.34665194644583353</v>
      </c>
      <c r="AN356" s="84">
        <f t="shared" si="222"/>
        <v>5.6373416153636375</v>
      </c>
      <c r="AO356" s="84">
        <f t="shared" si="222"/>
        <v>5.6373416153740132</v>
      </c>
      <c r="AP356" s="84">
        <f t="shared" si="222"/>
        <v>5.6373416157424341</v>
      </c>
      <c r="AQ356" s="84">
        <f t="shared" si="222"/>
        <v>5.6373416288243394</v>
      </c>
      <c r="AR356" s="84">
        <f t="shared" si="222"/>
        <v>5.6373420933364748</v>
      </c>
      <c r="AS356" s="84">
        <f t="shared" si="222"/>
        <v>5.6373585871221863</v>
      </c>
      <c r="AT356" s="84">
        <f t="shared" si="222"/>
        <v>5.6379441117219855</v>
      </c>
      <c r="AU356" s="84">
        <f t="shared" si="221"/>
        <v>5.6585668845918136</v>
      </c>
    </row>
    <row r="357" spans="1:64" s="77" customFormat="1" ht="12.95" customHeight="1">
      <c r="A357" s="5" t="s">
        <v>91</v>
      </c>
      <c r="B357" s="140"/>
      <c r="C357" s="147">
        <v>46114.82</v>
      </c>
      <c r="D357" s="148"/>
      <c r="E357" s="77">
        <f t="shared" si="210"/>
        <v>1607.0023033776879</v>
      </c>
      <c r="F357" s="77">
        <f t="shared" si="211"/>
        <v>1607</v>
      </c>
      <c r="G357" s="77">
        <f t="shared" si="207"/>
        <v>2.6165000017499551E-3</v>
      </c>
      <c r="I357" s="77">
        <f>+G357</f>
        <v>2.6165000017499551E-3</v>
      </c>
      <c r="P357" s="77">
        <f>+D$11+D$12*F357+D$13*F357^2</f>
        <v>1.1604173828682979E-2</v>
      </c>
      <c r="Q357" s="143">
        <f t="shared" si="193"/>
        <v>31096.32</v>
      </c>
      <c r="R357" s="77">
        <f t="shared" si="208"/>
        <v>8.0778280819336905E-5</v>
      </c>
      <c r="S357" s="79">
        <f>S$16</f>
        <v>0.1</v>
      </c>
      <c r="Z357" s="77">
        <f t="shared" si="212"/>
        <v>1607</v>
      </c>
      <c r="AA357" s="84">
        <f t="shared" si="213"/>
        <v>1.6274852831999448E-2</v>
      </c>
      <c r="AB357" s="84">
        <f t="shared" si="199"/>
        <v>6.1413867080357093E-2</v>
      </c>
      <c r="AC357" s="84">
        <f t="shared" si="200"/>
        <v>-8.9876738269330236E-3</v>
      </c>
      <c r="AD357" s="84">
        <f t="shared" si="201"/>
        <v>-1.3658352830249493E-2</v>
      </c>
      <c r="AE357" s="84">
        <f t="shared" si="202"/>
        <v>1.8655060203558434E-5</v>
      </c>
      <c r="AF357" s="77">
        <f t="shared" si="203"/>
        <v>-8.9876738269330236E-3</v>
      </c>
      <c r="AG357" s="142"/>
      <c r="AH357" s="77">
        <f t="shared" si="214"/>
        <v>-5.8797367078607138E-2</v>
      </c>
      <c r="AI357" s="77">
        <f t="shared" si="215"/>
        <v>1.0277338029115786</v>
      </c>
      <c r="AJ357" s="77">
        <f t="shared" si="216"/>
        <v>-0.95588879637756585</v>
      </c>
      <c r="AK357" s="77">
        <f t="shared" si="217"/>
        <v>-2.1782661389762693E-2</v>
      </c>
      <c r="AL357" s="77">
        <f t="shared" si="218"/>
        <v>-0.66578676284528004</v>
      </c>
      <c r="AM357" s="77">
        <f t="shared" si="219"/>
        <v>-0.34576092610829917</v>
      </c>
      <c r="AN357" s="84">
        <f t="shared" si="222"/>
        <v>5.6388890444591651</v>
      </c>
      <c r="AO357" s="84">
        <f t="shared" si="222"/>
        <v>5.6388890444695914</v>
      </c>
      <c r="AP357" s="84">
        <f t="shared" si="222"/>
        <v>5.6388890448393738</v>
      </c>
      <c r="AQ357" s="84">
        <f t="shared" si="222"/>
        <v>5.6388890579543505</v>
      </c>
      <c r="AR357" s="84">
        <f t="shared" si="222"/>
        <v>5.6388895230988458</v>
      </c>
      <c r="AS357" s="84">
        <f t="shared" si="222"/>
        <v>5.6389060201187426</v>
      </c>
      <c r="AT357" s="84">
        <f t="shared" si="222"/>
        <v>5.6394909785886638</v>
      </c>
      <c r="AU357" s="84">
        <f t="shared" si="221"/>
        <v>5.6600707085539703</v>
      </c>
    </row>
    <row r="358" spans="1:64" s="77" customFormat="1" ht="12.95" customHeight="1">
      <c r="A358" s="5" t="s">
        <v>91</v>
      </c>
      <c r="B358" s="140"/>
      <c r="C358" s="147">
        <v>46129.599000000002</v>
      </c>
      <c r="D358" s="148"/>
      <c r="E358" s="77">
        <f t="shared" si="210"/>
        <v>1620.0126679170298</v>
      </c>
      <c r="F358" s="77">
        <f t="shared" si="211"/>
        <v>1620</v>
      </c>
      <c r="G358" s="77">
        <f t="shared" si="207"/>
        <v>1.4390000003913883E-2</v>
      </c>
      <c r="I358" s="77">
        <f>+G358</f>
        <v>1.4390000003913883E-2</v>
      </c>
      <c r="P358" s="77">
        <f>+D$11+D$12*F358+D$13*F358^2</f>
        <v>1.1716514595274051E-2</v>
      </c>
      <c r="Q358" s="143">
        <f t="shared" si="193"/>
        <v>31111.099000000002</v>
      </c>
      <c r="R358" s="77">
        <f t="shared" si="208"/>
        <v>7.1475242302100885E-6</v>
      </c>
      <c r="S358" s="79">
        <f>S$16</f>
        <v>0.1</v>
      </c>
      <c r="Z358" s="77">
        <f t="shared" si="212"/>
        <v>1620</v>
      </c>
      <c r="AA358" s="84">
        <f t="shared" si="213"/>
        <v>1.6352897794828805E-2</v>
      </c>
      <c r="AB358" s="84">
        <f t="shared" si="199"/>
        <v>7.3151714620055666E-2</v>
      </c>
      <c r="AC358" s="84">
        <f t="shared" si="200"/>
        <v>2.6734854086398318E-3</v>
      </c>
      <c r="AD358" s="84">
        <f t="shared" si="201"/>
        <v>-1.962897790914922E-3</v>
      </c>
      <c r="AE358" s="84">
        <f t="shared" si="202"/>
        <v>3.852967737578681E-7</v>
      </c>
      <c r="AF358" s="77">
        <f t="shared" si="203"/>
        <v>2.6734854086398318E-3</v>
      </c>
      <c r="AG358" s="142"/>
      <c r="AH358" s="77">
        <f t="shared" si="214"/>
        <v>-5.8761714616141783E-2</v>
      </c>
      <c r="AI358" s="77">
        <f t="shared" si="215"/>
        <v>1.0277747221276936</v>
      </c>
      <c r="AJ358" s="77">
        <f t="shared" si="216"/>
        <v>-0.95533466818355839</v>
      </c>
      <c r="AK358" s="77">
        <f t="shared" si="217"/>
        <v>-2.1730461842509378E-2</v>
      </c>
      <c r="AL358" s="77">
        <f t="shared" si="218"/>
        <v>-0.66390598752908525</v>
      </c>
      <c r="AM358" s="77">
        <f t="shared" si="219"/>
        <v>-0.34470845642404069</v>
      </c>
      <c r="AN358" s="84">
        <f t="shared" si="222"/>
        <v>5.64071789158226</v>
      </c>
      <c r="AO358" s="84">
        <f t="shared" si="222"/>
        <v>5.6407178915927458</v>
      </c>
      <c r="AP358" s="84">
        <f t="shared" si="222"/>
        <v>5.6407178919641332</v>
      </c>
      <c r="AQ358" s="84">
        <f t="shared" si="222"/>
        <v>5.6407179051179384</v>
      </c>
      <c r="AR358" s="84">
        <f t="shared" si="222"/>
        <v>5.6407183710002959</v>
      </c>
      <c r="AS358" s="84">
        <f t="shared" si="222"/>
        <v>5.6407348715472754</v>
      </c>
      <c r="AT358" s="84">
        <f t="shared" si="222"/>
        <v>5.6413191539719225</v>
      </c>
      <c r="AU358" s="84">
        <f t="shared" si="221"/>
        <v>5.661847955054701</v>
      </c>
    </row>
    <row r="359" spans="1:64" s="77" customFormat="1" ht="12.95" customHeight="1">
      <c r="A359" s="144" t="s">
        <v>1651</v>
      </c>
      <c r="B359" s="144" t="s">
        <v>65</v>
      </c>
      <c r="C359" s="145">
        <v>46129.599800000004</v>
      </c>
      <c r="D359" s="146">
        <v>9.2000000000000003E-4</v>
      </c>
      <c r="E359" s="140">
        <f t="shared" si="210"/>
        <v>1620.0133721792704</v>
      </c>
      <c r="F359" s="77">
        <f t="shared" si="211"/>
        <v>1620</v>
      </c>
      <c r="G359" s="77">
        <f t="shared" si="207"/>
        <v>1.5190000005532056E-2</v>
      </c>
      <c r="K359" s="77">
        <f>+G359</f>
        <v>1.5190000005532056E-2</v>
      </c>
      <c r="O359" s="77">
        <f ca="1">+C$11+C$12*F359</f>
        <v>5.669264534743472E-3</v>
      </c>
      <c r="Q359" s="143">
        <f t="shared" ref="Q359:Q422" si="223">+C359-15018.5</f>
        <v>31111.099800000004</v>
      </c>
      <c r="R359" s="77">
        <f t="shared" si="208"/>
        <v>2.3073610016806386E-4</v>
      </c>
      <c r="S359" s="79">
        <f>S$18</f>
        <v>1</v>
      </c>
      <c r="Z359" s="77">
        <f t="shared" si="212"/>
        <v>1620</v>
      </c>
      <c r="AA359" s="84">
        <f t="shared" si="213"/>
        <v>1.6352897794828805E-2</v>
      </c>
      <c r="AB359" s="84">
        <f t="shared" si="199"/>
        <v>7.3951714621673839E-2</v>
      </c>
      <c r="AC359" s="84">
        <f t="shared" si="200"/>
        <v>1.5190000005532056E-2</v>
      </c>
      <c r="AD359" s="84">
        <f t="shared" si="201"/>
        <v>-1.162897789296749E-3</v>
      </c>
      <c r="AE359" s="84">
        <f t="shared" si="202"/>
        <v>1.3523312683512661E-6</v>
      </c>
      <c r="AF359" s="77">
        <f t="shared" si="203"/>
        <v>1.5190000005532056E-2</v>
      </c>
      <c r="AG359" s="142"/>
      <c r="AH359" s="77">
        <f t="shared" si="214"/>
        <v>-5.8761714616141783E-2</v>
      </c>
      <c r="AI359" s="77">
        <f t="shared" si="215"/>
        <v>1.0277747221276936</v>
      </c>
      <c r="AJ359" s="77">
        <f t="shared" si="216"/>
        <v>-0.95533466818355839</v>
      </c>
      <c r="AK359" s="77">
        <f t="shared" si="217"/>
        <v>-2.1730461842509378E-2</v>
      </c>
      <c r="AL359" s="77">
        <f t="shared" si="218"/>
        <v>-0.66390598752908525</v>
      </c>
      <c r="AM359" s="77">
        <f t="shared" si="219"/>
        <v>-0.34470845642404069</v>
      </c>
      <c r="AN359" s="84">
        <f t="shared" si="222"/>
        <v>5.64071789158226</v>
      </c>
      <c r="AO359" s="84">
        <f t="shared" si="222"/>
        <v>5.6407178915927458</v>
      </c>
      <c r="AP359" s="84">
        <f t="shared" si="222"/>
        <v>5.6407178919641332</v>
      </c>
      <c r="AQ359" s="84">
        <f t="shared" si="222"/>
        <v>5.6407179051179384</v>
      </c>
      <c r="AR359" s="84">
        <f t="shared" si="222"/>
        <v>5.6407183710002959</v>
      </c>
      <c r="AS359" s="84">
        <f t="shared" si="222"/>
        <v>5.6407348715472754</v>
      </c>
      <c r="AT359" s="84">
        <f t="shared" si="222"/>
        <v>5.6413191539719225</v>
      </c>
      <c r="AU359" s="84">
        <f t="shared" si="221"/>
        <v>5.661847955054701</v>
      </c>
    </row>
    <row r="360" spans="1:64" s="77" customFormat="1" ht="12.95" customHeight="1">
      <c r="A360" s="5" t="s">
        <v>125</v>
      </c>
      <c r="B360" s="140"/>
      <c r="C360" s="147">
        <v>46433.527000000002</v>
      </c>
      <c r="D360" s="148"/>
      <c r="E360" s="77">
        <f t="shared" si="210"/>
        <v>1887.5689351687035</v>
      </c>
      <c r="F360" s="77">
        <f t="shared" si="211"/>
        <v>1887.5</v>
      </c>
      <c r="P360" s="77">
        <f>+D$11+D$12*F360+D$13*F360^2</f>
        <v>1.4093942109739526E-2</v>
      </c>
      <c r="Q360" s="143">
        <f t="shared" si="223"/>
        <v>31415.027000000002</v>
      </c>
      <c r="S360" s="79"/>
      <c r="U360" s="77">
        <f>+C360-(C$7+F360*C$8)</f>
        <v>7.8306250004970934E-2</v>
      </c>
      <c r="Z360" s="77">
        <f t="shared" si="212"/>
        <v>1887.5</v>
      </c>
      <c r="AA360" s="84">
        <f t="shared" si="213"/>
        <v>1.7997933349947579E-2</v>
      </c>
      <c r="AB360" s="84">
        <f t="shared" si="199"/>
        <v>-9999</v>
      </c>
      <c r="AC360" s="84">
        <f t="shared" si="200"/>
        <v>-1.4093942109739526E-2</v>
      </c>
      <c r="AD360" s="84">
        <f t="shared" si="201"/>
        <v>-9999</v>
      </c>
      <c r="AE360" s="84">
        <f t="shared" si="202"/>
        <v>0</v>
      </c>
      <c r="AF360" s="77">
        <f t="shared" si="203"/>
        <v>-9999</v>
      </c>
      <c r="AG360" s="142"/>
      <c r="AH360" s="77">
        <f t="shared" si="214"/>
        <v>-5.7984298638046508E-2</v>
      </c>
      <c r="AI360" s="77">
        <f t="shared" si="215"/>
        <v>1.0285953715465279</v>
      </c>
      <c r="AJ360" s="77">
        <f t="shared" si="216"/>
        <v>-0.94317429718342061</v>
      </c>
      <c r="AK360" s="77">
        <f t="shared" si="217"/>
        <v>-2.0638626099509949E-2</v>
      </c>
      <c r="AL360" s="77">
        <f t="shared" si="218"/>
        <v>-0.62517271019395204</v>
      </c>
      <c r="AM360" s="77">
        <f t="shared" si="219"/>
        <v>-0.32318161626257841</v>
      </c>
      <c r="AN360" s="84">
        <f t="shared" si="222"/>
        <v>5.6783658364241001</v>
      </c>
      <c r="AO360" s="84">
        <f t="shared" si="222"/>
        <v>5.6783658364357867</v>
      </c>
      <c r="AP360" s="84">
        <f t="shared" si="222"/>
        <v>5.6783658368386352</v>
      </c>
      <c r="AQ360" s="84">
        <f t="shared" si="222"/>
        <v>5.6783658507254264</v>
      </c>
      <c r="AR360" s="84">
        <f t="shared" si="222"/>
        <v>5.6783663294236781</v>
      </c>
      <c r="AS360" s="84">
        <f t="shared" si="222"/>
        <v>5.6783828307643809</v>
      </c>
      <c r="AT360" s="84">
        <f t="shared" si="222"/>
        <v>5.6789515380816287</v>
      </c>
      <c r="AU360" s="84">
        <f t="shared" si="221"/>
        <v>5.6984182195889677</v>
      </c>
    </row>
    <row r="361" spans="1:64" s="77" customFormat="1" ht="12.95" customHeight="1">
      <c r="A361" s="5" t="s">
        <v>91</v>
      </c>
      <c r="B361" s="140"/>
      <c r="C361" s="147">
        <v>46472.646999999997</v>
      </c>
      <c r="D361" s="148"/>
      <c r="E361" s="77">
        <f t="shared" si="210"/>
        <v>1922.0073586600706</v>
      </c>
      <c r="F361" s="77">
        <f t="shared" si="211"/>
        <v>1922</v>
      </c>
      <c r="G361" s="77">
        <f t="shared" ref="G361:G366" si="224">+C361-(C$7+F361*C$8)</f>
        <v>8.3589999994728714E-3</v>
      </c>
      <c r="I361" s="77">
        <f>+G361</f>
        <v>8.3589999994728714E-3</v>
      </c>
      <c r="P361" s="77">
        <f>+D$11+D$12*F361+D$13*F361^2</f>
        <v>1.4409700454726268E-2</v>
      </c>
      <c r="Q361" s="143">
        <f t="shared" si="223"/>
        <v>31454.146999999997</v>
      </c>
      <c r="R361" s="77">
        <f>+(P361-G361)^2</f>
        <v>3.661097599920366E-5</v>
      </c>
      <c r="S361" s="79">
        <f>S$16</f>
        <v>0.1</v>
      </c>
      <c r="Z361" s="77">
        <f t="shared" si="212"/>
        <v>1922</v>
      </c>
      <c r="AA361" s="84">
        <f t="shared" si="213"/>
        <v>1.8215500790246753E-2</v>
      </c>
      <c r="AB361" s="84">
        <f t="shared" si="199"/>
        <v>6.6236978882557793E-2</v>
      </c>
      <c r="AC361" s="84">
        <f t="shared" si="200"/>
        <v>-6.0507004552533966E-3</v>
      </c>
      <c r="AD361" s="84">
        <f t="shared" si="201"/>
        <v>-9.8565007907738811E-3</v>
      </c>
      <c r="AE361" s="84">
        <f t="shared" si="202"/>
        <v>9.7150607838526141E-6</v>
      </c>
      <c r="AF361" s="77">
        <f t="shared" si="203"/>
        <v>-6.0507004552533966E-3</v>
      </c>
      <c r="AG361" s="142"/>
      <c r="AH361" s="77">
        <f t="shared" si="214"/>
        <v>-5.7877978883084921E-2</v>
      </c>
      <c r="AI361" s="77">
        <f t="shared" si="215"/>
        <v>1.028698206020694</v>
      </c>
      <c r="AJ361" s="77">
        <f t="shared" si="216"/>
        <v>-0.9415010352203157</v>
      </c>
      <c r="AK361" s="77">
        <f t="shared" si="217"/>
        <v>-2.049539295434831E-2</v>
      </c>
      <c r="AL361" s="77">
        <f t="shared" si="218"/>
        <v>-0.6201727484933357</v>
      </c>
      <c r="AM361" s="77">
        <f t="shared" si="219"/>
        <v>-0.32042274479637189</v>
      </c>
      <c r="AN361" s="84">
        <f t="shared" ref="AN361:AT370" si="225">$AU361+$AB$7*SIN(AO361)</f>
        <v>5.6832235304406584</v>
      </c>
      <c r="AO361" s="84">
        <f t="shared" si="225"/>
        <v>5.6832235304524943</v>
      </c>
      <c r="AP361" s="84">
        <f t="shared" si="225"/>
        <v>5.6832235308591548</v>
      </c>
      <c r="AQ361" s="84">
        <f t="shared" si="225"/>
        <v>5.6832235448305823</v>
      </c>
      <c r="AR361" s="84">
        <f t="shared" si="225"/>
        <v>5.6832240248402801</v>
      </c>
      <c r="AS361" s="84">
        <f t="shared" si="225"/>
        <v>5.6832405162091604</v>
      </c>
      <c r="AT361" s="84">
        <f t="shared" si="225"/>
        <v>5.6838069861100999</v>
      </c>
      <c r="AU361" s="84">
        <f t="shared" si="221"/>
        <v>5.7031347583793686</v>
      </c>
    </row>
    <row r="362" spans="1:64" s="77" customFormat="1" ht="12.95" customHeight="1">
      <c r="A362" s="144" t="s">
        <v>1651</v>
      </c>
      <c r="B362" s="144" t="s">
        <v>65</v>
      </c>
      <c r="C362" s="145">
        <v>46472.648200000003</v>
      </c>
      <c r="D362" s="146">
        <v>8.1999999999999998E-4</v>
      </c>
      <c r="E362" s="140">
        <f t="shared" si="210"/>
        <v>1922.0084150534346</v>
      </c>
      <c r="F362" s="77">
        <f t="shared" si="211"/>
        <v>1922</v>
      </c>
      <c r="G362" s="77">
        <f t="shared" si="224"/>
        <v>9.5590000055381097E-3</v>
      </c>
      <c r="K362" s="77">
        <f>+G362</f>
        <v>9.5590000055381097E-3</v>
      </c>
      <c r="O362" s="77">
        <f ca="1">+C$11+C$12*F362</f>
        <v>9.0540125972186705E-3</v>
      </c>
      <c r="Q362" s="143">
        <f t="shared" si="223"/>
        <v>31454.148200000003</v>
      </c>
      <c r="R362" s="77">
        <f>+(P362-G362)^2</f>
        <v>9.1374481105877586E-5</v>
      </c>
      <c r="S362" s="79">
        <f>S$18</f>
        <v>1</v>
      </c>
      <c r="Z362" s="77">
        <f t="shared" si="212"/>
        <v>1922</v>
      </c>
      <c r="AA362" s="84">
        <f t="shared" si="213"/>
        <v>1.8215500790246753E-2</v>
      </c>
      <c r="AB362" s="84">
        <f t="shared" si="199"/>
        <v>6.7436978888623031E-2</v>
      </c>
      <c r="AC362" s="84">
        <f t="shared" si="200"/>
        <v>9.5590000055381097E-3</v>
      </c>
      <c r="AD362" s="84">
        <f t="shared" si="201"/>
        <v>-8.6565007847086428E-3</v>
      </c>
      <c r="AE362" s="84">
        <f t="shared" si="202"/>
        <v>7.4935005835661354E-5</v>
      </c>
      <c r="AF362" s="77">
        <f t="shared" si="203"/>
        <v>9.5590000055381097E-3</v>
      </c>
      <c r="AG362" s="142"/>
      <c r="AH362" s="77">
        <f t="shared" si="214"/>
        <v>-5.7877978883084921E-2</v>
      </c>
      <c r="AI362" s="77">
        <f t="shared" si="215"/>
        <v>1.028698206020694</v>
      </c>
      <c r="AJ362" s="77">
        <f t="shared" si="216"/>
        <v>-0.9415010352203157</v>
      </c>
      <c r="AK362" s="77">
        <f t="shared" si="217"/>
        <v>-2.049539295434831E-2</v>
      </c>
      <c r="AL362" s="77">
        <f t="shared" si="218"/>
        <v>-0.6201727484933357</v>
      </c>
      <c r="AM362" s="77">
        <f t="shared" si="219"/>
        <v>-0.32042274479637189</v>
      </c>
      <c r="AN362" s="84">
        <f t="shared" si="225"/>
        <v>5.6832235304406584</v>
      </c>
      <c r="AO362" s="84">
        <f t="shared" si="225"/>
        <v>5.6832235304524943</v>
      </c>
      <c r="AP362" s="84">
        <f t="shared" si="225"/>
        <v>5.6832235308591548</v>
      </c>
      <c r="AQ362" s="84">
        <f t="shared" si="225"/>
        <v>5.6832235448305823</v>
      </c>
      <c r="AR362" s="84">
        <f t="shared" si="225"/>
        <v>5.6832240248402801</v>
      </c>
      <c r="AS362" s="84">
        <f t="shared" si="225"/>
        <v>5.6832405162091604</v>
      </c>
      <c r="AT362" s="84">
        <f t="shared" si="225"/>
        <v>5.6838069861100999</v>
      </c>
      <c r="AU362" s="84">
        <f t="shared" si="221"/>
        <v>5.7031347583793686</v>
      </c>
    </row>
    <row r="363" spans="1:64" s="77" customFormat="1" ht="12.95" customHeight="1">
      <c r="A363" s="137" t="s">
        <v>1181</v>
      </c>
      <c r="B363" s="138" t="s">
        <v>154</v>
      </c>
      <c r="C363" s="139">
        <v>46503.324999999997</v>
      </c>
      <c r="D363" s="139" t="s">
        <v>244</v>
      </c>
      <c r="E363" s="140">
        <f t="shared" si="210"/>
        <v>1949.0140548734726</v>
      </c>
      <c r="F363" s="77">
        <f t="shared" si="211"/>
        <v>1949</v>
      </c>
      <c r="G363" s="77">
        <f t="shared" si="224"/>
        <v>1.5965500002494082E-2</v>
      </c>
      <c r="I363" s="77">
        <f>+G363</f>
        <v>1.5965500002494082E-2</v>
      </c>
      <c r="O363" s="77">
        <f ca="1">+C$11+C$12*F363</f>
        <v>9.3566225233340031E-3</v>
      </c>
      <c r="P363" s="77">
        <f t="shared" ref="P363:P370" si="226">+D$11+D$12*F363+D$13*F363^2</f>
        <v>1.4658271842435563E-2</v>
      </c>
      <c r="Q363" s="143">
        <f t="shared" si="223"/>
        <v>31484.824999999997</v>
      </c>
      <c r="R363" s="77">
        <f>+(P363-G363)^2</f>
        <v>1.7088454624499812E-6</v>
      </c>
      <c r="S363" s="79">
        <f>S$16</f>
        <v>0.1</v>
      </c>
      <c r="Z363" s="77">
        <f t="shared" si="212"/>
        <v>1949</v>
      </c>
      <c r="AA363" s="84">
        <f t="shared" si="213"/>
        <v>1.8386627537774293E-2</v>
      </c>
      <c r="AB363" s="84">
        <f t="shared" si="199"/>
        <v>7.3759311806255834E-2</v>
      </c>
      <c r="AC363" s="84">
        <f t="shared" si="200"/>
        <v>1.3072281600585191E-3</v>
      </c>
      <c r="AD363" s="84">
        <f t="shared" si="201"/>
        <v>-2.4211275352802111E-3</v>
      </c>
      <c r="AE363" s="84">
        <f t="shared" si="202"/>
        <v>5.8618585420920298E-7</v>
      </c>
      <c r="AF363" s="77">
        <f t="shared" si="203"/>
        <v>1.3072281600585191E-3</v>
      </c>
      <c r="AG363" s="142"/>
      <c r="AH363" s="77">
        <f t="shared" si="214"/>
        <v>-5.7793811803761745E-2</v>
      </c>
      <c r="AI363" s="77">
        <f t="shared" si="215"/>
        <v>1.0287781990300549</v>
      </c>
      <c r="AJ363" s="77">
        <f t="shared" si="216"/>
        <v>-0.94017486868540423</v>
      </c>
      <c r="AK363" s="77">
        <f t="shared" si="217"/>
        <v>-2.0382919853296187E-2</v>
      </c>
      <c r="AL363" s="77">
        <f t="shared" si="218"/>
        <v>-0.61625903964570894</v>
      </c>
      <c r="AM363" s="77">
        <f t="shared" si="219"/>
        <v>-0.31826632805518096</v>
      </c>
      <c r="AN363" s="84">
        <f t="shared" si="225"/>
        <v>5.6870255417832967</v>
      </c>
      <c r="AO363" s="84">
        <f t="shared" si="225"/>
        <v>5.6870255417952498</v>
      </c>
      <c r="AP363" s="84">
        <f t="shared" si="225"/>
        <v>5.6870255422048475</v>
      </c>
      <c r="AQ363" s="84">
        <f t="shared" si="225"/>
        <v>5.6870255562408163</v>
      </c>
      <c r="AR363" s="84">
        <f t="shared" si="225"/>
        <v>5.687026037220428</v>
      </c>
      <c r="AS363" s="84">
        <f t="shared" si="225"/>
        <v>5.6870425191644669</v>
      </c>
      <c r="AT363" s="84">
        <f t="shared" si="225"/>
        <v>5.6876072020302235</v>
      </c>
      <c r="AU363" s="84">
        <f t="shared" si="221"/>
        <v>5.7068259626501172</v>
      </c>
    </row>
    <row r="364" spans="1:64" s="77" customFormat="1" ht="12.95" customHeight="1">
      <c r="A364" s="5" t="s">
        <v>126</v>
      </c>
      <c r="B364" s="140"/>
      <c r="C364" s="147">
        <v>46503.326999999997</v>
      </c>
      <c r="D364" s="148"/>
      <c r="E364" s="77">
        <f t="shared" si="210"/>
        <v>1949.0158155290708</v>
      </c>
      <c r="F364" s="77">
        <f t="shared" si="211"/>
        <v>1949</v>
      </c>
      <c r="G364" s="77">
        <f t="shared" si="224"/>
        <v>1.7965500002901535E-2</v>
      </c>
      <c r="I364" s="77">
        <f>+G364</f>
        <v>1.7965500002901535E-2</v>
      </c>
      <c r="P364" s="77">
        <f t="shared" si="226"/>
        <v>1.4658271842435563E-2</v>
      </c>
      <c r="Q364" s="143">
        <f t="shared" si="223"/>
        <v>31484.826999999997</v>
      </c>
      <c r="S364" s="79">
        <f>S$16</f>
        <v>0.1</v>
      </c>
      <c r="Z364" s="77">
        <f t="shared" si="212"/>
        <v>1949</v>
      </c>
      <c r="AA364" s="84">
        <f t="shared" si="213"/>
        <v>1.8386627537774293E-2</v>
      </c>
      <c r="AB364" s="84">
        <f t="shared" si="199"/>
        <v>7.5759311806663288E-2</v>
      </c>
      <c r="AC364" s="84">
        <f t="shared" si="200"/>
        <v>3.3072281604659727E-3</v>
      </c>
      <c r="AD364" s="84">
        <f t="shared" si="201"/>
        <v>-4.211275348727575E-4</v>
      </c>
      <c r="AE364" s="84">
        <f t="shared" si="202"/>
        <v>1.773484006280056E-8</v>
      </c>
      <c r="AF364" s="77">
        <f t="shared" si="203"/>
        <v>3.3072281604659727E-3</v>
      </c>
      <c r="AG364" s="142"/>
      <c r="AH364" s="77">
        <f t="shared" si="214"/>
        <v>-5.7793811803761745E-2</v>
      </c>
      <c r="AI364" s="77">
        <f t="shared" si="215"/>
        <v>1.0287781990300549</v>
      </c>
      <c r="AJ364" s="77">
        <f t="shared" si="216"/>
        <v>-0.94017486868540423</v>
      </c>
      <c r="AK364" s="77">
        <f t="shared" si="217"/>
        <v>-2.0382919853296187E-2</v>
      </c>
      <c r="AL364" s="77">
        <f t="shared" si="218"/>
        <v>-0.61625903964570894</v>
      </c>
      <c r="AM364" s="77">
        <f t="shared" si="219"/>
        <v>-0.31826632805518096</v>
      </c>
      <c r="AN364" s="84">
        <f t="shared" si="225"/>
        <v>5.6870255417832967</v>
      </c>
      <c r="AO364" s="84">
        <f t="shared" si="225"/>
        <v>5.6870255417952498</v>
      </c>
      <c r="AP364" s="84">
        <f t="shared" si="225"/>
        <v>5.6870255422048475</v>
      </c>
      <c r="AQ364" s="84">
        <f t="shared" si="225"/>
        <v>5.6870255562408163</v>
      </c>
      <c r="AR364" s="84">
        <f t="shared" si="225"/>
        <v>5.687026037220428</v>
      </c>
      <c r="AS364" s="84">
        <f t="shared" si="225"/>
        <v>5.6870425191644669</v>
      </c>
      <c r="AT364" s="84">
        <f t="shared" si="225"/>
        <v>5.6876072020302235</v>
      </c>
      <c r="AU364" s="84">
        <f t="shared" si="221"/>
        <v>5.7068259626501172</v>
      </c>
    </row>
    <row r="365" spans="1:64" s="77" customFormat="1" ht="12.95" customHeight="1">
      <c r="A365" s="5" t="s">
        <v>127</v>
      </c>
      <c r="B365" s="140"/>
      <c r="C365" s="147">
        <v>46521.493000000002</v>
      </c>
      <c r="D365" s="148"/>
      <c r="E365" s="77">
        <f t="shared" si="210"/>
        <v>1965.0078503231507</v>
      </c>
      <c r="F365" s="77">
        <f t="shared" si="211"/>
        <v>1965</v>
      </c>
      <c r="G365" s="77">
        <f t="shared" si="224"/>
        <v>8.9175000030081719E-3</v>
      </c>
      <c r="I365" s="77">
        <f>+G365</f>
        <v>8.9175000030081719E-3</v>
      </c>
      <c r="P365" s="77">
        <f t="shared" si="226"/>
        <v>1.4806176741207095E-2</v>
      </c>
      <c r="Q365" s="143">
        <f t="shared" si="223"/>
        <v>31502.993000000002</v>
      </c>
      <c r="R365" s="77">
        <f>+(P365-G365)^2</f>
        <v>3.4676513727005107E-5</v>
      </c>
      <c r="S365" s="79">
        <f>S$16</f>
        <v>0.1</v>
      </c>
      <c r="Z365" s="77">
        <f t="shared" si="212"/>
        <v>1965</v>
      </c>
      <c r="AA365" s="84">
        <f t="shared" si="213"/>
        <v>1.8488390412878176E-2</v>
      </c>
      <c r="AB365" s="84">
        <f t="shared" si="199"/>
        <v>6.6661037604937468E-2</v>
      </c>
      <c r="AC365" s="84">
        <f t="shared" si="200"/>
        <v>-5.8886767381989228E-3</v>
      </c>
      <c r="AD365" s="84">
        <f t="shared" si="201"/>
        <v>-9.5708904098700046E-3</v>
      </c>
      <c r="AE365" s="84">
        <f t="shared" si="202"/>
        <v>9.1601943237741625E-6</v>
      </c>
      <c r="AF365" s="77">
        <f t="shared" si="203"/>
        <v>-5.8886767381989228E-3</v>
      </c>
      <c r="AG365" s="142"/>
      <c r="AH365" s="77">
        <f t="shared" si="214"/>
        <v>-5.7743537601929303E-2</v>
      </c>
      <c r="AI365" s="77">
        <f t="shared" si="215"/>
        <v>1.0288254001931723</v>
      </c>
      <c r="AJ365" s="77">
        <f t="shared" si="216"/>
        <v>-0.93938209720731491</v>
      </c>
      <c r="AK365" s="77">
        <f t="shared" si="217"/>
        <v>-2.0316113429069454E-2</v>
      </c>
      <c r="AL365" s="77">
        <f t="shared" si="218"/>
        <v>-0.61393951811667069</v>
      </c>
      <c r="AM365" s="77">
        <f t="shared" si="219"/>
        <v>-0.31698956181351107</v>
      </c>
      <c r="AN365" s="84">
        <f t="shared" si="225"/>
        <v>5.6892787247755541</v>
      </c>
      <c r="AO365" s="84">
        <f t="shared" si="225"/>
        <v>5.6892787247875756</v>
      </c>
      <c r="AP365" s="84">
        <f t="shared" si="225"/>
        <v>5.6892787251988963</v>
      </c>
      <c r="AQ365" s="84">
        <f t="shared" si="225"/>
        <v>5.6892787392723978</v>
      </c>
      <c r="AR365" s="84">
        <f t="shared" si="225"/>
        <v>5.6892792208032041</v>
      </c>
      <c r="AS365" s="84">
        <f t="shared" si="225"/>
        <v>5.6892956964893546</v>
      </c>
      <c r="AT365" s="84">
        <f t="shared" si="225"/>
        <v>5.6898593054940685</v>
      </c>
      <c r="AU365" s="84">
        <f t="shared" si="221"/>
        <v>5.7090133429587082</v>
      </c>
    </row>
    <row r="366" spans="1:64" s="77" customFormat="1" ht="12.95" customHeight="1">
      <c r="A366" s="5" t="s">
        <v>128</v>
      </c>
      <c r="B366" s="140"/>
      <c r="C366" s="147">
        <v>46536.247000000003</v>
      </c>
      <c r="D366" s="148"/>
      <c r="E366" s="77">
        <f t="shared" si="210"/>
        <v>1977.9962066675198</v>
      </c>
      <c r="F366" s="77">
        <f t="shared" si="211"/>
        <v>1978</v>
      </c>
      <c r="G366" s="77">
        <f t="shared" si="224"/>
        <v>-4.3089999962830916E-3</v>
      </c>
      <c r="I366" s="77">
        <f>+G366</f>
        <v>-4.3089999962830916E-3</v>
      </c>
      <c r="P366" s="77">
        <f t="shared" si="226"/>
        <v>1.4926680078367498E-2</v>
      </c>
      <c r="Q366" s="143">
        <f t="shared" si="223"/>
        <v>31517.747000000003</v>
      </c>
      <c r="S366" s="79">
        <f>S$16</f>
        <v>0.1</v>
      </c>
      <c r="Z366" s="77">
        <f t="shared" si="212"/>
        <v>1978</v>
      </c>
      <c r="AA366" s="84">
        <f t="shared" si="213"/>
        <v>1.8571266774764048E-2</v>
      </c>
      <c r="AB366" s="84">
        <f t="shared" si="199"/>
        <v>5.3393472238178238E-2</v>
      </c>
      <c r="AC366" s="84">
        <f t="shared" si="200"/>
        <v>-1.9235680074650589E-2</v>
      </c>
      <c r="AD366" s="84">
        <f t="shared" si="201"/>
        <v>-2.2880266771047139E-2</v>
      </c>
      <c r="AE366" s="84">
        <f t="shared" si="202"/>
        <v>5.235066075142839E-5</v>
      </c>
      <c r="AF366" s="77">
        <f t="shared" si="203"/>
        <v>-1.9235680074650589E-2</v>
      </c>
      <c r="AG366" s="142"/>
      <c r="AH366" s="77">
        <f t="shared" si="214"/>
        <v>-5.770247223446133E-2</v>
      </c>
      <c r="AI366" s="77">
        <f t="shared" si="215"/>
        <v>1.0288636401268692</v>
      </c>
      <c r="AJ366" s="77">
        <f t="shared" si="216"/>
        <v>-0.93873419481301212</v>
      </c>
      <c r="AK366" s="77">
        <f t="shared" si="217"/>
        <v>-2.0261748191751378E-2</v>
      </c>
      <c r="AL366" s="77">
        <f t="shared" si="218"/>
        <v>-0.61205475037143586</v>
      </c>
      <c r="AM366" s="77">
        <f t="shared" si="219"/>
        <v>-0.31595279436665752</v>
      </c>
      <c r="AN366" s="84">
        <f t="shared" si="225"/>
        <v>5.6911095119686879</v>
      </c>
      <c r="AO366" s="84">
        <f t="shared" si="225"/>
        <v>5.6911095119807644</v>
      </c>
      <c r="AP366" s="84">
        <f t="shared" si="225"/>
        <v>5.6911095123934734</v>
      </c>
      <c r="AQ366" s="84">
        <f t="shared" si="225"/>
        <v>5.6911095264970735</v>
      </c>
      <c r="AR366" s="84">
        <f t="shared" si="225"/>
        <v>5.69111000846274</v>
      </c>
      <c r="AS366" s="84">
        <f t="shared" si="225"/>
        <v>5.6911264786952209</v>
      </c>
      <c r="AT366" s="84">
        <f t="shared" si="225"/>
        <v>5.6916892070534972</v>
      </c>
      <c r="AU366" s="84">
        <f t="shared" si="221"/>
        <v>5.7107905894594388</v>
      </c>
    </row>
    <row r="367" spans="1:64" s="77" customFormat="1" ht="12.95" customHeight="1">
      <c r="A367" s="5" t="s">
        <v>128</v>
      </c>
      <c r="B367" s="140"/>
      <c r="C367" s="147">
        <v>46763.542000000001</v>
      </c>
      <c r="D367" s="148"/>
      <c r="E367" s="77">
        <f t="shared" si="210"/>
        <v>2178.0903137092164</v>
      </c>
      <c r="F367" s="77">
        <f t="shared" si="211"/>
        <v>2178</v>
      </c>
      <c r="P367" s="77">
        <f t="shared" si="226"/>
        <v>1.6817935276865911E-2</v>
      </c>
      <c r="Q367" s="143">
        <f t="shared" si="223"/>
        <v>31745.042000000001</v>
      </c>
      <c r="S367" s="79"/>
      <c r="U367" s="77">
        <f>+C367-(C$7+F367*C$8)</f>
        <v>0.10259100000257604</v>
      </c>
      <c r="Z367" s="77">
        <f t="shared" si="212"/>
        <v>2178</v>
      </c>
      <c r="AA367" s="84">
        <f t="shared" si="213"/>
        <v>1.986812130646233E-2</v>
      </c>
      <c r="AB367" s="84">
        <f t="shared" si="199"/>
        <v>-9999</v>
      </c>
      <c r="AC367" s="84">
        <f t="shared" si="200"/>
        <v>-1.6817935276865911E-2</v>
      </c>
      <c r="AD367" s="84">
        <f t="shared" si="201"/>
        <v>-9999</v>
      </c>
      <c r="AE367" s="84">
        <f t="shared" si="202"/>
        <v>0</v>
      </c>
      <c r="AF367" s="77">
        <f t="shared" si="203"/>
        <v>-9999</v>
      </c>
      <c r="AG367" s="142"/>
      <c r="AH367" s="77">
        <f t="shared" si="214"/>
        <v>-5.7046202387694311E-2</v>
      </c>
      <c r="AI367" s="77">
        <f t="shared" si="215"/>
        <v>1.0294392809401027</v>
      </c>
      <c r="AJ367" s="77">
        <f t="shared" si="216"/>
        <v>-0.92834112158706372</v>
      </c>
      <c r="AK367" s="77">
        <f t="shared" si="217"/>
        <v>-1.9415892945961893E-2</v>
      </c>
      <c r="AL367" s="77">
        <f t="shared" si="218"/>
        <v>-0.58304090706772982</v>
      </c>
      <c r="AM367" s="77">
        <f t="shared" si="219"/>
        <v>-0.30006938969631614</v>
      </c>
      <c r="AN367" s="84">
        <f t="shared" si="225"/>
        <v>5.7192839259702914</v>
      </c>
      <c r="AO367" s="84">
        <f t="shared" si="225"/>
        <v>5.7192839259831905</v>
      </c>
      <c r="AP367" s="84">
        <f t="shared" si="225"/>
        <v>5.7192839264159643</v>
      </c>
      <c r="AQ367" s="84">
        <f t="shared" si="225"/>
        <v>5.7192839409358962</v>
      </c>
      <c r="AR367" s="84">
        <f t="shared" si="225"/>
        <v>5.7192844280923163</v>
      </c>
      <c r="AS367" s="84">
        <f t="shared" si="225"/>
        <v>5.7193007725293814</v>
      </c>
      <c r="AT367" s="84">
        <f t="shared" si="225"/>
        <v>5.7198490419204209</v>
      </c>
      <c r="AU367" s="84">
        <f t="shared" si="221"/>
        <v>5.7381328433168353</v>
      </c>
    </row>
    <row r="368" spans="1:64" s="77" customFormat="1" ht="12.95" customHeight="1">
      <c r="A368" s="5" t="s">
        <v>128</v>
      </c>
      <c r="B368" s="140"/>
      <c r="C368" s="147">
        <v>46770.557999999997</v>
      </c>
      <c r="D368" s="148"/>
      <c r="E368" s="77">
        <f t="shared" si="210"/>
        <v>2184.2666935460088</v>
      </c>
      <c r="F368" s="77">
        <f t="shared" si="211"/>
        <v>2184.5</v>
      </c>
      <c r="P368" s="77">
        <f t="shared" si="226"/>
        <v>1.6880578145413876E-2</v>
      </c>
      <c r="Q368" s="143">
        <f t="shared" si="223"/>
        <v>31752.057999999997</v>
      </c>
      <c r="S368" s="79"/>
      <c r="U368" s="77">
        <f>+C368-(C$7+F368*C$8)</f>
        <v>-0.26502225000149338</v>
      </c>
      <c r="Z368" s="77">
        <f t="shared" si="212"/>
        <v>2184.5</v>
      </c>
      <c r="AA368" s="84">
        <f t="shared" si="213"/>
        <v>1.9910954195980456E-2</v>
      </c>
      <c r="AB368" s="84">
        <f t="shared" si="199"/>
        <v>-9999</v>
      </c>
      <c r="AC368" s="84">
        <f t="shared" si="200"/>
        <v>-1.6880578145413876E-2</v>
      </c>
      <c r="AD368" s="84">
        <f t="shared" si="201"/>
        <v>-9999</v>
      </c>
      <c r="AE368" s="84">
        <f t="shared" si="202"/>
        <v>0</v>
      </c>
      <c r="AF368" s="77">
        <f t="shared" si="203"/>
        <v>-9999</v>
      </c>
      <c r="AG368" s="142"/>
      <c r="AH368" s="77">
        <f t="shared" si="214"/>
        <v>-5.7024104645004979E-2</v>
      </c>
      <c r="AI368" s="77">
        <f t="shared" si="215"/>
        <v>1.029457586545103</v>
      </c>
      <c r="AJ368" s="77">
        <f t="shared" si="216"/>
        <v>-0.92798998526550236</v>
      </c>
      <c r="AK368" s="77">
        <f t="shared" si="217"/>
        <v>-1.9388108626091336E-2</v>
      </c>
      <c r="AL368" s="77">
        <f t="shared" si="218"/>
        <v>-0.58209741655640623</v>
      </c>
      <c r="AM368" s="77">
        <f t="shared" si="219"/>
        <v>-0.29955524046774523</v>
      </c>
      <c r="AN368" s="84">
        <f t="shared" si="225"/>
        <v>5.720199856881254</v>
      </c>
      <c r="AO368" s="84">
        <f t="shared" si="225"/>
        <v>5.7201998568941788</v>
      </c>
      <c r="AP368" s="84">
        <f t="shared" si="225"/>
        <v>5.7201998573275601</v>
      </c>
      <c r="AQ368" s="84">
        <f t="shared" si="225"/>
        <v>5.7201998718594913</v>
      </c>
      <c r="AR368" s="84">
        <f t="shared" si="225"/>
        <v>5.7202003591364514</v>
      </c>
      <c r="AS368" s="84">
        <f t="shared" si="225"/>
        <v>5.7202166981606632</v>
      </c>
      <c r="AT368" s="84">
        <f t="shared" si="225"/>
        <v>5.7207644692143171</v>
      </c>
      <c r="AU368" s="84">
        <f t="shared" si="221"/>
        <v>5.7390214665672001</v>
      </c>
      <c r="AV368" s="84"/>
      <c r="AW368" s="84"/>
      <c r="AX368" s="84"/>
      <c r="AY368" s="84"/>
      <c r="AZ368" s="84"/>
      <c r="BA368" s="84"/>
      <c r="BB368" s="84"/>
      <c r="BC368" s="84"/>
      <c r="BD368" s="84"/>
      <c r="BE368" s="84"/>
      <c r="BF368" s="84"/>
      <c r="BG368" s="84"/>
      <c r="BH368" s="84"/>
      <c r="BI368" s="84"/>
      <c r="BJ368" s="84"/>
      <c r="BK368" s="84"/>
      <c r="BL368" s="84"/>
    </row>
    <row r="369" spans="1:47" s="77" customFormat="1" ht="12.95" customHeight="1">
      <c r="A369" s="5" t="s">
        <v>122</v>
      </c>
      <c r="B369" s="140"/>
      <c r="C369" s="147">
        <v>46821.383999999998</v>
      </c>
      <c r="D369" s="148"/>
      <c r="E369" s="77">
        <f t="shared" si="210"/>
        <v>2229.0102342508267</v>
      </c>
      <c r="F369" s="77">
        <f t="shared" si="211"/>
        <v>2229</v>
      </c>
      <c r="G369" s="77">
        <f>+C369-(C$7+F369*C$8)</f>
        <v>1.1625500002992339E-2</v>
      </c>
      <c r="I369" s="77">
        <f>+G369</f>
        <v>1.1625500002992339E-2</v>
      </c>
      <c r="P369" s="77">
        <f t="shared" si="226"/>
        <v>1.731143107936934E-2</v>
      </c>
      <c r="Q369" s="143">
        <f t="shared" si="223"/>
        <v>31802.883999999998</v>
      </c>
      <c r="R369" s="77">
        <f>+(P369-G369)^2</f>
        <v>3.232981220530971E-5</v>
      </c>
      <c r="S369" s="79">
        <f>S$16</f>
        <v>0.1</v>
      </c>
      <c r="Z369" s="77">
        <f t="shared" si="212"/>
        <v>2229</v>
      </c>
      <c r="AA369" s="84">
        <f t="shared" si="213"/>
        <v>2.0205347537235178E-2</v>
      </c>
      <c r="AB369" s="84">
        <f t="shared" si="199"/>
        <v>6.8497025527710947E-2</v>
      </c>
      <c r="AC369" s="84">
        <f t="shared" si="200"/>
        <v>-5.6859310763770002E-3</v>
      </c>
      <c r="AD369" s="84">
        <f t="shared" si="201"/>
        <v>-8.579847534242839E-3</v>
      </c>
      <c r="AE369" s="84">
        <f t="shared" si="202"/>
        <v>7.3613783710852936E-6</v>
      </c>
      <c r="AF369" s="77">
        <f t="shared" si="203"/>
        <v>-5.6859310763770002E-3</v>
      </c>
      <c r="AG369" s="142"/>
      <c r="AH369" s="77">
        <f t="shared" si="214"/>
        <v>-5.6871525524718601E-2</v>
      </c>
      <c r="AI369" s="77">
        <f t="shared" si="215"/>
        <v>1.0295822216446759</v>
      </c>
      <c r="AJ369" s="77">
        <f t="shared" si="216"/>
        <v>-0.92556354174507105</v>
      </c>
      <c r="AK369" s="77">
        <f t="shared" si="217"/>
        <v>-1.9197404088173175E-2</v>
      </c>
      <c r="AL369" s="77">
        <f t="shared" si="218"/>
        <v>-0.57563723721207605</v>
      </c>
      <c r="AM369" s="77">
        <f t="shared" si="219"/>
        <v>-0.29603869439991976</v>
      </c>
      <c r="AN369" s="84">
        <f t="shared" si="225"/>
        <v>5.7264708967493467</v>
      </c>
      <c r="AO369" s="84">
        <f t="shared" si="225"/>
        <v>5.7264708967624447</v>
      </c>
      <c r="AP369" s="84">
        <f t="shared" si="225"/>
        <v>5.7264708971999116</v>
      </c>
      <c r="AQ369" s="84">
        <f t="shared" si="225"/>
        <v>5.7264709118112904</v>
      </c>
      <c r="AR369" s="84">
        <f t="shared" si="225"/>
        <v>5.7264713998303778</v>
      </c>
      <c r="AS369" s="84">
        <f t="shared" si="225"/>
        <v>5.7264876995511615</v>
      </c>
      <c r="AT369" s="84">
        <f t="shared" si="225"/>
        <v>5.727032011396691</v>
      </c>
      <c r="AU369" s="84">
        <f t="shared" si="221"/>
        <v>5.7451051180504704</v>
      </c>
    </row>
    <row r="370" spans="1:47" s="77" customFormat="1" ht="12.95" customHeight="1">
      <c r="A370" s="5" t="s">
        <v>122</v>
      </c>
      <c r="B370" s="140"/>
      <c r="C370" s="147">
        <v>46829.355000000003</v>
      </c>
      <c r="D370" s="148"/>
      <c r="E370" s="77">
        <f t="shared" si="210"/>
        <v>2236.0273271355377</v>
      </c>
      <c r="F370" s="77">
        <f t="shared" si="211"/>
        <v>2236</v>
      </c>
      <c r="G370" s="77">
        <f>+C370-(C$7+F370*C$8)</f>
        <v>3.1042000009620097E-2</v>
      </c>
      <c r="I370" s="77">
        <f>+G370</f>
        <v>3.1042000009620097E-2</v>
      </c>
      <c r="P370" s="77">
        <f t="shared" si="226"/>
        <v>1.7379521835569199E-2</v>
      </c>
      <c r="Q370" s="143">
        <f t="shared" si="223"/>
        <v>31810.855000000003</v>
      </c>
      <c r="R370" s="77">
        <f>+(P370-G370)^2</f>
        <v>1.8666330985641713E-4</v>
      </c>
      <c r="S370" s="79">
        <f>S$16</f>
        <v>0.1</v>
      </c>
      <c r="Z370" s="77">
        <f t="shared" si="212"/>
        <v>2236</v>
      </c>
      <c r="AA370" s="84">
        <f t="shared" si="213"/>
        <v>2.0251839505537522E-2</v>
      </c>
      <c r="AB370" s="84">
        <f t="shared" si="199"/>
        <v>8.7889318899222385E-2</v>
      </c>
      <c r="AC370" s="84">
        <f t="shared" si="200"/>
        <v>1.3662478174050897E-2</v>
      </c>
      <c r="AD370" s="84">
        <f t="shared" si="201"/>
        <v>1.0790160504082574E-2</v>
      </c>
      <c r="AE370" s="84">
        <f t="shared" si="202"/>
        <v>1.1642756370386352E-5</v>
      </c>
      <c r="AF370" s="77">
        <f t="shared" si="203"/>
        <v>1.3662478174050897E-2</v>
      </c>
      <c r="AG370" s="142"/>
      <c r="AH370" s="77">
        <f t="shared" si="214"/>
        <v>-5.6847318889602289E-2</v>
      </c>
      <c r="AI370" s="77">
        <f t="shared" si="215"/>
        <v>1.0296017176454777</v>
      </c>
      <c r="AJ370" s="77">
        <f t="shared" si="216"/>
        <v>-0.92517828146331293</v>
      </c>
      <c r="AK370" s="77">
        <f t="shared" si="217"/>
        <v>-1.9167328285307837E-2</v>
      </c>
      <c r="AL370" s="77">
        <f t="shared" si="218"/>
        <v>-0.57462088714693604</v>
      </c>
      <c r="AM370" s="77">
        <f t="shared" si="219"/>
        <v>-0.29548606655159848</v>
      </c>
      <c r="AN370" s="84">
        <f t="shared" si="225"/>
        <v>5.7274574214164407</v>
      </c>
      <c r="AO370" s="84">
        <f t="shared" si="225"/>
        <v>5.7274574214295653</v>
      </c>
      <c r="AP370" s="84">
        <f t="shared" si="225"/>
        <v>5.7274574218676619</v>
      </c>
      <c r="AQ370" s="84">
        <f t="shared" si="225"/>
        <v>5.7274574364911048</v>
      </c>
      <c r="AR370" s="84">
        <f t="shared" si="225"/>
        <v>5.7274579246136739</v>
      </c>
      <c r="AS370" s="84">
        <f t="shared" si="225"/>
        <v>5.7274742177949234</v>
      </c>
      <c r="AT370" s="84">
        <f t="shared" si="225"/>
        <v>5.7280179779685954</v>
      </c>
      <c r="AU370" s="84">
        <f t="shared" si="221"/>
        <v>5.7460620969354794</v>
      </c>
    </row>
    <row r="371" spans="1:47" s="77" customFormat="1" ht="12.95" customHeight="1">
      <c r="A371" s="144" t="s">
        <v>1651</v>
      </c>
      <c r="B371" s="144" t="s">
        <v>65</v>
      </c>
      <c r="C371" s="145">
        <v>46832.758240000003</v>
      </c>
      <c r="D371" s="146">
        <v>4.0999999999999999E-4</v>
      </c>
      <c r="E371" s="140">
        <f t="shared" si="210"/>
        <v>2239.0232939137268</v>
      </c>
      <c r="F371" s="77">
        <f t="shared" si="211"/>
        <v>2239</v>
      </c>
      <c r="G371" s="77">
        <f>+C371-(C$7+F371*C$8)</f>
        <v>2.6460500004759524E-2</v>
      </c>
      <c r="K371" s="77">
        <f>+G371</f>
        <v>2.6460500004759524E-2</v>
      </c>
      <c r="O371" s="77">
        <f ca="1">+C$11+C$12*F371</f>
        <v>1.2606877285313497E-2</v>
      </c>
      <c r="Q371" s="143">
        <f t="shared" si="223"/>
        <v>31814.258240000003</v>
      </c>
      <c r="R371" s="77">
        <f>+(P371-G371)^2</f>
        <v>7.0015806050187878E-4</v>
      </c>
      <c r="S371" s="79">
        <f>S$18</f>
        <v>1</v>
      </c>
      <c r="Z371" s="77">
        <f t="shared" si="212"/>
        <v>2239</v>
      </c>
      <c r="AA371" s="84">
        <f t="shared" si="213"/>
        <v>2.0271779838917328E-2</v>
      </c>
      <c r="AB371" s="84">
        <f t="shared" si="199"/>
        <v>8.3297427543848307E-2</v>
      </c>
      <c r="AC371" s="84">
        <f t="shared" si="200"/>
        <v>2.6460500004759524E-2</v>
      </c>
      <c r="AD371" s="84">
        <f t="shared" si="201"/>
        <v>6.1887201658421959E-3</v>
      </c>
      <c r="AE371" s="84">
        <f t="shared" si="202"/>
        <v>3.8300257291101858E-5</v>
      </c>
      <c r="AF371" s="77">
        <f t="shared" si="203"/>
        <v>2.6460500004759524E-2</v>
      </c>
      <c r="AG371" s="142"/>
      <c r="AH371" s="77">
        <f t="shared" si="214"/>
        <v>-5.6836927539088783E-2</v>
      </c>
      <c r="AI371" s="77">
        <f t="shared" si="215"/>
        <v>1.0296100639406609</v>
      </c>
      <c r="AJ371" s="77">
        <f t="shared" si="216"/>
        <v>-0.92501287286134415</v>
      </c>
      <c r="AK371" s="77">
        <f t="shared" si="217"/>
        <v>-1.91544322439825E-2</v>
      </c>
      <c r="AL371" s="77">
        <f t="shared" si="218"/>
        <v>-0.57418529677029206</v>
      </c>
      <c r="AM371" s="77">
        <f t="shared" si="219"/>
        <v>-0.29524927046178545</v>
      </c>
      <c r="AN371" s="84">
        <f t="shared" ref="AN371:AT380" si="227">$AU371+$AB$7*SIN(AO371)</f>
        <v>5.7278802234181478</v>
      </c>
      <c r="AO371" s="84">
        <f t="shared" si="227"/>
        <v>5.727880223431284</v>
      </c>
      <c r="AP371" s="84">
        <f t="shared" si="227"/>
        <v>5.7278802238696498</v>
      </c>
      <c r="AQ371" s="84">
        <f t="shared" si="227"/>
        <v>5.7278802384982264</v>
      </c>
      <c r="AR371" s="84">
        <f t="shared" si="227"/>
        <v>5.7278807266640364</v>
      </c>
      <c r="AS371" s="84">
        <f t="shared" si="227"/>
        <v>5.7278970170129115</v>
      </c>
      <c r="AT371" s="84">
        <f t="shared" si="227"/>
        <v>5.7284405401310492</v>
      </c>
      <c r="AU371" s="84">
        <f t="shared" si="221"/>
        <v>5.7464722307433407</v>
      </c>
    </row>
    <row r="372" spans="1:47" s="77" customFormat="1" ht="12.95" customHeight="1">
      <c r="A372" s="5" t="s">
        <v>91</v>
      </c>
      <c r="B372" s="140"/>
      <c r="C372" s="147">
        <v>46832.76</v>
      </c>
      <c r="D372" s="148"/>
      <c r="E372" s="77">
        <f t="shared" si="210"/>
        <v>2239.0248432906519</v>
      </c>
      <c r="F372" s="77">
        <f t="shared" si="211"/>
        <v>2239</v>
      </c>
      <c r="G372" s="77">
        <f>+C372-(C$7+F372*C$8)</f>
        <v>2.822050000395393E-2</v>
      </c>
      <c r="I372" s="77">
        <f>+G372</f>
        <v>2.822050000395393E-2</v>
      </c>
      <c r="P372" s="77">
        <f>+D$11+D$12*F372+D$13*F372^2</f>
        <v>1.7408729896468338E-2</v>
      </c>
      <c r="Q372" s="143">
        <f t="shared" si="223"/>
        <v>31814.260000000002</v>
      </c>
      <c r="R372" s="77">
        <f>+(P372-G372)^2</f>
        <v>1.16894372857119E-4</v>
      </c>
      <c r="S372" s="79">
        <f>S$16</f>
        <v>0.1</v>
      </c>
      <c r="Z372" s="77">
        <f t="shared" si="212"/>
        <v>2239</v>
      </c>
      <c r="AA372" s="84">
        <f t="shared" si="213"/>
        <v>2.0271779838917328E-2</v>
      </c>
      <c r="AB372" s="84">
        <f t="shared" si="199"/>
        <v>8.5057427543042713E-2</v>
      </c>
      <c r="AC372" s="84">
        <f t="shared" si="200"/>
        <v>1.0811770107485592E-2</v>
      </c>
      <c r="AD372" s="84">
        <f t="shared" si="201"/>
        <v>7.9487201650366018E-3</v>
      </c>
      <c r="AE372" s="84">
        <f t="shared" si="202"/>
        <v>6.3182152262059509E-6</v>
      </c>
      <c r="AF372" s="77">
        <f t="shared" si="203"/>
        <v>1.0811770107485592E-2</v>
      </c>
      <c r="AG372" s="142"/>
      <c r="AH372" s="77">
        <f t="shared" si="214"/>
        <v>-5.6836927539088783E-2</v>
      </c>
      <c r="AI372" s="77">
        <f t="shared" si="215"/>
        <v>1.0296100639406609</v>
      </c>
      <c r="AJ372" s="77">
        <f t="shared" si="216"/>
        <v>-0.92501287286134415</v>
      </c>
      <c r="AK372" s="77">
        <f t="shared" si="217"/>
        <v>-1.91544322439825E-2</v>
      </c>
      <c r="AL372" s="77">
        <f t="shared" si="218"/>
        <v>-0.57418529677029206</v>
      </c>
      <c r="AM372" s="77">
        <f t="shared" si="219"/>
        <v>-0.29524927046178545</v>
      </c>
      <c r="AN372" s="84">
        <f t="shared" si="227"/>
        <v>5.7278802234181478</v>
      </c>
      <c r="AO372" s="84">
        <f t="shared" si="227"/>
        <v>5.727880223431284</v>
      </c>
      <c r="AP372" s="84">
        <f t="shared" si="227"/>
        <v>5.7278802238696498</v>
      </c>
      <c r="AQ372" s="84">
        <f t="shared" si="227"/>
        <v>5.7278802384982264</v>
      </c>
      <c r="AR372" s="84">
        <f t="shared" si="227"/>
        <v>5.7278807266640364</v>
      </c>
      <c r="AS372" s="84">
        <f t="shared" si="227"/>
        <v>5.7278970170129115</v>
      </c>
      <c r="AT372" s="84">
        <f t="shared" si="227"/>
        <v>5.7284405401310492</v>
      </c>
      <c r="AU372" s="84">
        <f t="shared" si="221"/>
        <v>5.7464722307433407</v>
      </c>
    </row>
    <row r="373" spans="1:47" s="77" customFormat="1" ht="12.95" customHeight="1">
      <c r="A373" s="137" t="s">
        <v>545</v>
      </c>
      <c r="B373" s="138" t="s">
        <v>154</v>
      </c>
      <c r="C373" s="139">
        <v>46835.038999999997</v>
      </c>
      <c r="D373" s="139" t="s">
        <v>244</v>
      </c>
      <c r="E373" s="140">
        <f t="shared" si="210"/>
        <v>2241.0311103442477</v>
      </c>
      <c r="F373" s="77">
        <f t="shared" si="211"/>
        <v>2241</v>
      </c>
      <c r="G373" s="77">
        <f>+C373-(C$7+F373*C$8)</f>
        <v>3.5339499998372048E-2</v>
      </c>
      <c r="I373" s="77">
        <f>+G373</f>
        <v>3.5339499998372048E-2</v>
      </c>
      <c r="O373" s="77">
        <f ca="1">+C$11+C$12*F373</f>
        <v>1.2629292835396114E-2</v>
      </c>
      <c r="P373" s="77">
        <f>+D$11+D$12*F373+D$13*F373^2</f>
        <v>1.7428210706481786E-2</v>
      </c>
      <c r="Q373" s="143">
        <f t="shared" si="223"/>
        <v>31816.538999999997</v>
      </c>
      <c r="R373" s="77">
        <f>+(P373-G373)^2</f>
        <v>3.2081428409778278E-4</v>
      </c>
      <c r="S373" s="79">
        <f>S$16</f>
        <v>0.1</v>
      </c>
      <c r="Z373" s="77">
        <f t="shared" si="212"/>
        <v>2241</v>
      </c>
      <c r="AA373" s="84">
        <f t="shared" si="213"/>
        <v>2.028507846130638E-2</v>
      </c>
      <c r="AB373" s="84">
        <f t="shared" si="199"/>
        <v>9.2169494278911523E-2</v>
      </c>
      <c r="AC373" s="84">
        <f t="shared" si="200"/>
        <v>1.7911289291890262E-2</v>
      </c>
      <c r="AD373" s="84">
        <f t="shared" si="201"/>
        <v>1.5054421537065668E-2</v>
      </c>
      <c r="AE373" s="84">
        <f t="shared" si="202"/>
        <v>2.2663560781566663E-5</v>
      </c>
      <c r="AF373" s="77">
        <f t="shared" si="203"/>
        <v>1.7911289291890262E-2</v>
      </c>
      <c r="AG373" s="142"/>
      <c r="AH373" s="77">
        <f t="shared" si="214"/>
        <v>-5.6829994280539475E-2</v>
      </c>
      <c r="AI373" s="77">
        <f t="shared" si="215"/>
        <v>1.0296156250914317</v>
      </c>
      <c r="AJ373" s="77">
        <f t="shared" si="216"/>
        <v>-0.92490250146068298</v>
      </c>
      <c r="AK373" s="77">
        <f t="shared" si="217"/>
        <v>-1.9145832747705309E-2</v>
      </c>
      <c r="AL373" s="77">
        <f t="shared" si="218"/>
        <v>-0.5738948992634908</v>
      </c>
      <c r="AM373" s="77">
        <f t="shared" si="219"/>
        <v>-0.29509142118939108</v>
      </c>
      <c r="AN373" s="84">
        <f t="shared" si="227"/>
        <v>5.7281620933228874</v>
      </c>
      <c r="AO373" s="84">
        <f t="shared" si="227"/>
        <v>5.7281620933360315</v>
      </c>
      <c r="AP373" s="84">
        <f t="shared" si="227"/>
        <v>5.7281620937745767</v>
      </c>
      <c r="AQ373" s="84">
        <f t="shared" si="227"/>
        <v>5.7281621084065639</v>
      </c>
      <c r="AR373" s="84">
        <f t="shared" si="227"/>
        <v>5.728162596600832</v>
      </c>
      <c r="AS373" s="84">
        <f t="shared" si="227"/>
        <v>5.7281788850515492</v>
      </c>
      <c r="AT373" s="84">
        <f t="shared" si="227"/>
        <v>5.7287222499245392</v>
      </c>
      <c r="AU373" s="84">
        <f t="shared" si="221"/>
        <v>5.7467456532819146</v>
      </c>
    </row>
    <row r="374" spans="1:47" s="77" customFormat="1" ht="12.95" customHeight="1">
      <c r="A374" s="5" t="s">
        <v>129</v>
      </c>
      <c r="B374" s="140"/>
      <c r="C374" s="147">
        <v>47159.546999999999</v>
      </c>
      <c r="D374" s="148"/>
      <c r="E374" s="77">
        <f t="shared" si="210"/>
        <v>2526.704523696445</v>
      </c>
      <c r="F374" s="77">
        <f t="shared" si="211"/>
        <v>2526.5</v>
      </c>
      <c r="P374" s="77">
        <f>+D$11+D$12*F374+D$13*F374^2</f>
        <v>2.0281076782349885E-2</v>
      </c>
      <c r="Q374" s="143">
        <f t="shared" si="223"/>
        <v>32141.046999999999</v>
      </c>
      <c r="S374" s="79"/>
      <c r="U374" s="77">
        <f>+C374-(C$7+F374*C$8)</f>
        <v>0.23232675000326708</v>
      </c>
      <c r="Z374" s="77">
        <f t="shared" si="212"/>
        <v>2526.5</v>
      </c>
      <c r="AA374" s="84">
        <f t="shared" si="213"/>
        <v>2.222479290313862E-2</v>
      </c>
      <c r="AB374" s="84">
        <f t="shared" si="199"/>
        <v>-9999</v>
      </c>
      <c r="AC374" s="84">
        <f t="shared" si="200"/>
        <v>-2.0281076782349885E-2</v>
      </c>
      <c r="AD374" s="84">
        <f t="shared" si="201"/>
        <v>-9999</v>
      </c>
      <c r="AE374" s="84">
        <f t="shared" si="202"/>
        <v>0</v>
      </c>
      <c r="AF374" s="77">
        <f t="shared" si="203"/>
        <v>-9999</v>
      </c>
      <c r="AG374" s="142"/>
      <c r="AH374" s="77">
        <f t="shared" si="214"/>
        <v>-5.5793807600859564E-2</v>
      </c>
      <c r="AI374" s="77">
        <f t="shared" si="215"/>
        <v>1.0303841950767048</v>
      </c>
      <c r="AJ374" s="77">
        <f t="shared" si="216"/>
        <v>-0.90833816269587109</v>
      </c>
      <c r="AK374" s="77">
        <f t="shared" si="217"/>
        <v>-1.7901085182192116E-2</v>
      </c>
      <c r="AL374" s="77">
        <f t="shared" si="218"/>
        <v>-0.5324091403967266</v>
      </c>
      <c r="AM374" s="77">
        <f t="shared" si="219"/>
        <v>-0.2726762629428488</v>
      </c>
      <c r="AN374" s="84">
        <f t="shared" si="227"/>
        <v>5.7684143130503678</v>
      </c>
      <c r="AO374" s="84">
        <f t="shared" si="227"/>
        <v>5.7684143130645156</v>
      </c>
      <c r="AP374" s="84">
        <f t="shared" si="227"/>
        <v>5.7684143135254038</v>
      </c>
      <c r="AQ374" s="84">
        <f t="shared" si="227"/>
        <v>5.7684143285404019</v>
      </c>
      <c r="AR374" s="84">
        <f t="shared" si="227"/>
        <v>5.7684148177047954</v>
      </c>
      <c r="AS374" s="84">
        <f t="shared" si="227"/>
        <v>5.7684307538165625</v>
      </c>
      <c r="AT374" s="84">
        <f t="shared" si="227"/>
        <v>5.7689498456630446</v>
      </c>
      <c r="AU374" s="84">
        <f t="shared" si="221"/>
        <v>5.785776720663347</v>
      </c>
    </row>
    <row r="375" spans="1:47" s="77" customFormat="1" ht="12.95" customHeight="1">
      <c r="A375" s="5" t="s">
        <v>91</v>
      </c>
      <c r="B375" s="140"/>
      <c r="C375" s="147">
        <v>47174.686999999998</v>
      </c>
      <c r="D375" s="148"/>
      <c r="E375" s="77">
        <f t="shared" si="210"/>
        <v>2540.0326865711722</v>
      </c>
      <c r="F375" s="77">
        <f t="shared" si="211"/>
        <v>2540</v>
      </c>
      <c r="G375" s="77">
        <f t="shared" ref="G375:G385" si="228">+C375-(C$7+F375*C$8)</f>
        <v>3.7130000004253816E-2</v>
      </c>
      <c r="I375" s="77">
        <f>+G375</f>
        <v>3.7130000004253816E-2</v>
      </c>
      <c r="P375" s="77">
        <f>+D$11+D$12*F375+D$13*F375^2</f>
        <v>2.0419515652725921E-2</v>
      </c>
      <c r="Q375" s="143">
        <f t="shared" si="223"/>
        <v>32156.186999999998</v>
      </c>
      <c r="R375" s="77">
        <f t="shared" ref="R375:R382" si="229">+(P375-G375)^2</f>
        <v>2.7924028726265864E-4</v>
      </c>
      <c r="S375" s="79">
        <f>S$16</f>
        <v>0.1</v>
      </c>
      <c r="Z375" s="77">
        <f t="shared" si="212"/>
        <v>2540</v>
      </c>
      <c r="AA375" s="84">
        <f t="shared" si="213"/>
        <v>2.2318532691947973E-2</v>
      </c>
      <c r="AB375" s="84">
        <f t="shared" si="199"/>
        <v>9.287253937044912E-2</v>
      </c>
      <c r="AC375" s="84">
        <f t="shared" si="200"/>
        <v>1.6710484351527895E-2</v>
      </c>
      <c r="AD375" s="84">
        <f t="shared" si="201"/>
        <v>1.4811467312305843E-2</v>
      </c>
      <c r="AE375" s="84">
        <f t="shared" si="202"/>
        <v>2.1937956394350448E-5</v>
      </c>
      <c r="AF375" s="77">
        <f t="shared" si="203"/>
        <v>1.6710484351527895E-2</v>
      </c>
      <c r="AG375" s="142"/>
      <c r="AH375" s="77">
        <f t="shared" si="214"/>
        <v>-5.5742539366195304E-2</v>
      </c>
      <c r="AI375" s="77">
        <f t="shared" si="215"/>
        <v>1.0304192797005707</v>
      </c>
      <c r="AJ375" s="77">
        <f t="shared" si="216"/>
        <v>-0.90751533583547783</v>
      </c>
      <c r="AK375" s="77">
        <f t="shared" si="217"/>
        <v>-1.7841400832272123E-2</v>
      </c>
      <c r="AL375" s="77">
        <f t="shared" si="218"/>
        <v>-0.53044595224113333</v>
      </c>
      <c r="AM375" s="77">
        <f t="shared" si="219"/>
        <v>-0.27162196689567553</v>
      </c>
      <c r="AN375" s="84">
        <f t="shared" si="227"/>
        <v>5.7703183927200206</v>
      </c>
      <c r="AO375" s="84">
        <f t="shared" si="227"/>
        <v>5.7703183927342101</v>
      </c>
      <c r="AP375" s="84">
        <f t="shared" si="227"/>
        <v>5.7703183931959874</v>
      </c>
      <c r="AQ375" s="84">
        <f t="shared" si="227"/>
        <v>5.7703184082237833</v>
      </c>
      <c r="AR375" s="84">
        <f t="shared" si="227"/>
        <v>5.7703188972792612</v>
      </c>
      <c r="AS375" s="84">
        <f t="shared" si="227"/>
        <v>5.7703348127307192</v>
      </c>
      <c r="AT375" s="84">
        <f t="shared" si="227"/>
        <v>5.7708526753367284</v>
      </c>
      <c r="AU375" s="84">
        <f t="shared" si="221"/>
        <v>5.7876223227987209</v>
      </c>
    </row>
    <row r="376" spans="1:47" s="77" customFormat="1" ht="12.95" customHeight="1">
      <c r="A376" s="144" t="s">
        <v>1651</v>
      </c>
      <c r="B376" s="144" t="s">
        <v>65</v>
      </c>
      <c r="C376" s="145">
        <v>47174.687700000002</v>
      </c>
      <c r="D376" s="146">
        <v>1.5E-3</v>
      </c>
      <c r="E376" s="140">
        <f t="shared" si="210"/>
        <v>2540.0333028006353</v>
      </c>
      <c r="F376" s="77">
        <f t="shared" si="211"/>
        <v>2540</v>
      </c>
      <c r="G376" s="77">
        <f t="shared" si="228"/>
        <v>3.7830000008398201E-2</v>
      </c>
      <c r="K376" s="77">
        <f>+G376</f>
        <v>3.7830000008398201E-2</v>
      </c>
      <c r="O376" s="77">
        <f ca="1">+C$11+C$12*F376</f>
        <v>1.5980417572747384E-2</v>
      </c>
      <c r="Q376" s="143">
        <f t="shared" si="223"/>
        <v>32156.187700000002</v>
      </c>
      <c r="R376" s="77">
        <f t="shared" si="229"/>
        <v>1.431108900635408E-3</v>
      </c>
      <c r="S376" s="79">
        <f>S$18</f>
        <v>1</v>
      </c>
      <c r="Z376" s="77">
        <f t="shared" si="212"/>
        <v>2540</v>
      </c>
      <c r="AA376" s="84">
        <f t="shared" si="213"/>
        <v>2.2318532691947973E-2</v>
      </c>
      <c r="AB376" s="84">
        <f t="shared" si="199"/>
        <v>9.3572539374593505E-2</v>
      </c>
      <c r="AC376" s="84">
        <f t="shared" si="200"/>
        <v>3.7830000008398201E-2</v>
      </c>
      <c r="AD376" s="84">
        <f t="shared" si="201"/>
        <v>1.5511467316450228E-2</v>
      </c>
      <c r="AE376" s="84">
        <f t="shared" si="202"/>
        <v>2.4060561830930365E-4</v>
      </c>
      <c r="AF376" s="77">
        <f t="shared" si="203"/>
        <v>3.7830000008398201E-2</v>
      </c>
      <c r="AG376" s="142"/>
      <c r="AH376" s="77">
        <f t="shared" si="214"/>
        <v>-5.5742539366195304E-2</v>
      </c>
      <c r="AI376" s="77">
        <f t="shared" si="215"/>
        <v>1.0304192797005707</v>
      </c>
      <c r="AJ376" s="77">
        <f t="shared" si="216"/>
        <v>-0.90751533583547783</v>
      </c>
      <c r="AK376" s="77">
        <f t="shared" si="217"/>
        <v>-1.7841400832272123E-2</v>
      </c>
      <c r="AL376" s="77">
        <f t="shared" si="218"/>
        <v>-0.53044595224113333</v>
      </c>
      <c r="AM376" s="77">
        <f t="shared" si="219"/>
        <v>-0.27162196689567553</v>
      </c>
      <c r="AN376" s="84">
        <f t="shared" si="227"/>
        <v>5.7703183927200206</v>
      </c>
      <c r="AO376" s="84">
        <f t="shared" si="227"/>
        <v>5.7703183927342101</v>
      </c>
      <c r="AP376" s="84">
        <f t="shared" si="227"/>
        <v>5.7703183931959874</v>
      </c>
      <c r="AQ376" s="84">
        <f t="shared" si="227"/>
        <v>5.7703184082237833</v>
      </c>
      <c r="AR376" s="84">
        <f t="shared" si="227"/>
        <v>5.7703188972792612</v>
      </c>
      <c r="AS376" s="84">
        <f t="shared" si="227"/>
        <v>5.7703348127307192</v>
      </c>
      <c r="AT376" s="84">
        <f t="shared" si="227"/>
        <v>5.7708526753367284</v>
      </c>
      <c r="AU376" s="84">
        <f t="shared" si="221"/>
        <v>5.7876223227987209</v>
      </c>
    </row>
    <row r="377" spans="1:47" s="77" customFormat="1" ht="12.95" customHeight="1">
      <c r="A377" s="5" t="s">
        <v>91</v>
      </c>
      <c r="B377" s="140"/>
      <c r="C377" s="147">
        <v>47183.747000000003</v>
      </c>
      <c r="D377" s="148"/>
      <c r="E377" s="77">
        <f t="shared" si="210"/>
        <v>2548.0084564288409</v>
      </c>
      <c r="F377" s="77">
        <f t="shared" si="211"/>
        <v>2548</v>
      </c>
      <c r="G377" s="77">
        <f t="shared" si="228"/>
        <v>9.606000006897375E-3</v>
      </c>
      <c r="I377" s="77">
        <f>+G377</f>
        <v>9.606000006897375E-3</v>
      </c>
      <c r="P377" s="77">
        <f>+D$11+D$12*F377+D$13*F377^2</f>
        <v>2.0501704335758777E-2</v>
      </c>
      <c r="Q377" s="143">
        <f t="shared" si="223"/>
        <v>32165.247000000003</v>
      </c>
      <c r="R377" s="77">
        <f t="shared" si="229"/>
        <v>1.187163728219691E-4</v>
      </c>
      <c r="S377" s="79">
        <f>S$16</f>
        <v>0.1</v>
      </c>
      <c r="Z377" s="77">
        <f t="shared" si="212"/>
        <v>2548</v>
      </c>
      <c r="AA377" s="84">
        <f t="shared" si="213"/>
        <v>2.2374167653905389E-2</v>
      </c>
      <c r="AB377" s="84">
        <f t="shared" ref="AB377:AB440" si="230">IF(S377&lt;&gt;0,G377-AH377, -9999)</f>
        <v>6.5318061994027343E-2</v>
      </c>
      <c r="AC377" s="84">
        <f t="shared" ref="AC377:AC440" si="231">+G377-P377</f>
        <v>-1.0895704328861402E-2</v>
      </c>
      <c r="AD377" s="84">
        <f t="shared" ref="AD377:AD440" si="232">IF(S377&lt;&gt;0,G377-AA377, -9999)</f>
        <v>-1.2768167647008014E-2</v>
      </c>
      <c r="AE377" s="84">
        <f t="shared" ref="AE377:AE440" si="233">+(G377-AA377)^2*S377</f>
        <v>1.6302610506210216E-5</v>
      </c>
      <c r="AF377" s="77">
        <f t="shared" ref="AF377:AF440" si="234">IF(S377&lt;&gt;0,G377-P377, -9999)</f>
        <v>-1.0895704328861402E-2</v>
      </c>
      <c r="AG377" s="142"/>
      <c r="AH377" s="77">
        <f t="shared" si="214"/>
        <v>-5.5712061987129968E-2</v>
      </c>
      <c r="AI377" s="77">
        <f t="shared" si="215"/>
        <v>1.0304400163966949</v>
      </c>
      <c r="AJ377" s="77">
        <f t="shared" si="216"/>
        <v>-0.90702605752300358</v>
      </c>
      <c r="AK377" s="77">
        <f t="shared" si="217"/>
        <v>-1.7805997948115403E-2</v>
      </c>
      <c r="AL377" s="77">
        <f t="shared" si="218"/>
        <v>-0.52928251847066177</v>
      </c>
      <c r="AM377" s="77">
        <f t="shared" si="219"/>
        <v>-0.27099743042609259</v>
      </c>
      <c r="AN377" s="84">
        <f t="shared" si="227"/>
        <v>5.7714467667847957</v>
      </c>
      <c r="AO377" s="84">
        <f t="shared" si="227"/>
        <v>5.7714467667990101</v>
      </c>
      <c r="AP377" s="84">
        <f t="shared" si="227"/>
        <v>5.7714467672613061</v>
      </c>
      <c r="AQ377" s="84">
        <f t="shared" si="227"/>
        <v>5.7714467822964508</v>
      </c>
      <c r="AR377" s="84">
        <f t="shared" si="227"/>
        <v>5.7714472712806835</v>
      </c>
      <c r="AS377" s="84">
        <f t="shared" si="227"/>
        <v>5.7714631743188773</v>
      </c>
      <c r="AT377" s="84">
        <f t="shared" si="227"/>
        <v>5.7719803050732938</v>
      </c>
      <c r="AU377" s="84">
        <f t="shared" si="221"/>
        <v>5.7887160129530164</v>
      </c>
    </row>
    <row r="378" spans="1:47" s="77" customFormat="1" ht="12.95" customHeight="1">
      <c r="A378" s="144" t="s">
        <v>1651</v>
      </c>
      <c r="B378" s="144" t="s">
        <v>65</v>
      </c>
      <c r="C378" s="145">
        <v>47183.747600000002</v>
      </c>
      <c r="D378" s="146">
        <v>1.8E-3</v>
      </c>
      <c r="E378" s="140">
        <f t="shared" si="210"/>
        <v>2548.0089846255196</v>
      </c>
      <c r="F378" s="77">
        <f t="shared" si="211"/>
        <v>2548</v>
      </c>
      <c r="G378" s="77">
        <f t="shared" si="228"/>
        <v>1.0206000006292015E-2</v>
      </c>
      <c r="K378" s="77">
        <f>+G378</f>
        <v>1.0206000006292015E-2</v>
      </c>
      <c r="O378" s="77">
        <f ca="1">+C$11+C$12*F378</f>
        <v>1.6070079773077853E-2</v>
      </c>
      <c r="Q378" s="143">
        <f t="shared" si="223"/>
        <v>32165.247600000002</v>
      </c>
      <c r="R378" s="77">
        <f t="shared" si="229"/>
        <v>1.0416243612843261E-4</v>
      </c>
      <c r="S378" s="79">
        <f>S$18</f>
        <v>1</v>
      </c>
      <c r="Z378" s="77">
        <f t="shared" si="212"/>
        <v>2548</v>
      </c>
      <c r="AA378" s="84">
        <f t="shared" si="213"/>
        <v>2.2374167653905389E-2</v>
      </c>
      <c r="AB378" s="84">
        <f t="shared" si="230"/>
        <v>6.5918061993421984E-2</v>
      </c>
      <c r="AC378" s="84">
        <f t="shared" si="231"/>
        <v>1.0206000006292015E-2</v>
      </c>
      <c r="AD378" s="84">
        <f t="shared" si="232"/>
        <v>-1.2168167647613373E-2</v>
      </c>
      <c r="AE378" s="84">
        <f t="shared" si="233"/>
        <v>1.4806430390042476E-4</v>
      </c>
      <c r="AF378" s="77">
        <f t="shared" si="234"/>
        <v>1.0206000006292015E-2</v>
      </c>
      <c r="AG378" s="142"/>
      <c r="AH378" s="77">
        <f t="shared" si="214"/>
        <v>-5.5712061987129968E-2</v>
      </c>
      <c r="AI378" s="77">
        <f t="shared" si="215"/>
        <v>1.0304400163966949</v>
      </c>
      <c r="AJ378" s="77">
        <f t="shared" si="216"/>
        <v>-0.90702605752300358</v>
      </c>
      <c r="AK378" s="77">
        <f t="shared" si="217"/>
        <v>-1.7805997948115403E-2</v>
      </c>
      <c r="AL378" s="77">
        <f t="shared" si="218"/>
        <v>-0.52928251847066177</v>
      </c>
      <c r="AM378" s="77">
        <f t="shared" si="219"/>
        <v>-0.27099743042609259</v>
      </c>
      <c r="AN378" s="84">
        <f t="shared" si="227"/>
        <v>5.7714467667847957</v>
      </c>
      <c r="AO378" s="84">
        <f t="shared" si="227"/>
        <v>5.7714467667990101</v>
      </c>
      <c r="AP378" s="84">
        <f t="shared" si="227"/>
        <v>5.7714467672613061</v>
      </c>
      <c r="AQ378" s="84">
        <f t="shared" si="227"/>
        <v>5.7714467822964508</v>
      </c>
      <c r="AR378" s="84">
        <f t="shared" si="227"/>
        <v>5.7714472712806835</v>
      </c>
      <c r="AS378" s="84">
        <f t="shared" si="227"/>
        <v>5.7714631743188773</v>
      </c>
      <c r="AT378" s="84">
        <f t="shared" si="227"/>
        <v>5.7719803050732938</v>
      </c>
      <c r="AU378" s="84">
        <f t="shared" si="221"/>
        <v>5.7887160129530164</v>
      </c>
    </row>
    <row r="379" spans="1:47" s="77" customFormat="1" ht="12.95" customHeight="1">
      <c r="A379" s="5" t="s">
        <v>91</v>
      </c>
      <c r="B379" s="140"/>
      <c r="C379" s="147">
        <v>47200.802000000003</v>
      </c>
      <c r="D379" s="148"/>
      <c r="E379" s="77">
        <f t="shared" si="210"/>
        <v>2563.0224470383846</v>
      </c>
      <c r="F379" s="77">
        <f t="shared" si="211"/>
        <v>2563</v>
      </c>
      <c r="G379" s="77">
        <f t="shared" si="228"/>
        <v>2.549850000650622E-2</v>
      </c>
      <c r="I379" s="77">
        <f>+G379</f>
        <v>2.549850000650622E-2</v>
      </c>
      <c r="P379" s="77">
        <f t="shared" ref="P379:P384" si="235">+D$11+D$12*F379+D$13*F379^2</f>
        <v>2.0656110661229063E-2</v>
      </c>
      <c r="Q379" s="143">
        <f t="shared" si="223"/>
        <v>32182.302000000003</v>
      </c>
      <c r="R379" s="77">
        <f t="shared" si="229"/>
        <v>2.3448734571253729E-5</v>
      </c>
      <c r="S379" s="79">
        <f>S$16</f>
        <v>0.1</v>
      </c>
      <c r="Z379" s="77">
        <f t="shared" si="212"/>
        <v>2563</v>
      </c>
      <c r="AA379" s="84">
        <f t="shared" si="213"/>
        <v>2.2478654472958159E-2</v>
      </c>
      <c r="AB379" s="84">
        <f t="shared" si="230"/>
        <v>8.1153224089051901E-2</v>
      </c>
      <c r="AC379" s="84">
        <f t="shared" si="231"/>
        <v>4.8423893452771566E-3</v>
      </c>
      <c r="AD379" s="84">
        <f t="shared" si="232"/>
        <v>3.0198455335480601E-3</v>
      </c>
      <c r="AE379" s="84">
        <f t="shared" si="233"/>
        <v>9.1194670464901689E-7</v>
      </c>
      <c r="AF379" s="77">
        <f t="shared" si="234"/>
        <v>4.8423893452771566E-3</v>
      </c>
      <c r="AG379" s="142"/>
      <c r="AH379" s="77">
        <f t="shared" si="214"/>
        <v>-5.5654724082545681E-2</v>
      </c>
      <c r="AI379" s="77">
        <f t="shared" si="215"/>
        <v>1.0304787888606519</v>
      </c>
      <c r="AJ379" s="77">
        <f t="shared" si="216"/>
        <v>-0.90610529877866819</v>
      </c>
      <c r="AK379" s="77">
        <f t="shared" si="217"/>
        <v>-1.773954877518456E-2</v>
      </c>
      <c r="AL379" s="77">
        <f t="shared" si="218"/>
        <v>-0.52710095413116886</v>
      </c>
      <c r="AM379" s="77">
        <f t="shared" si="219"/>
        <v>-0.26982688718951658</v>
      </c>
      <c r="AN379" s="84">
        <f t="shared" si="227"/>
        <v>5.7735625292664228</v>
      </c>
      <c r="AO379" s="84">
        <f t="shared" si="227"/>
        <v>5.7735625292806843</v>
      </c>
      <c r="AP379" s="84">
        <f t="shared" si="227"/>
        <v>5.7735625297439377</v>
      </c>
      <c r="AQ379" s="84">
        <f t="shared" si="227"/>
        <v>5.7735625447923882</v>
      </c>
      <c r="AR379" s="84">
        <f t="shared" si="227"/>
        <v>5.7735630336295714</v>
      </c>
      <c r="AS379" s="84">
        <f t="shared" si="227"/>
        <v>5.7735789130517956</v>
      </c>
      <c r="AT379" s="84">
        <f t="shared" si="227"/>
        <v>5.7740946647536751</v>
      </c>
      <c r="AU379" s="84">
        <f t="shared" si="221"/>
        <v>5.7907666819923218</v>
      </c>
    </row>
    <row r="380" spans="1:47" s="77" customFormat="1" ht="12.95" customHeight="1">
      <c r="A380" s="6" t="s">
        <v>135</v>
      </c>
      <c r="B380" s="46" t="s">
        <v>154</v>
      </c>
      <c r="C380" s="6">
        <v>47205.33</v>
      </c>
      <c r="D380" s="6" t="s">
        <v>248</v>
      </c>
      <c r="E380" s="77">
        <f t="shared" si="210"/>
        <v>2567.0085713116177</v>
      </c>
      <c r="F380" s="77">
        <f t="shared" si="211"/>
        <v>2567</v>
      </c>
      <c r="G380" s="77">
        <f t="shared" si="228"/>
        <v>9.7365000037825666E-3</v>
      </c>
      <c r="J380" s="77">
        <f>+G380</f>
        <v>9.7365000037825666E-3</v>
      </c>
      <c r="O380" s="77">
        <f ca="1">+C$11+C$12*F380</f>
        <v>1.6283027498862717E-2</v>
      </c>
      <c r="P380" s="77">
        <f t="shared" si="235"/>
        <v>2.069735232890102E-2</v>
      </c>
      <c r="Q380" s="143">
        <f t="shared" si="223"/>
        <v>32186.83</v>
      </c>
      <c r="R380" s="77">
        <f t="shared" si="229"/>
        <v>1.201402836930546E-4</v>
      </c>
      <c r="S380" s="79">
        <f>S$17</f>
        <v>1</v>
      </c>
      <c r="Z380" s="77">
        <f t="shared" si="212"/>
        <v>2567</v>
      </c>
      <c r="AA380" s="84">
        <f t="shared" si="213"/>
        <v>2.2506555328781777E-2</v>
      </c>
      <c r="AB380" s="84">
        <f t="shared" si="230"/>
        <v>6.537589152635559E-2</v>
      </c>
      <c r="AC380" s="84">
        <f t="shared" si="231"/>
        <v>-1.0960852325118453E-2</v>
      </c>
      <c r="AD380" s="84">
        <f t="shared" si="232"/>
        <v>-1.277005532499921E-2</v>
      </c>
      <c r="AE380" s="84">
        <f t="shared" si="233"/>
        <v>1.6307431300354068E-4</v>
      </c>
      <c r="AF380" s="77">
        <f t="shared" si="234"/>
        <v>-1.0960852325118453E-2</v>
      </c>
      <c r="AG380" s="142"/>
      <c r="AH380" s="77">
        <f t="shared" si="214"/>
        <v>-5.5639391522573023E-2</v>
      </c>
      <c r="AI380" s="77">
        <f t="shared" si="215"/>
        <v>1.0304891041846527</v>
      </c>
      <c r="AJ380" s="77">
        <f t="shared" si="216"/>
        <v>-0.90585902288981013</v>
      </c>
      <c r="AK380" s="77">
        <f t="shared" si="217"/>
        <v>-1.7721813879418371E-2</v>
      </c>
      <c r="AL380" s="77">
        <f t="shared" si="218"/>
        <v>-0.52651917594005482</v>
      </c>
      <c r="AM380" s="77">
        <f t="shared" si="219"/>
        <v>-0.26951484394613462</v>
      </c>
      <c r="AN380" s="84">
        <f t="shared" si="227"/>
        <v>5.7741267460272567</v>
      </c>
      <c r="AO380" s="84">
        <f t="shared" si="227"/>
        <v>5.7741267460415306</v>
      </c>
      <c r="AP380" s="84">
        <f t="shared" si="227"/>
        <v>5.7741267465050363</v>
      </c>
      <c r="AQ380" s="84">
        <f t="shared" si="227"/>
        <v>5.7741267615569303</v>
      </c>
      <c r="AR380" s="84">
        <f t="shared" si="227"/>
        <v>5.7741272503519312</v>
      </c>
      <c r="AS380" s="84">
        <f t="shared" si="227"/>
        <v>5.7741431234014451</v>
      </c>
      <c r="AT380" s="84">
        <f t="shared" si="227"/>
        <v>5.7746585058536182</v>
      </c>
      <c r="AU380" s="84">
        <f t="shared" si="221"/>
        <v>5.7913135270694696</v>
      </c>
    </row>
    <row r="381" spans="1:47" s="77" customFormat="1" ht="12.95" customHeight="1">
      <c r="A381" s="5" t="s">
        <v>130</v>
      </c>
      <c r="B381" s="140"/>
      <c r="C381" s="147">
        <v>47205.336000000003</v>
      </c>
      <c r="D381" s="148"/>
      <c r="E381" s="77">
        <f t="shared" si="210"/>
        <v>2567.0138532784117</v>
      </c>
      <c r="F381" s="77">
        <f t="shared" si="211"/>
        <v>2567</v>
      </c>
      <c r="G381" s="77">
        <f t="shared" si="228"/>
        <v>1.5736500005004928E-2</v>
      </c>
      <c r="I381" s="77">
        <f>+G381</f>
        <v>1.5736500005004928E-2</v>
      </c>
      <c r="P381" s="77">
        <f t="shared" si="235"/>
        <v>2.069735232890102E-2</v>
      </c>
      <c r="Q381" s="143">
        <f t="shared" si="223"/>
        <v>32186.836000000003</v>
      </c>
      <c r="R381" s="77">
        <f t="shared" si="229"/>
        <v>2.4610055779505258E-5</v>
      </c>
      <c r="S381" s="79">
        <f>S$16</f>
        <v>0.1</v>
      </c>
      <c r="Z381" s="77">
        <f t="shared" si="212"/>
        <v>2567</v>
      </c>
      <c r="AA381" s="84">
        <f t="shared" si="213"/>
        <v>2.2506555328781777E-2</v>
      </c>
      <c r="AB381" s="84">
        <f t="shared" si="230"/>
        <v>7.137589152757795E-2</v>
      </c>
      <c r="AC381" s="84">
        <f t="shared" si="231"/>
        <v>-4.9608523238960922E-3</v>
      </c>
      <c r="AD381" s="84">
        <f t="shared" si="232"/>
        <v>-6.7700553237768496E-3</v>
      </c>
      <c r="AE381" s="84">
        <f t="shared" si="233"/>
        <v>4.5833649086999264E-6</v>
      </c>
      <c r="AF381" s="77">
        <f t="shared" si="234"/>
        <v>-4.9608523238960922E-3</v>
      </c>
      <c r="AG381" s="142"/>
      <c r="AH381" s="77">
        <f t="shared" si="214"/>
        <v>-5.5639391522573023E-2</v>
      </c>
      <c r="AI381" s="77">
        <f t="shared" si="215"/>
        <v>1.0304891041846527</v>
      </c>
      <c r="AJ381" s="77">
        <f t="shared" si="216"/>
        <v>-0.90585902288981013</v>
      </c>
      <c r="AK381" s="77">
        <f t="shared" si="217"/>
        <v>-1.7721813879418371E-2</v>
      </c>
      <c r="AL381" s="77">
        <f t="shared" si="218"/>
        <v>-0.52651917594005482</v>
      </c>
      <c r="AM381" s="77">
        <f t="shared" si="219"/>
        <v>-0.26951484394613462</v>
      </c>
      <c r="AN381" s="84">
        <f t="shared" ref="AN381:AT390" si="236">$AU381+$AB$7*SIN(AO381)</f>
        <v>5.7741267460272567</v>
      </c>
      <c r="AO381" s="84">
        <f t="shared" si="236"/>
        <v>5.7741267460415306</v>
      </c>
      <c r="AP381" s="84">
        <f t="shared" si="236"/>
        <v>5.7741267465050363</v>
      </c>
      <c r="AQ381" s="84">
        <f t="shared" si="236"/>
        <v>5.7741267615569303</v>
      </c>
      <c r="AR381" s="84">
        <f t="shared" si="236"/>
        <v>5.7741272503519312</v>
      </c>
      <c r="AS381" s="84">
        <f t="shared" si="236"/>
        <v>5.7741431234014451</v>
      </c>
      <c r="AT381" s="84">
        <f t="shared" si="236"/>
        <v>5.7746585058536182</v>
      </c>
      <c r="AU381" s="84">
        <f t="shared" si="221"/>
        <v>5.7913135270694696</v>
      </c>
    </row>
    <row r="382" spans="1:47" s="77" customFormat="1" ht="12.95" customHeight="1">
      <c r="A382" s="5" t="s">
        <v>130</v>
      </c>
      <c r="B382" s="140"/>
      <c r="C382" s="147">
        <v>47205.347999999998</v>
      </c>
      <c r="D382" s="148"/>
      <c r="E382" s="77">
        <f t="shared" si="210"/>
        <v>2567.0244172119938</v>
      </c>
      <c r="F382" s="77">
        <f t="shared" si="211"/>
        <v>2567</v>
      </c>
      <c r="G382" s="77">
        <f t="shared" si="228"/>
        <v>2.7736500000173692E-2</v>
      </c>
      <c r="I382" s="77">
        <f>+G382</f>
        <v>2.7736500000173692E-2</v>
      </c>
      <c r="P382" s="77">
        <f t="shared" si="235"/>
        <v>2.069735232890102E-2</v>
      </c>
      <c r="Q382" s="143">
        <f t="shared" si="223"/>
        <v>32186.847999999998</v>
      </c>
      <c r="R382" s="77">
        <f t="shared" si="229"/>
        <v>4.9549599937983477E-5</v>
      </c>
      <c r="S382" s="79">
        <f>S$16</f>
        <v>0.1</v>
      </c>
      <c r="Z382" s="77">
        <f t="shared" si="212"/>
        <v>2567</v>
      </c>
      <c r="AA382" s="84">
        <f t="shared" si="213"/>
        <v>2.2506555328781777E-2</v>
      </c>
      <c r="AB382" s="84">
        <f t="shared" si="230"/>
        <v>8.3375891522746715E-2</v>
      </c>
      <c r="AC382" s="84">
        <f t="shared" si="231"/>
        <v>7.0391476712726719E-3</v>
      </c>
      <c r="AD382" s="84">
        <f t="shared" si="232"/>
        <v>5.2299446713919145E-3</v>
      </c>
      <c r="AE382" s="84">
        <f t="shared" si="233"/>
        <v>2.7352321265820683E-6</v>
      </c>
      <c r="AF382" s="77">
        <f t="shared" si="234"/>
        <v>7.0391476712726719E-3</v>
      </c>
      <c r="AG382" s="142"/>
      <c r="AH382" s="77">
        <f t="shared" si="214"/>
        <v>-5.5639391522573023E-2</v>
      </c>
      <c r="AI382" s="77">
        <f t="shared" si="215"/>
        <v>1.0304891041846527</v>
      </c>
      <c r="AJ382" s="77">
        <f t="shared" si="216"/>
        <v>-0.90585902288981013</v>
      </c>
      <c r="AK382" s="77">
        <f t="shared" si="217"/>
        <v>-1.7721813879418371E-2</v>
      </c>
      <c r="AL382" s="77">
        <f t="shared" si="218"/>
        <v>-0.52651917594005482</v>
      </c>
      <c r="AM382" s="77">
        <f t="shared" si="219"/>
        <v>-0.26951484394613462</v>
      </c>
      <c r="AN382" s="84">
        <f t="shared" si="236"/>
        <v>5.7741267460272567</v>
      </c>
      <c r="AO382" s="84">
        <f t="shared" si="236"/>
        <v>5.7741267460415306</v>
      </c>
      <c r="AP382" s="84">
        <f t="shared" si="236"/>
        <v>5.7741267465050363</v>
      </c>
      <c r="AQ382" s="84">
        <f t="shared" si="236"/>
        <v>5.7741267615569303</v>
      </c>
      <c r="AR382" s="84">
        <f t="shared" si="236"/>
        <v>5.7741272503519312</v>
      </c>
      <c r="AS382" s="84">
        <f t="shared" si="236"/>
        <v>5.7741431234014451</v>
      </c>
      <c r="AT382" s="84">
        <f t="shared" si="236"/>
        <v>5.7746585058536182</v>
      </c>
      <c r="AU382" s="84">
        <f t="shared" si="221"/>
        <v>5.7913135270694696</v>
      </c>
    </row>
    <row r="383" spans="1:47" s="77" customFormat="1" ht="12.95" customHeight="1">
      <c r="A383" s="5" t="s">
        <v>131</v>
      </c>
      <c r="B383" s="140"/>
      <c r="C383" s="147">
        <v>47230.345000000001</v>
      </c>
      <c r="D383" s="148"/>
      <c r="E383" s="77">
        <f t="shared" si="210"/>
        <v>2589.0299712000797</v>
      </c>
      <c r="F383" s="77">
        <f t="shared" si="211"/>
        <v>2589</v>
      </c>
      <c r="G383" s="77">
        <f t="shared" si="228"/>
        <v>3.4045500004140195E-2</v>
      </c>
      <c r="I383" s="77">
        <f>+G383</f>
        <v>3.4045500004140195E-2</v>
      </c>
      <c r="O383" s="77">
        <f t="shared" ref="O383:O446" ca="1" si="237">+C$11+C$12*F383</f>
        <v>1.6529598549771506E-2</v>
      </c>
      <c r="P383" s="77">
        <f t="shared" si="235"/>
        <v>2.0924683111578701E-2</v>
      </c>
      <c r="Q383" s="143">
        <f t="shared" si="223"/>
        <v>32211.845000000001</v>
      </c>
      <c r="S383" s="79">
        <f>S$16</f>
        <v>0.1</v>
      </c>
      <c r="Z383" s="77">
        <f t="shared" si="212"/>
        <v>2589</v>
      </c>
      <c r="AA383" s="84">
        <f t="shared" si="213"/>
        <v>2.2660293533623872E-2</v>
      </c>
      <c r="AB383" s="84">
        <f t="shared" si="230"/>
        <v>8.9600243214049163E-2</v>
      </c>
      <c r="AC383" s="84">
        <f t="shared" si="231"/>
        <v>1.3120816892561494E-2</v>
      </c>
      <c r="AD383" s="84">
        <f t="shared" si="232"/>
        <v>1.1385206470516322E-2</v>
      </c>
      <c r="AE383" s="84">
        <f t="shared" si="233"/>
        <v>1.2962292637628675E-5</v>
      </c>
      <c r="AF383" s="77">
        <f t="shared" si="234"/>
        <v>1.3120816892561494E-2</v>
      </c>
      <c r="AG383" s="142"/>
      <c r="AH383" s="77">
        <f t="shared" si="214"/>
        <v>-5.5554743209908976E-2</v>
      </c>
      <c r="AI383" s="77">
        <f t="shared" si="215"/>
        <v>1.0305456575739658</v>
      </c>
      <c r="AJ383" s="77">
        <f t="shared" si="216"/>
        <v>-0.90449893860561581</v>
      </c>
      <c r="AK383" s="77">
        <f t="shared" si="217"/>
        <v>-1.7624158548236468E-2</v>
      </c>
      <c r="AL383" s="77">
        <f t="shared" si="218"/>
        <v>-0.52331918809587563</v>
      </c>
      <c r="AM383" s="77">
        <f t="shared" si="219"/>
        <v>-0.26779936755125427</v>
      </c>
      <c r="AN383" s="84">
        <f t="shared" si="236"/>
        <v>5.7772300389701599</v>
      </c>
      <c r="AO383" s="84">
        <f t="shared" si="236"/>
        <v>5.7772300389844995</v>
      </c>
      <c r="AP383" s="84">
        <f t="shared" si="236"/>
        <v>5.7772300394493667</v>
      </c>
      <c r="AQ383" s="84">
        <f t="shared" si="236"/>
        <v>5.7772300545194106</v>
      </c>
      <c r="AR383" s="84">
        <f t="shared" si="236"/>
        <v>5.7772305430600142</v>
      </c>
      <c r="AS383" s="84">
        <f t="shared" si="236"/>
        <v>5.7772463804945398</v>
      </c>
      <c r="AT383" s="84">
        <f t="shared" si="236"/>
        <v>5.7777597207935685</v>
      </c>
      <c r="AU383" s="84">
        <f t="shared" si="221"/>
        <v>5.7943211749937831</v>
      </c>
    </row>
    <row r="384" spans="1:47" s="77" customFormat="1" ht="12.95" customHeight="1">
      <c r="A384" s="5" t="s">
        <v>91</v>
      </c>
      <c r="B384" s="140"/>
      <c r="C384" s="147">
        <v>47233.733</v>
      </c>
      <c r="D384" s="148"/>
      <c r="E384" s="77">
        <f t="shared" si="210"/>
        <v>2592.0125217826135</v>
      </c>
      <c r="F384" s="77">
        <f t="shared" si="211"/>
        <v>2592</v>
      </c>
      <c r="G384" s="77">
        <f t="shared" si="228"/>
        <v>1.4224000005924609E-2</v>
      </c>
      <c r="I384" s="77">
        <f>+G384</f>
        <v>1.4224000005924609E-2</v>
      </c>
      <c r="O384" s="77">
        <f t="shared" ca="1" si="237"/>
        <v>1.6563221874895433E-2</v>
      </c>
      <c r="P384" s="77">
        <f t="shared" si="235"/>
        <v>2.0955748534367165E-2</v>
      </c>
      <c r="Q384" s="143">
        <f t="shared" si="223"/>
        <v>32215.233</v>
      </c>
      <c r="R384" s="77">
        <f>+(P384-G384)^2</f>
        <v>4.5316438250188524E-5</v>
      </c>
      <c r="S384" s="79">
        <f>S$16</f>
        <v>0.1</v>
      </c>
      <c r="Z384" s="77">
        <f t="shared" si="212"/>
        <v>2592</v>
      </c>
      <c r="AA384" s="84">
        <f t="shared" si="213"/>
        <v>2.2681294980594284E-2</v>
      </c>
      <c r="AB384" s="84">
        <f t="shared" si="230"/>
        <v>6.9767158432263027E-2</v>
      </c>
      <c r="AC384" s="84">
        <f t="shared" si="231"/>
        <v>-6.7317485284425563E-3</v>
      </c>
      <c r="AD384" s="84">
        <f t="shared" si="232"/>
        <v>-8.4572949746696754E-3</v>
      </c>
      <c r="AE384" s="84">
        <f t="shared" si="233"/>
        <v>7.1525838288572949E-6</v>
      </c>
      <c r="AF384" s="77">
        <f t="shared" si="234"/>
        <v>-6.7317485284425563E-3</v>
      </c>
      <c r="AG384" s="142"/>
      <c r="AH384" s="77">
        <f t="shared" si="214"/>
        <v>-5.5543158426338425E-2</v>
      </c>
      <c r="AI384" s="77">
        <f t="shared" si="215"/>
        <v>1.0305533456569818</v>
      </c>
      <c r="AJ384" s="77">
        <f t="shared" si="216"/>
        <v>-0.9043127430391853</v>
      </c>
      <c r="AK384" s="77">
        <f t="shared" si="217"/>
        <v>-1.761082707666908E-2</v>
      </c>
      <c r="AL384" s="77">
        <f t="shared" si="218"/>
        <v>-0.52288279893563261</v>
      </c>
      <c r="AM384" s="77">
        <f t="shared" si="219"/>
        <v>-0.2675655384787286</v>
      </c>
      <c r="AN384" s="84">
        <f t="shared" si="236"/>
        <v>5.7776532284604727</v>
      </c>
      <c r="AO384" s="84">
        <f t="shared" si="236"/>
        <v>5.7776532284748221</v>
      </c>
      <c r="AP384" s="84">
        <f t="shared" si="236"/>
        <v>5.7776532289398705</v>
      </c>
      <c r="AQ384" s="84">
        <f t="shared" si="236"/>
        <v>5.7776532440122859</v>
      </c>
      <c r="AR384" s="84">
        <f t="shared" si="236"/>
        <v>5.7776537325152599</v>
      </c>
      <c r="AS384" s="84">
        <f t="shared" si="236"/>
        <v>5.7776695650191288</v>
      </c>
      <c r="AT384" s="84">
        <f t="shared" si="236"/>
        <v>5.7781826253663029</v>
      </c>
      <c r="AU384" s="84">
        <f t="shared" si="221"/>
        <v>5.7947313088016434</v>
      </c>
    </row>
    <row r="385" spans="1:64" s="77" customFormat="1" ht="12.95" customHeight="1">
      <c r="A385" s="144" t="s">
        <v>1651</v>
      </c>
      <c r="B385" s="144" t="s">
        <v>65</v>
      </c>
      <c r="C385" s="145">
        <v>47233.73386</v>
      </c>
      <c r="D385" s="146">
        <v>5.4000000000000001E-4</v>
      </c>
      <c r="E385" s="140">
        <f t="shared" si="210"/>
        <v>2592.0132788645205</v>
      </c>
      <c r="F385" s="77">
        <f t="shared" si="211"/>
        <v>2592</v>
      </c>
      <c r="G385" s="77">
        <f t="shared" si="228"/>
        <v>1.5084000006027054E-2</v>
      </c>
      <c r="K385" s="77">
        <f>+G385</f>
        <v>1.5084000006027054E-2</v>
      </c>
      <c r="O385" s="77">
        <f t="shared" ca="1" si="237"/>
        <v>1.6563221874895433E-2</v>
      </c>
      <c r="Q385" s="143">
        <f t="shared" si="223"/>
        <v>32215.23386</v>
      </c>
      <c r="R385" s="77">
        <f>+(P385-G385)^2</f>
        <v>2.2752705618182416E-4</v>
      </c>
      <c r="S385" s="79">
        <f>S$18</f>
        <v>1</v>
      </c>
      <c r="Z385" s="77">
        <f t="shared" si="212"/>
        <v>2592</v>
      </c>
      <c r="AA385" s="84">
        <f t="shared" si="213"/>
        <v>2.2681294980594284E-2</v>
      </c>
      <c r="AB385" s="84">
        <f t="shared" si="230"/>
        <v>7.0627158432365472E-2</v>
      </c>
      <c r="AC385" s="84">
        <f t="shared" si="231"/>
        <v>1.5084000006027054E-2</v>
      </c>
      <c r="AD385" s="84">
        <f t="shared" si="232"/>
        <v>-7.59729497456723E-3</v>
      </c>
      <c r="AE385" s="84">
        <f t="shared" si="233"/>
        <v>5.7718890930584487E-5</v>
      </c>
      <c r="AF385" s="77">
        <f t="shared" si="234"/>
        <v>1.5084000006027054E-2</v>
      </c>
      <c r="AG385" s="142"/>
      <c r="AH385" s="77">
        <f t="shared" si="214"/>
        <v>-5.5543158426338425E-2</v>
      </c>
      <c r="AI385" s="77">
        <f t="shared" si="215"/>
        <v>1.0305533456569818</v>
      </c>
      <c r="AJ385" s="77">
        <f t="shared" si="216"/>
        <v>-0.9043127430391853</v>
      </c>
      <c r="AK385" s="77">
        <f t="shared" si="217"/>
        <v>-1.761082707666908E-2</v>
      </c>
      <c r="AL385" s="77">
        <f t="shared" si="218"/>
        <v>-0.52288279893563261</v>
      </c>
      <c r="AM385" s="77">
        <f t="shared" si="219"/>
        <v>-0.2675655384787286</v>
      </c>
      <c r="AN385" s="84">
        <f t="shared" si="236"/>
        <v>5.7776532284604727</v>
      </c>
      <c r="AO385" s="84">
        <f t="shared" si="236"/>
        <v>5.7776532284748221</v>
      </c>
      <c r="AP385" s="84">
        <f t="shared" si="236"/>
        <v>5.7776532289398705</v>
      </c>
      <c r="AQ385" s="84">
        <f t="shared" si="236"/>
        <v>5.7776532440122859</v>
      </c>
      <c r="AR385" s="84">
        <f t="shared" si="236"/>
        <v>5.7776537325152599</v>
      </c>
      <c r="AS385" s="84">
        <f t="shared" si="236"/>
        <v>5.7776695650191288</v>
      </c>
      <c r="AT385" s="84">
        <f t="shared" si="236"/>
        <v>5.7781826253663029</v>
      </c>
      <c r="AU385" s="84">
        <f t="shared" si="221"/>
        <v>5.7947313088016434</v>
      </c>
    </row>
    <row r="386" spans="1:64" s="77" customFormat="1" ht="12.95" customHeight="1">
      <c r="A386" s="5" t="s">
        <v>132</v>
      </c>
      <c r="B386" s="140"/>
      <c r="C386" s="147">
        <v>47432.659</v>
      </c>
      <c r="D386" s="148"/>
      <c r="E386" s="77">
        <f t="shared" si="210"/>
        <v>2767.1326094984752</v>
      </c>
      <c r="F386" s="77">
        <f t="shared" si="211"/>
        <v>2767</v>
      </c>
      <c r="O386" s="77">
        <f t="shared" ca="1" si="237"/>
        <v>1.8524582507124437E-2</v>
      </c>
      <c r="P386" s="77">
        <f>+D$11+D$12*F386+D$13*F386^2</f>
        <v>2.2795214921698351E-2</v>
      </c>
      <c r="Q386" s="143">
        <f t="shared" si="223"/>
        <v>32414.159</v>
      </c>
      <c r="S386" s="79"/>
      <c r="U386" s="77">
        <f>+C386-(C$7+F386*C$8)</f>
        <v>0.15063650000229245</v>
      </c>
      <c r="Z386" s="77">
        <f t="shared" si="212"/>
        <v>2767</v>
      </c>
      <c r="AA386" s="84">
        <f t="shared" si="213"/>
        <v>2.3921732763512928E-2</v>
      </c>
      <c r="AB386" s="84">
        <f t="shared" si="230"/>
        <v>-9999</v>
      </c>
      <c r="AC386" s="84">
        <f t="shared" si="231"/>
        <v>-2.2795214921698351E-2</v>
      </c>
      <c r="AD386" s="84">
        <f t="shared" si="232"/>
        <v>-9999</v>
      </c>
      <c r="AE386" s="84">
        <f t="shared" si="233"/>
        <v>0</v>
      </c>
      <c r="AF386" s="77">
        <f t="shared" si="234"/>
        <v>-9999</v>
      </c>
      <c r="AG386" s="142"/>
      <c r="AH386" s="77">
        <f t="shared" si="214"/>
        <v>-5.4850079950158094E-2</v>
      </c>
      <c r="AI386" s="77">
        <f t="shared" si="215"/>
        <v>1.0309918870246713</v>
      </c>
      <c r="AJ386" s="77">
        <f t="shared" si="216"/>
        <v>-0.89314950503763613</v>
      </c>
      <c r="AK386" s="77">
        <f t="shared" si="217"/>
        <v>-1.682709421764092E-2</v>
      </c>
      <c r="AL386" s="77">
        <f t="shared" si="218"/>
        <v>-0.49741565988086617</v>
      </c>
      <c r="AM386" s="77">
        <f t="shared" si="219"/>
        <v>-0.25396595555132223</v>
      </c>
      <c r="AN386" s="84">
        <f t="shared" si="236"/>
        <v>5.8023446656977695</v>
      </c>
      <c r="AO386" s="84">
        <f t="shared" si="236"/>
        <v>5.8023446657125968</v>
      </c>
      <c r="AP386" s="84">
        <f t="shared" si="236"/>
        <v>5.8023446661868068</v>
      </c>
      <c r="AQ386" s="84">
        <f t="shared" si="236"/>
        <v>5.8023446813535022</v>
      </c>
      <c r="AR386" s="84">
        <f t="shared" si="236"/>
        <v>5.8023451664311771</v>
      </c>
      <c r="AS386" s="84">
        <f t="shared" si="236"/>
        <v>5.8023606806452337</v>
      </c>
      <c r="AT386" s="84">
        <f t="shared" si="236"/>
        <v>5.8028568047587399</v>
      </c>
      <c r="AU386" s="84">
        <f t="shared" si="221"/>
        <v>5.8186557809268651</v>
      </c>
    </row>
    <row r="387" spans="1:64" s="77" customFormat="1" ht="12.95" customHeight="1">
      <c r="A387" s="5" t="s">
        <v>133</v>
      </c>
      <c r="B387" s="140"/>
      <c r="C387" s="147">
        <v>47542.324999999997</v>
      </c>
      <c r="D387" s="148"/>
      <c r="E387" s="77">
        <f t="shared" si="210"/>
        <v>2863.6746378881639</v>
      </c>
      <c r="F387" s="77">
        <f t="shared" si="211"/>
        <v>2863.5</v>
      </c>
      <c r="O387" s="77">
        <f t="shared" ca="1" si="237"/>
        <v>1.9606132798610718E-2</v>
      </c>
      <c r="P387" s="77">
        <f>+D$11+D$12*F387+D$13*F387^2</f>
        <v>2.3832524889350944E-2</v>
      </c>
      <c r="Q387" s="143">
        <f t="shared" si="223"/>
        <v>32523.824999999997</v>
      </c>
      <c r="S387" s="79"/>
      <c r="U387" s="77">
        <f>+C387-(C$7+F387*C$8)</f>
        <v>0.19837825000286102</v>
      </c>
      <c r="Z387" s="77">
        <f t="shared" si="212"/>
        <v>2863.5</v>
      </c>
      <c r="AA387" s="84">
        <f t="shared" si="213"/>
        <v>2.4618570498857038E-2</v>
      </c>
      <c r="AB387" s="84">
        <f t="shared" si="230"/>
        <v>-9999</v>
      </c>
      <c r="AC387" s="84">
        <f t="shared" si="231"/>
        <v>-2.3832524889350944E-2</v>
      </c>
      <c r="AD387" s="84">
        <f t="shared" si="232"/>
        <v>-9999</v>
      </c>
      <c r="AE387" s="84">
        <f t="shared" si="233"/>
        <v>0</v>
      </c>
      <c r="AF387" s="77">
        <f t="shared" si="234"/>
        <v>-9999</v>
      </c>
      <c r="AG387" s="142"/>
      <c r="AH387" s="77">
        <f t="shared" si="214"/>
        <v>-5.4453434977964017E-2</v>
      </c>
      <c r="AI387" s="77">
        <f t="shared" si="215"/>
        <v>1.0312252809116602</v>
      </c>
      <c r="AJ387" s="77">
        <f t="shared" si="216"/>
        <v>-0.88674130815671426</v>
      </c>
      <c r="AK387" s="77">
        <f t="shared" si="217"/>
        <v>-1.6389935727367938E-2</v>
      </c>
      <c r="AL387" s="77">
        <f t="shared" si="218"/>
        <v>-0.48336322673709337</v>
      </c>
      <c r="AM387" s="77">
        <f t="shared" si="219"/>
        <v>-0.2464997570673837</v>
      </c>
      <c r="AN387" s="84">
        <f t="shared" si="236"/>
        <v>5.8159646525641424</v>
      </c>
      <c r="AO387" s="84">
        <f t="shared" si="236"/>
        <v>5.8159646525791917</v>
      </c>
      <c r="AP387" s="84">
        <f t="shared" si="236"/>
        <v>5.8159646530571685</v>
      </c>
      <c r="AQ387" s="84">
        <f t="shared" si="236"/>
        <v>5.8159646682378821</v>
      </c>
      <c r="AR387" s="84">
        <f t="shared" si="236"/>
        <v>5.8159651503829375</v>
      </c>
      <c r="AS387" s="84">
        <f t="shared" si="236"/>
        <v>5.8159804634265075</v>
      </c>
      <c r="AT387" s="84">
        <f t="shared" si="236"/>
        <v>5.8164667478891108</v>
      </c>
      <c r="AU387" s="84">
        <f t="shared" si="221"/>
        <v>5.8318484184130588</v>
      </c>
    </row>
    <row r="388" spans="1:64" s="77" customFormat="1" ht="12.95" customHeight="1">
      <c r="A388" s="144" t="s">
        <v>1651</v>
      </c>
      <c r="B388" s="144" t="s">
        <v>65</v>
      </c>
      <c r="C388" s="145">
        <v>47566.595800000003</v>
      </c>
      <c r="D388" s="146">
        <v>2.2000000000000001E-3</v>
      </c>
      <c r="E388" s="140">
        <f t="shared" si="210"/>
        <v>2885.0408978287205</v>
      </c>
      <c r="F388" s="77">
        <f t="shared" si="211"/>
        <v>2885</v>
      </c>
      <c r="G388" s="77">
        <f>+C388-(C$7+F388*C$8)</f>
        <v>4.6457500007818453E-2</v>
      </c>
      <c r="K388" s="77">
        <f>+G388</f>
        <v>4.6457500007818453E-2</v>
      </c>
      <c r="O388" s="77">
        <f t="shared" ca="1" si="237"/>
        <v>1.9847099961998849E-2</v>
      </c>
      <c r="Q388" s="143">
        <f t="shared" si="223"/>
        <v>32548.095800000003</v>
      </c>
      <c r="R388" s="77">
        <f>+(P388-G388)^2</f>
        <v>2.1582993069764514E-3</v>
      </c>
      <c r="S388" s="79">
        <f>S$18</f>
        <v>1</v>
      </c>
      <c r="Z388" s="77">
        <f t="shared" si="212"/>
        <v>2885</v>
      </c>
      <c r="AA388" s="84">
        <f t="shared" si="213"/>
        <v>2.4775056983403536E-2</v>
      </c>
      <c r="AB388" s="84">
        <f t="shared" si="230"/>
        <v>0.10082117233072427</v>
      </c>
      <c r="AC388" s="84">
        <f t="shared" si="231"/>
        <v>4.6457500007818453E-2</v>
      </c>
      <c r="AD388" s="84">
        <f t="shared" si="232"/>
        <v>2.1682443024414917E-2</v>
      </c>
      <c r="AE388" s="84">
        <f t="shared" si="233"/>
        <v>4.7012833550699908E-4</v>
      </c>
      <c r="AF388" s="77">
        <f t="shared" si="234"/>
        <v>4.6457500007818453E-2</v>
      </c>
      <c r="AG388" s="142"/>
      <c r="AH388" s="77">
        <f t="shared" si="214"/>
        <v>-5.4363672322905822E-2</v>
      </c>
      <c r="AI388" s="77">
        <f t="shared" si="215"/>
        <v>1.0312764562990846</v>
      </c>
      <c r="AJ388" s="77">
        <f t="shared" si="216"/>
        <v>-0.88528927712670547</v>
      </c>
      <c r="AK388" s="77">
        <f t="shared" si="217"/>
        <v>-1.629206685877501E-2</v>
      </c>
      <c r="AL388" s="77">
        <f t="shared" si="218"/>
        <v>-0.48023151254891278</v>
      </c>
      <c r="AM388" s="77">
        <f t="shared" si="219"/>
        <v>-0.2448393946759049</v>
      </c>
      <c r="AN388" s="84">
        <f t="shared" si="236"/>
        <v>5.8189995747401637</v>
      </c>
      <c r="AO388" s="84">
        <f t="shared" si="236"/>
        <v>5.8189995747552592</v>
      </c>
      <c r="AP388" s="84">
        <f t="shared" si="236"/>
        <v>5.8189995752339447</v>
      </c>
      <c r="AQ388" s="84">
        <f t="shared" si="236"/>
        <v>5.8189995904140162</v>
      </c>
      <c r="AR388" s="84">
        <f t="shared" si="236"/>
        <v>5.8190000718038517</v>
      </c>
      <c r="AS388" s="84">
        <f t="shared" si="236"/>
        <v>5.8190153375599749</v>
      </c>
      <c r="AT388" s="84">
        <f t="shared" si="236"/>
        <v>5.8194993822505809</v>
      </c>
      <c r="AU388" s="84">
        <f t="shared" si="221"/>
        <v>5.8347877107027282</v>
      </c>
    </row>
    <row r="389" spans="1:64" s="77" customFormat="1" ht="12.95" customHeight="1">
      <c r="A389" s="5" t="s">
        <v>91</v>
      </c>
      <c r="B389" s="140"/>
      <c r="C389" s="147">
        <v>47566.597000000002</v>
      </c>
      <c r="D389" s="148"/>
      <c r="E389" s="77">
        <f t="shared" si="210"/>
        <v>2885.0419542220779</v>
      </c>
      <c r="F389" s="77">
        <f t="shared" si="211"/>
        <v>2885</v>
      </c>
      <c r="G389" s="77">
        <f>+C389-(C$7+F389*C$8)</f>
        <v>4.7657500006607734E-2</v>
      </c>
      <c r="I389" s="77">
        <f>+G389</f>
        <v>4.7657500006607734E-2</v>
      </c>
      <c r="O389" s="77">
        <f t="shared" ca="1" si="237"/>
        <v>1.9847099961998849E-2</v>
      </c>
      <c r="P389" s="77">
        <f t="shared" ref="P389:P402" si="238">+D$11+D$12*F389+D$13*F389^2</f>
        <v>2.4065860200615467E-2</v>
      </c>
      <c r="Q389" s="143">
        <f t="shared" si="223"/>
        <v>32548.097000000002</v>
      </c>
      <c r="R389" s="77">
        <f>+(P389-G389)^2</f>
        <v>5.5656546873567882E-4</v>
      </c>
      <c r="S389" s="79">
        <f>S$16</f>
        <v>0.1</v>
      </c>
      <c r="Z389" s="77">
        <f t="shared" si="212"/>
        <v>2885</v>
      </c>
      <c r="AA389" s="84">
        <f t="shared" si="213"/>
        <v>2.4775056983403536E-2</v>
      </c>
      <c r="AB389" s="84">
        <f t="shared" si="230"/>
        <v>0.10202117232951355</v>
      </c>
      <c r="AC389" s="84">
        <f t="shared" si="231"/>
        <v>2.3591639805992267E-2</v>
      </c>
      <c r="AD389" s="84">
        <f t="shared" si="232"/>
        <v>2.2882443023204198E-2</v>
      </c>
      <c r="AE389" s="84">
        <f t="shared" si="233"/>
        <v>5.236061987101865E-5</v>
      </c>
      <c r="AF389" s="77">
        <f t="shared" si="234"/>
        <v>2.3591639805992267E-2</v>
      </c>
      <c r="AG389" s="142"/>
      <c r="AH389" s="77">
        <f t="shared" si="214"/>
        <v>-5.4363672322905822E-2</v>
      </c>
      <c r="AI389" s="77">
        <f t="shared" si="215"/>
        <v>1.0312764562990846</v>
      </c>
      <c r="AJ389" s="77">
        <f t="shared" si="216"/>
        <v>-0.88528927712670547</v>
      </c>
      <c r="AK389" s="77">
        <f t="shared" si="217"/>
        <v>-1.629206685877501E-2</v>
      </c>
      <c r="AL389" s="77">
        <f t="shared" si="218"/>
        <v>-0.48023151254891278</v>
      </c>
      <c r="AM389" s="77">
        <f t="shared" si="219"/>
        <v>-0.2448393946759049</v>
      </c>
      <c r="AN389" s="84">
        <f t="shared" si="236"/>
        <v>5.8189995747401637</v>
      </c>
      <c r="AO389" s="84">
        <f t="shared" si="236"/>
        <v>5.8189995747552592</v>
      </c>
      <c r="AP389" s="84">
        <f t="shared" si="236"/>
        <v>5.8189995752339447</v>
      </c>
      <c r="AQ389" s="84">
        <f t="shared" si="236"/>
        <v>5.8189995904140162</v>
      </c>
      <c r="AR389" s="84">
        <f t="shared" si="236"/>
        <v>5.8190000718038517</v>
      </c>
      <c r="AS389" s="84">
        <f t="shared" si="236"/>
        <v>5.8190153375599749</v>
      </c>
      <c r="AT389" s="84">
        <f t="shared" si="236"/>
        <v>5.8194993822505809</v>
      </c>
      <c r="AU389" s="84">
        <f t="shared" si="221"/>
        <v>5.8347877107027282</v>
      </c>
      <c r="AV389" s="84"/>
      <c r="AW389" s="84"/>
      <c r="AX389" s="84"/>
      <c r="AY389" s="84"/>
      <c r="AZ389" s="84"/>
      <c r="BA389" s="84"/>
      <c r="BB389" s="84"/>
      <c r="BC389" s="84"/>
      <c r="BD389" s="84"/>
      <c r="BE389" s="84"/>
      <c r="BF389" s="84"/>
      <c r="BG389" s="84"/>
      <c r="BH389" s="84"/>
      <c r="BI389" s="84"/>
      <c r="BJ389" s="84"/>
      <c r="BK389" s="84"/>
      <c r="BL389" s="84"/>
    </row>
    <row r="390" spans="1:64" s="77" customFormat="1" ht="12.95" customHeight="1">
      <c r="A390" s="137" t="s">
        <v>1224</v>
      </c>
      <c r="B390" s="138" t="s">
        <v>154</v>
      </c>
      <c r="C390" s="139">
        <v>47573.37</v>
      </c>
      <c r="D390" s="139" t="s">
        <v>244</v>
      </c>
      <c r="E390" s="140">
        <f t="shared" si="210"/>
        <v>2891.004414403752</v>
      </c>
      <c r="F390" s="77">
        <f t="shared" si="211"/>
        <v>2891</v>
      </c>
      <c r="G390" s="77">
        <f>+C390-(C$7+F390*C$8)</f>
        <v>5.0145000059274025E-3</v>
      </c>
      <c r="I390" s="77">
        <f>+G390</f>
        <v>5.0145000059274025E-3</v>
      </c>
      <c r="O390" s="77">
        <f t="shared" ca="1" si="237"/>
        <v>1.9914346612246704E-2</v>
      </c>
      <c r="P390" s="77">
        <f t="shared" si="238"/>
        <v>2.4131121726997353E-2</v>
      </c>
      <c r="Q390" s="143">
        <f t="shared" si="223"/>
        <v>32554.870000000003</v>
      </c>
      <c r="R390" s="77">
        <f>+(P390-G390)^2</f>
        <v>3.6544522602648344E-4</v>
      </c>
      <c r="S390" s="79">
        <f>S$16</f>
        <v>0.1</v>
      </c>
      <c r="Z390" s="77">
        <f t="shared" si="212"/>
        <v>2891</v>
      </c>
      <c r="AA390" s="84">
        <f t="shared" si="213"/>
        <v>2.4818807522595465E-2</v>
      </c>
      <c r="AB390" s="84">
        <f t="shared" si="230"/>
        <v>5.9353032085045693E-2</v>
      </c>
      <c r="AC390" s="84">
        <f t="shared" si="231"/>
        <v>-1.9116621721069951E-2</v>
      </c>
      <c r="AD390" s="84">
        <f t="shared" si="232"/>
        <v>-1.9804307516668063E-2</v>
      </c>
      <c r="AE390" s="84">
        <f t="shared" si="233"/>
        <v>3.9221059621475518E-5</v>
      </c>
      <c r="AF390" s="77">
        <f t="shared" si="234"/>
        <v>-1.9116621721069951E-2</v>
      </c>
      <c r="AG390" s="142"/>
      <c r="AH390" s="77">
        <f t="shared" si="214"/>
        <v>-5.433853207911829E-2</v>
      </c>
      <c r="AI390" s="77">
        <f t="shared" si="215"/>
        <v>1.0312906839781342</v>
      </c>
      <c r="AJ390" s="77">
        <f t="shared" si="216"/>
        <v>-0.88488248312757645</v>
      </c>
      <c r="AK390" s="77">
        <f t="shared" si="217"/>
        <v>-1.6264724324128097E-2</v>
      </c>
      <c r="AL390" s="77">
        <f t="shared" si="218"/>
        <v>-0.47935749040933112</v>
      </c>
      <c r="AM390" s="77">
        <f t="shared" si="219"/>
        <v>-0.2443762359240228</v>
      </c>
      <c r="AN390" s="84">
        <f t="shared" si="236"/>
        <v>5.8198465566044204</v>
      </c>
      <c r="AO390" s="84">
        <f t="shared" si="236"/>
        <v>5.8198465566195283</v>
      </c>
      <c r="AP390" s="84">
        <f t="shared" si="236"/>
        <v>5.819846557098403</v>
      </c>
      <c r="AQ390" s="84">
        <f t="shared" si="236"/>
        <v>5.8198465722780481</v>
      </c>
      <c r="AR390" s="84">
        <f t="shared" si="236"/>
        <v>5.819847053450486</v>
      </c>
      <c r="AS390" s="84">
        <f t="shared" si="236"/>
        <v>5.8198623058502195</v>
      </c>
      <c r="AT390" s="84">
        <f t="shared" si="236"/>
        <v>5.8203457224245909</v>
      </c>
      <c r="AU390" s="84">
        <f t="shared" si="221"/>
        <v>5.8356079783184507</v>
      </c>
    </row>
    <row r="391" spans="1:64" s="77" customFormat="1" ht="12.95" customHeight="1">
      <c r="A391" s="5" t="s">
        <v>133</v>
      </c>
      <c r="B391" s="140"/>
      <c r="C391" s="147">
        <v>47581.339</v>
      </c>
      <c r="D391" s="148"/>
      <c r="E391" s="77">
        <f t="shared" si="210"/>
        <v>2898.0197466328586</v>
      </c>
      <c r="F391" s="77">
        <f t="shared" si="211"/>
        <v>2898</v>
      </c>
      <c r="G391" s="77">
        <f>+C391-(C$7+F391*C$8)</f>
        <v>2.2431000004871748E-2</v>
      </c>
      <c r="I391" s="77">
        <f>+G391</f>
        <v>2.2431000004871748E-2</v>
      </c>
      <c r="O391" s="77">
        <f t="shared" ca="1" si="237"/>
        <v>1.9992801037535861E-2</v>
      </c>
      <c r="P391" s="77">
        <f t="shared" si="238"/>
        <v>2.4207339976110461E-2</v>
      </c>
      <c r="Q391" s="143">
        <f t="shared" si="223"/>
        <v>32562.839</v>
      </c>
      <c r="S391" s="79">
        <f>S$16</f>
        <v>0.1</v>
      </c>
      <c r="Z391" s="77">
        <f t="shared" si="212"/>
        <v>2898</v>
      </c>
      <c r="AA391" s="84">
        <f t="shared" si="213"/>
        <v>2.4869893839037129E-2</v>
      </c>
      <c r="AB391" s="84">
        <f t="shared" si="230"/>
        <v>7.6740152093739522E-2</v>
      </c>
      <c r="AC391" s="84">
        <f t="shared" si="231"/>
        <v>-1.7763399712387128E-3</v>
      </c>
      <c r="AD391" s="84">
        <f t="shared" si="232"/>
        <v>-2.4388938341653801E-3</v>
      </c>
      <c r="AE391" s="84">
        <f t="shared" si="233"/>
        <v>5.9482031343299096E-7</v>
      </c>
      <c r="AF391" s="77">
        <f t="shared" si="234"/>
        <v>-1.7763399712387128E-3</v>
      </c>
      <c r="AG391" s="142"/>
      <c r="AH391" s="77">
        <f t="shared" si="214"/>
        <v>-5.4309152088867767E-2</v>
      </c>
      <c r="AI391" s="77">
        <f t="shared" si="215"/>
        <v>1.0313072532193346</v>
      </c>
      <c r="AJ391" s="77">
        <f t="shared" si="216"/>
        <v>-0.88440702158089513</v>
      </c>
      <c r="AK391" s="77">
        <f t="shared" si="217"/>
        <v>-1.6232808044815059E-2</v>
      </c>
      <c r="AL391" s="77">
        <f t="shared" si="218"/>
        <v>-0.47833776746073886</v>
      </c>
      <c r="AM391" s="77">
        <f t="shared" si="219"/>
        <v>-0.24383599291905669</v>
      </c>
      <c r="AN391" s="84">
        <f t="shared" ref="AN391:AT400" si="239">$AU391+$AB$7*SIN(AO391)</f>
        <v>5.8208347168677488</v>
      </c>
      <c r="AO391" s="84">
        <f t="shared" si="239"/>
        <v>5.82083471688287</v>
      </c>
      <c r="AP391" s="84">
        <f t="shared" si="239"/>
        <v>5.8208347173619615</v>
      </c>
      <c r="AQ391" s="84">
        <f t="shared" si="239"/>
        <v>5.8208347325409715</v>
      </c>
      <c r="AR391" s="84">
        <f t="shared" si="239"/>
        <v>5.8208352134561148</v>
      </c>
      <c r="AS391" s="84">
        <f t="shared" si="239"/>
        <v>5.8208504501853033</v>
      </c>
      <c r="AT391" s="84">
        <f t="shared" si="239"/>
        <v>5.8213331322719606</v>
      </c>
      <c r="AU391" s="84">
        <f t="shared" si="221"/>
        <v>5.8365649572034588</v>
      </c>
      <c r="AV391" s="84"/>
    </row>
    <row r="392" spans="1:64" s="77" customFormat="1" ht="12.95" customHeight="1">
      <c r="A392" s="5" t="s">
        <v>91</v>
      </c>
      <c r="B392" s="140"/>
      <c r="C392" s="147">
        <v>47583.607000000004</v>
      </c>
      <c r="D392" s="148"/>
      <c r="E392" s="77">
        <f t="shared" si="210"/>
        <v>2900.0163300806744</v>
      </c>
      <c r="F392" s="77">
        <f t="shared" si="211"/>
        <v>2900</v>
      </c>
      <c r="G392" s="77">
        <f>+C392-(C$7+F392*C$8)</f>
        <v>1.8550000007962808E-2</v>
      </c>
      <c r="I392" s="77">
        <f>+G392</f>
        <v>1.8550000007962808E-2</v>
      </c>
      <c r="O392" s="77">
        <f t="shared" ca="1" si="237"/>
        <v>2.0015216587618484E-2</v>
      </c>
      <c r="P392" s="77">
        <f t="shared" si="238"/>
        <v>2.4229132403659443E-2</v>
      </c>
      <c r="Q392" s="143">
        <f t="shared" si="223"/>
        <v>32565.107000000004</v>
      </c>
      <c r="R392" s="77">
        <f>+(P392-G392)^2</f>
        <v>3.2252544767851003E-5</v>
      </c>
      <c r="S392" s="79">
        <f>S$16</f>
        <v>0.1</v>
      </c>
      <c r="Z392" s="77">
        <f t="shared" si="212"/>
        <v>2900</v>
      </c>
      <c r="AA392" s="84">
        <f t="shared" si="213"/>
        <v>2.4884498633296906E-2</v>
      </c>
      <c r="AB392" s="84">
        <f t="shared" si="230"/>
        <v>7.2850747985525932E-2</v>
      </c>
      <c r="AC392" s="84">
        <f t="shared" si="231"/>
        <v>-5.6791323956966351E-3</v>
      </c>
      <c r="AD392" s="84">
        <f t="shared" si="232"/>
        <v>-6.3344986253340979E-3</v>
      </c>
      <c r="AE392" s="84">
        <f t="shared" si="233"/>
        <v>4.0125872834359578E-6</v>
      </c>
      <c r="AF392" s="77">
        <f t="shared" si="234"/>
        <v>-5.6791323956966351E-3</v>
      </c>
      <c r="AG392" s="142"/>
      <c r="AH392" s="77">
        <f t="shared" si="214"/>
        <v>-5.4300747977563124E-2</v>
      </c>
      <c r="AI392" s="77">
        <f t="shared" si="215"/>
        <v>1.0313119814072178</v>
      </c>
      <c r="AJ392" s="77">
        <f t="shared" si="216"/>
        <v>-0.88427100368110245</v>
      </c>
      <c r="AK392" s="77">
        <f t="shared" si="217"/>
        <v>-1.6223685817760083E-2</v>
      </c>
      <c r="AL392" s="77">
        <f t="shared" si="218"/>
        <v>-0.47804641203153725</v>
      </c>
      <c r="AM392" s="77">
        <f t="shared" si="219"/>
        <v>-0.24368165927256943</v>
      </c>
      <c r="AN392" s="84">
        <f t="shared" si="239"/>
        <v>5.8211170512861097</v>
      </c>
      <c r="AO392" s="84">
        <f t="shared" si="239"/>
        <v>5.8211170513012354</v>
      </c>
      <c r="AP392" s="84">
        <f t="shared" si="239"/>
        <v>5.8211170517803881</v>
      </c>
      <c r="AQ392" s="84">
        <f t="shared" si="239"/>
        <v>5.8211170669591894</v>
      </c>
      <c r="AR392" s="84">
        <f t="shared" si="239"/>
        <v>5.8211175478000952</v>
      </c>
      <c r="AS392" s="84">
        <f t="shared" si="239"/>
        <v>5.821132780034568</v>
      </c>
      <c r="AT392" s="84">
        <f t="shared" si="239"/>
        <v>5.8216152519345696</v>
      </c>
      <c r="AU392" s="84">
        <f t="shared" si="221"/>
        <v>5.8368383797420327</v>
      </c>
    </row>
    <row r="393" spans="1:64" s="77" customFormat="1" ht="12.95" customHeight="1">
      <c r="A393" s="5" t="s">
        <v>134</v>
      </c>
      <c r="B393" s="140"/>
      <c r="C393" s="147">
        <v>47842.540999999997</v>
      </c>
      <c r="D393" s="148"/>
      <c r="E393" s="77">
        <f t="shared" si="210"/>
        <v>3127.9631283504727</v>
      </c>
      <c r="F393" s="77">
        <f t="shared" si="211"/>
        <v>3128</v>
      </c>
      <c r="O393" s="77">
        <f t="shared" ca="1" si="237"/>
        <v>2.2570589297036842E-2</v>
      </c>
      <c r="P393" s="77">
        <f t="shared" si="238"/>
        <v>2.6759455951361411E-2</v>
      </c>
      <c r="Q393" s="143">
        <f t="shared" si="223"/>
        <v>32824.040999999997</v>
      </c>
      <c r="S393" s="79"/>
      <c r="U393" s="77">
        <f>+C393-(C$7+F393*C$8)</f>
        <v>-4.1883999998390209E-2</v>
      </c>
      <c r="Z393" s="77">
        <f t="shared" si="212"/>
        <v>3128</v>
      </c>
      <c r="AA393" s="84">
        <f t="shared" si="213"/>
        <v>2.6574635899079428E-2</v>
      </c>
      <c r="AB393" s="84">
        <f t="shared" si="230"/>
        <v>-9999</v>
      </c>
      <c r="AC393" s="84">
        <f t="shared" si="231"/>
        <v>-2.6759455951361411E-2</v>
      </c>
      <c r="AD393" s="84">
        <f t="shared" si="232"/>
        <v>-9999</v>
      </c>
      <c r="AE393" s="84">
        <f t="shared" si="233"/>
        <v>0</v>
      </c>
      <c r="AF393" s="77">
        <f t="shared" si="234"/>
        <v>-9999</v>
      </c>
      <c r="AG393" s="142"/>
      <c r="AH393" s="77">
        <f t="shared" si="214"/>
        <v>-5.3314212443632512E-2</v>
      </c>
      <c r="AI393" s="77">
        <f t="shared" si="215"/>
        <v>1.0318337342269266</v>
      </c>
      <c r="AJ393" s="77">
        <f t="shared" si="216"/>
        <v>-0.86826731044435534</v>
      </c>
      <c r="AK393" s="77">
        <f t="shared" si="217"/>
        <v>-1.5174370706185639E-2</v>
      </c>
      <c r="AL393" s="77">
        <f t="shared" si="218"/>
        <v>-0.44481474992287529</v>
      </c>
      <c r="AM393" s="77">
        <f t="shared" si="219"/>
        <v>-0.22614854522309513</v>
      </c>
      <c r="AN393" s="84">
        <f t="shared" si="239"/>
        <v>5.853311479759002</v>
      </c>
      <c r="AO393" s="84">
        <f t="shared" si="239"/>
        <v>5.8533114797744936</v>
      </c>
      <c r="AP393" s="84">
        <f t="shared" si="239"/>
        <v>5.8533114802577542</v>
      </c>
      <c r="AQ393" s="84">
        <f t="shared" si="239"/>
        <v>5.8533114953328447</v>
      </c>
      <c r="AR393" s="84">
        <f t="shared" si="239"/>
        <v>5.853311965593301</v>
      </c>
      <c r="AS393" s="84">
        <f t="shared" si="239"/>
        <v>5.8533266350994131</v>
      </c>
      <c r="AT393" s="84">
        <f t="shared" si="239"/>
        <v>5.8537841924435741</v>
      </c>
      <c r="AU393" s="84">
        <f t="shared" si="221"/>
        <v>5.8680085491394642</v>
      </c>
    </row>
    <row r="394" spans="1:64" s="77" customFormat="1" ht="12.95" customHeight="1">
      <c r="A394" s="5" t="s">
        <v>135</v>
      </c>
      <c r="B394" s="140"/>
      <c r="C394" s="147">
        <v>47918.720999999998</v>
      </c>
      <c r="D394" s="148"/>
      <c r="E394" s="77">
        <f t="shared" si="210"/>
        <v>3195.0265000675654</v>
      </c>
      <c r="F394" s="77">
        <f t="shared" si="211"/>
        <v>3195</v>
      </c>
      <c r="G394" s="77">
        <f>+C394-(C$7+F394*C$8)</f>
        <v>3.0102500000793952E-2</v>
      </c>
      <c r="J394" s="77">
        <f>+G394</f>
        <v>3.0102500000793952E-2</v>
      </c>
      <c r="O394" s="77">
        <f t="shared" ca="1" si="237"/>
        <v>2.3321510224804519E-2</v>
      </c>
      <c r="P394" s="77">
        <f t="shared" si="238"/>
        <v>2.7520348688065788E-2</v>
      </c>
      <c r="Q394" s="143">
        <f t="shared" si="223"/>
        <v>32900.220999999998</v>
      </c>
      <c r="R394" s="77">
        <f>+(P394-G394)^2</f>
        <v>6.6675054018237807E-6</v>
      </c>
      <c r="S394" s="79">
        <f>S$17</f>
        <v>1</v>
      </c>
      <c r="Z394" s="77">
        <f t="shared" si="212"/>
        <v>3195</v>
      </c>
      <c r="AA394" s="84">
        <f t="shared" si="213"/>
        <v>2.7080713063231739E-2</v>
      </c>
      <c r="AB394" s="84">
        <f t="shared" si="230"/>
        <v>8.3116160644052695E-2</v>
      </c>
      <c r="AC394" s="84">
        <f t="shared" si="231"/>
        <v>2.5821513127281641E-3</v>
      </c>
      <c r="AD394" s="84">
        <f t="shared" si="232"/>
        <v>3.0217869375622139E-3</v>
      </c>
      <c r="AE394" s="84">
        <f t="shared" si="233"/>
        <v>9.1311962960216239E-6</v>
      </c>
      <c r="AF394" s="77">
        <f t="shared" si="234"/>
        <v>2.5821513127281641E-3</v>
      </c>
      <c r="AG394" s="142"/>
      <c r="AH394" s="77">
        <f t="shared" si="214"/>
        <v>-5.3013660643258749E-2</v>
      </c>
      <c r="AI394" s="77">
        <f t="shared" si="215"/>
        <v>1.0319804918004682</v>
      </c>
      <c r="AJ394" s="77">
        <f t="shared" si="216"/>
        <v>-0.86337821431352091</v>
      </c>
      <c r="AK394" s="77">
        <f t="shared" si="217"/>
        <v>-1.4862580709941724E-2</v>
      </c>
      <c r="AL394" s="77">
        <f t="shared" si="218"/>
        <v>-0.4350430255075195</v>
      </c>
      <c r="AM394" s="77">
        <f t="shared" si="219"/>
        <v>-0.22101843215835124</v>
      </c>
      <c r="AN394" s="84">
        <f t="shared" si="239"/>
        <v>5.8627751647379744</v>
      </c>
      <c r="AO394" s="84">
        <f t="shared" si="239"/>
        <v>5.8627751647535362</v>
      </c>
      <c r="AP394" s="84">
        <f t="shared" si="239"/>
        <v>5.8627751652369051</v>
      </c>
      <c r="AQ394" s="84">
        <f t="shared" si="239"/>
        <v>5.8627751802509005</v>
      </c>
      <c r="AR394" s="84">
        <f t="shared" si="239"/>
        <v>5.8627756466030352</v>
      </c>
      <c r="AS394" s="84">
        <f t="shared" si="239"/>
        <v>5.8627901319935924</v>
      </c>
      <c r="AT394" s="84">
        <f t="shared" si="239"/>
        <v>5.8632400168633909</v>
      </c>
      <c r="AU394" s="84">
        <f t="shared" si="221"/>
        <v>5.8771682041816913</v>
      </c>
    </row>
    <row r="395" spans="1:64" s="77" customFormat="1" ht="12.95" customHeight="1">
      <c r="A395" s="5" t="s">
        <v>91</v>
      </c>
      <c r="B395" s="140"/>
      <c r="C395" s="147">
        <v>47951.661999999997</v>
      </c>
      <c r="D395" s="148"/>
      <c r="E395" s="77">
        <f t="shared" si="210"/>
        <v>3224.0253780897851</v>
      </c>
      <c r="F395" s="77">
        <f t="shared" si="211"/>
        <v>3224</v>
      </c>
      <c r="G395" s="77">
        <f>+C395-(C$7+F395*C$8)</f>
        <v>2.882800000224961E-2</v>
      </c>
      <c r="I395" s="77">
        <f>+G395</f>
        <v>2.882800000224961E-2</v>
      </c>
      <c r="O395" s="77">
        <f t="shared" ca="1" si="237"/>
        <v>2.3646535701002468E-2</v>
      </c>
      <c r="P395" s="77">
        <f t="shared" si="238"/>
        <v>2.7852131725233695E-2</v>
      </c>
      <c r="Q395" s="143">
        <f t="shared" si="223"/>
        <v>32933.161999999997</v>
      </c>
      <c r="R395" s="77">
        <f>+(P395-G395)^2</f>
        <v>9.5231889408601048E-7</v>
      </c>
      <c r="S395" s="79">
        <f>S$16</f>
        <v>0.1</v>
      </c>
      <c r="Z395" s="77">
        <f t="shared" si="212"/>
        <v>3224</v>
      </c>
      <c r="AA395" s="84">
        <f t="shared" si="213"/>
        <v>2.7301074713236818E-2</v>
      </c>
      <c r="AB395" s="84">
        <f t="shared" si="230"/>
        <v>8.1710083808045147E-2</v>
      </c>
      <c r="AC395" s="84">
        <f t="shared" si="231"/>
        <v>9.7586827701591494E-4</v>
      </c>
      <c r="AD395" s="84">
        <f t="shared" si="232"/>
        <v>1.5269252890127913E-3</v>
      </c>
      <c r="AE395" s="84">
        <f t="shared" si="233"/>
        <v>2.3315008382267964E-7</v>
      </c>
      <c r="AF395" s="77">
        <f t="shared" si="234"/>
        <v>9.7586827701591494E-4</v>
      </c>
      <c r="AG395" s="142"/>
      <c r="AH395" s="77">
        <f t="shared" si="214"/>
        <v>-5.2882083805795531E-2</v>
      </c>
      <c r="AI395" s="77">
        <f t="shared" si="215"/>
        <v>1.0320430802382787</v>
      </c>
      <c r="AJ395" s="77">
        <f t="shared" si="216"/>
        <v>-0.86123601143262907</v>
      </c>
      <c r="AK395" s="77">
        <f t="shared" si="217"/>
        <v>-1.4727157566977456E-2</v>
      </c>
      <c r="AL395" s="77">
        <f t="shared" si="218"/>
        <v>-0.43081261671629623</v>
      </c>
      <c r="AM395" s="77">
        <f t="shared" si="219"/>
        <v>-0.21880093520240321</v>
      </c>
      <c r="AN395" s="84">
        <f t="shared" si="239"/>
        <v>5.8668718012936534</v>
      </c>
      <c r="AO395" s="84">
        <f t="shared" si="239"/>
        <v>5.86687180130924</v>
      </c>
      <c r="AP395" s="84">
        <f t="shared" si="239"/>
        <v>5.8668718017924961</v>
      </c>
      <c r="AQ395" s="84">
        <f t="shared" si="239"/>
        <v>5.8668718167756726</v>
      </c>
      <c r="AR395" s="84">
        <f t="shared" si="239"/>
        <v>5.8668722813236567</v>
      </c>
      <c r="AS395" s="84">
        <f t="shared" si="239"/>
        <v>5.8668866844184206</v>
      </c>
      <c r="AT395" s="84">
        <f t="shared" si="239"/>
        <v>5.867333200207927</v>
      </c>
      <c r="AU395" s="84">
        <f t="shared" si="221"/>
        <v>5.8811328309910138</v>
      </c>
    </row>
    <row r="396" spans="1:64" s="77" customFormat="1" ht="12.95" customHeight="1">
      <c r="A396" s="5" t="s">
        <v>136</v>
      </c>
      <c r="B396" s="140"/>
      <c r="C396" s="147">
        <v>47962.347000000002</v>
      </c>
      <c r="D396" s="148"/>
      <c r="E396" s="77">
        <f t="shared" si="210"/>
        <v>3233.4316806205998</v>
      </c>
      <c r="F396" s="77">
        <f t="shared" si="211"/>
        <v>3233.5</v>
      </c>
      <c r="O396" s="77">
        <f t="shared" ca="1" si="237"/>
        <v>2.3753009563894902E-2</v>
      </c>
      <c r="P396" s="77">
        <f t="shared" si="238"/>
        <v>2.7961140013209908E-2</v>
      </c>
      <c r="Q396" s="143">
        <f t="shared" si="223"/>
        <v>32943.847000000002</v>
      </c>
      <c r="S396" s="79"/>
      <c r="U396" s="77">
        <f>+C396-(C$7+F396*C$8)</f>
        <v>-7.7606749997357838E-2</v>
      </c>
      <c r="Z396" s="77">
        <f t="shared" si="212"/>
        <v>3233.5</v>
      </c>
      <c r="AA396" s="84">
        <f t="shared" si="213"/>
        <v>2.7373434133039484E-2</v>
      </c>
      <c r="AB396" s="84">
        <f t="shared" si="230"/>
        <v>-9999</v>
      </c>
      <c r="AC396" s="84">
        <f t="shared" si="231"/>
        <v>-2.7961140013209908E-2</v>
      </c>
      <c r="AD396" s="84">
        <f t="shared" si="232"/>
        <v>-9999</v>
      </c>
      <c r="AE396" s="84">
        <f t="shared" si="233"/>
        <v>0</v>
      </c>
      <c r="AF396" s="77">
        <f t="shared" si="234"/>
        <v>-9999</v>
      </c>
      <c r="AG396" s="142"/>
      <c r="AH396" s="77">
        <f t="shared" si="214"/>
        <v>-5.2838786216178366E-2</v>
      </c>
      <c r="AI396" s="77">
        <f t="shared" si="215"/>
        <v>1.0320634603385601</v>
      </c>
      <c r="AJ396" s="77">
        <f t="shared" si="216"/>
        <v>-0.8605308452019057</v>
      </c>
      <c r="AK396" s="77">
        <f t="shared" si="217"/>
        <v>-1.4682733814822258E-2</v>
      </c>
      <c r="AL396" s="77">
        <f t="shared" si="218"/>
        <v>-0.42942668184460775</v>
      </c>
      <c r="AM396" s="77">
        <f t="shared" si="219"/>
        <v>-0.21807490271423086</v>
      </c>
      <c r="AN396" s="84">
        <f t="shared" si="239"/>
        <v>5.8682138568143634</v>
      </c>
      <c r="AO396" s="84">
        <f t="shared" si="239"/>
        <v>5.8682138568299571</v>
      </c>
      <c r="AP396" s="84">
        <f t="shared" si="239"/>
        <v>5.8682138573131546</v>
      </c>
      <c r="AQ396" s="84">
        <f t="shared" si="239"/>
        <v>5.8682138722856596</v>
      </c>
      <c r="AR396" s="84">
        <f t="shared" si="239"/>
        <v>5.8682143362278643</v>
      </c>
      <c r="AS396" s="84">
        <f t="shared" si="239"/>
        <v>5.8682287120233321</v>
      </c>
      <c r="AT396" s="84">
        <f t="shared" si="239"/>
        <v>5.8686741178785677</v>
      </c>
      <c r="AU396" s="84">
        <f t="shared" si="221"/>
        <v>5.8824315880492399</v>
      </c>
    </row>
    <row r="397" spans="1:64" s="77" customFormat="1" ht="12.95" customHeight="1">
      <c r="A397" s="5" t="s">
        <v>91</v>
      </c>
      <c r="B397" s="140"/>
      <c r="C397" s="147">
        <v>48027.783000000003</v>
      </c>
      <c r="D397" s="148"/>
      <c r="E397" s="77">
        <f t="shared" si="210"/>
        <v>3291.0368104667505</v>
      </c>
      <c r="F397" s="77">
        <f t="shared" si="211"/>
        <v>3291</v>
      </c>
      <c r="G397" s="77">
        <f>+C397-(C$7+F397*C$8)</f>
        <v>4.1814500007603783E-2</v>
      </c>
      <c r="I397" s="77">
        <f>+G397</f>
        <v>4.1814500007603783E-2</v>
      </c>
      <c r="O397" s="77">
        <f t="shared" ca="1" si="237"/>
        <v>2.4397456628770145E-2</v>
      </c>
      <c r="P397" s="77">
        <f t="shared" si="238"/>
        <v>2.8624305436132726E-2</v>
      </c>
      <c r="Q397" s="143">
        <f t="shared" si="223"/>
        <v>33009.283000000003</v>
      </c>
      <c r="R397" s="77">
        <f>+(P397-G397)^2</f>
        <v>1.7398123283326452E-4</v>
      </c>
      <c r="S397" s="79">
        <f>S$16</f>
        <v>0.1</v>
      </c>
      <c r="Z397" s="77">
        <f t="shared" si="212"/>
        <v>3291</v>
      </c>
      <c r="AA397" s="84">
        <f t="shared" si="213"/>
        <v>2.7813205167091404E-2</v>
      </c>
      <c r="AB397" s="84">
        <f t="shared" si="230"/>
        <v>9.4389175060614797E-2</v>
      </c>
      <c r="AC397" s="84">
        <f t="shared" si="231"/>
        <v>1.3190194571471057E-2</v>
      </c>
      <c r="AD397" s="84">
        <f t="shared" si="232"/>
        <v>1.4001294840512379E-2</v>
      </c>
      <c r="AE397" s="84">
        <f t="shared" si="233"/>
        <v>1.960362572109586E-5</v>
      </c>
      <c r="AF397" s="77">
        <f t="shared" si="234"/>
        <v>1.3190194571471057E-2</v>
      </c>
      <c r="AG397" s="142"/>
      <c r="AH397" s="77">
        <f t="shared" si="214"/>
        <v>-5.2574675053011014E-2</v>
      </c>
      <c r="AI397" s="77">
        <f t="shared" si="215"/>
        <v>1.0321855144054457</v>
      </c>
      <c r="AJ397" s="77">
        <f t="shared" si="216"/>
        <v>-0.85622690401135793</v>
      </c>
      <c r="AK397" s="77">
        <f t="shared" si="217"/>
        <v>-1.4413216976656975E-2</v>
      </c>
      <c r="AL397" s="77">
        <f t="shared" si="218"/>
        <v>-0.42103696797424323</v>
      </c>
      <c r="AM397" s="77">
        <f t="shared" si="219"/>
        <v>-0.21368454289898065</v>
      </c>
      <c r="AN397" s="84">
        <f t="shared" si="239"/>
        <v>5.8763373863913344</v>
      </c>
      <c r="AO397" s="84">
        <f t="shared" si="239"/>
        <v>5.8763373864069655</v>
      </c>
      <c r="AP397" s="84">
        <f t="shared" si="239"/>
        <v>5.8763373868895874</v>
      </c>
      <c r="AQ397" s="84">
        <f t="shared" si="239"/>
        <v>5.8763374017914032</v>
      </c>
      <c r="AR397" s="84">
        <f t="shared" si="239"/>
        <v>5.8763378619117201</v>
      </c>
      <c r="AS397" s="84">
        <f t="shared" si="239"/>
        <v>5.8763520689076216</v>
      </c>
      <c r="AT397" s="84">
        <f t="shared" si="239"/>
        <v>5.8767906912477308</v>
      </c>
      <c r="AU397" s="84">
        <f t="shared" si="221"/>
        <v>5.8902924860332417</v>
      </c>
    </row>
    <row r="398" spans="1:64" s="77" customFormat="1" ht="12.95" customHeight="1">
      <c r="A398" s="5" t="s">
        <v>138</v>
      </c>
      <c r="B398" s="140"/>
      <c r="C398" s="147">
        <v>48162.654000000002</v>
      </c>
      <c r="D398" s="148"/>
      <c r="E398" s="77">
        <f t="shared" si="210"/>
        <v>3409.7675010266867</v>
      </c>
      <c r="F398" s="77">
        <f t="shared" si="211"/>
        <v>3410</v>
      </c>
      <c r="O398" s="77">
        <f t="shared" ca="1" si="237"/>
        <v>2.5731181858685864E-2</v>
      </c>
      <c r="P398" s="77">
        <f t="shared" si="238"/>
        <v>3.0015188367526202E-2</v>
      </c>
      <c r="Q398" s="143">
        <f t="shared" si="223"/>
        <v>33144.154000000002</v>
      </c>
      <c r="S398" s="79"/>
      <c r="U398" s="77">
        <f>+C398-(C$7+F398*C$8)</f>
        <v>-0.26410499999474268</v>
      </c>
      <c r="Z398" s="77">
        <f t="shared" si="212"/>
        <v>3410</v>
      </c>
      <c r="AA398" s="84">
        <f t="shared" si="213"/>
        <v>2.8733128969650808E-2</v>
      </c>
      <c r="AB398" s="84">
        <f t="shared" si="230"/>
        <v>-9999</v>
      </c>
      <c r="AC398" s="84">
        <f t="shared" si="231"/>
        <v>-3.0015188367526202E-2</v>
      </c>
      <c r="AD398" s="84">
        <f t="shared" si="232"/>
        <v>-9999</v>
      </c>
      <c r="AE398" s="84">
        <f t="shared" si="233"/>
        <v>0</v>
      </c>
      <c r="AF398" s="77">
        <f t="shared" si="234"/>
        <v>-9999</v>
      </c>
      <c r="AG398" s="142"/>
      <c r="AH398" s="77">
        <f t="shared" si="214"/>
        <v>-5.2016978641283317E-2</v>
      </c>
      <c r="AI398" s="77">
        <f t="shared" si="215"/>
        <v>1.0324309938686782</v>
      </c>
      <c r="AJ398" s="77">
        <f t="shared" si="216"/>
        <v>-0.84712523959105102</v>
      </c>
      <c r="AK398" s="77">
        <f t="shared" si="217"/>
        <v>-1.3852032264223966E-2</v>
      </c>
      <c r="AL398" s="77">
        <f t="shared" si="218"/>
        <v>-0.40366770372160427</v>
      </c>
      <c r="AM398" s="77">
        <f t="shared" si="219"/>
        <v>-0.20461995496853932</v>
      </c>
      <c r="AN398" s="84">
        <f t="shared" si="239"/>
        <v>5.8931525640470941</v>
      </c>
      <c r="AO398" s="84">
        <f t="shared" si="239"/>
        <v>5.8931525640627562</v>
      </c>
      <c r="AP398" s="84">
        <f t="shared" si="239"/>
        <v>5.8931525645429463</v>
      </c>
      <c r="AQ398" s="84">
        <f t="shared" si="239"/>
        <v>5.8931525792650996</v>
      </c>
      <c r="AR398" s="84">
        <f t="shared" si="239"/>
        <v>5.8931530306316153</v>
      </c>
      <c r="AS398" s="84">
        <f t="shared" si="239"/>
        <v>5.8931668690375236</v>
      </c>
      <c r="AT398" s="84">
        <f t="shared" si="239"/>
        <v>5.8935911013098172</v>
      </c>
      <c r="AU398" s="84">
        <f t="shared" si="221"/>
        <v>5.9065611270783922</v>
      </c>
    </row>
    <row r="399" spans="1:64" s="77" customFormat="1" ht="12.95" customHeight="1">
      <c r="A399" s="5" t="s">
        <v>139</v>
      </c>
      <c r="B399" s="140"/>
      <c r="C399" s="147">
        <v>48275.391000000003</v>
      </c>
      <c r="D399" s="148"/>
      <c r="E399" s="77">
        <f t="shared" si="210"/>
        <v>3509.0130160866752</v>
      </c>
      <c r="F399" s="77">
        <f t="shared" si="211"/>
        <v>3509</v>
      </c>
      <c r="G399" s="77">
        <f>+C399-(C$7+F399*C$8)</f>
        <v>1.4785500003199559E-2</v>
      </c>
      <c r="I399" s="77">
        <f>+G399</f>
        <v>1.4785500003199559E-2</v>
      </c>
      <c r="N399" s="77">
        <f>+G399</f>
        <v>1.4785500003199559E-2</v>
      </c>
      <c r="O399" s="77">
        <f t="shared" ca="1" si="237"/>
        <v>2.6840751587775422E-2</v>
      </c>
      <c r="P399" s="77">
        <f t="shared" si="238"/>
        <v>3.119123561104753E-2</v>
      </c>
      <c r="Q399" s="143">
        <f t="shared" si="223"/>
        <v>33256.891000000003</v>
      </c>
      <c r="R399" s="77">
        <f>+(P399-G399)^2</f>
        <v>2.6914816083461085E-4</v>
      </c>
      <c r="S399" s="79">
        <f>S$16</f>
        <v>0.1</v>
      </c>
      <c r="U399" s="106">
        <v>8.6900000314926729E-4</v>
      </c>
      <c r="Z399" s="77">
        <f t="shared" si="212"/>
        <v>3509</v>
      </c>
      <c r="AA399" s="84">
        <f t="shared" si="213"/>
        <v>2.9508412472395745E-2</v>
      </c>
      <c r="AB399" s="84">
        <f t="shared" si="230"/>
        <v>6.6327195670364422E-2</v>
      </c>
      <c r="AC399" s="84">
        <f t="shared" si="231"/>
        <v>-1.6405735607847971E-2</v>
      </c>
      <c r="AD399" s="84">
        <f t="shared" si="232"/>
        <v>-1.4722912469196187E-2</v>
      </c>
      <c r="AE399" s="84">
        <f t="shared" si="233"/>
        <v>2.1676415157561256E-5</v>
      </c>
      <c r="AF399" s="77">
        <f t="shared" si="234"/>
        <v>-1.6405735607847971E-2</v>
      </c>
      <c r="AG399" s="142"/>
      <c r="AH399" s="77">
        <f t="shared" si="214"/>
        <v>-5.1541695667164864E-2</v>
      </c>
      <c r="AI399" s="77">
        <f t="shared" si="215"/>
        <v>1.0326278465711649</v>
      </c>
      <c r="AJ399" s="77">
        <f t="shared" si="216"/>
        <v>-0.8393550393260697</v>
      </c>
      <c r="AK399" s="77">
        <f t="shared" si="217"/>
        <v>-1.3381770782967163E-2</v>
      </c>
      <c r="AL399" s="77">
        <f t="shared" si="218"/>
        <v>-0.38921145801152984</v>
      </c>
      <c r="AM399" s="77">
        <f t="shared" si="219"/>
        <v>-0.1971001863967681</v>
      </c>
      <c r="AN399" s="84">
        <f t="shared" si="239"/>
        <v>5.9071446552222397</v>
      </c>
      <c r="AO399" s="84">
        <f t="shared" si="239"/>
        <v>5.9071446552378823</v>
      </c>
      <c r="AP399" s="84">
        <f t="shared" si="239"/>
        <v>5.9071446557147551</v>
      </c>
      <c r="AQ399" s="84">
        <f t="shared" si="239"/>
        <v>5.9071446702529977</v>
      </c>
      <c r="AR399" s="84">
        <f t="shared" si="239"/>
        <v>5.9071451134750435</v>
      </c>
      <c r="AS399" s="84">
        <f t="shared" si="239"/>
        <v>5.9071586257846196</v>
      </c>
      <c r="AT399" s="84">
        <f t="shared" si="239"/>
        <v>5.9075705348603007</v>
      </c>
      <c r="AU399" s="84">
        <f t="shared" si="221"/>
        <v>5.920095542737803</v>
      </c>
    </row>
    <row r="400" spans="1:64" s="77" customFormat="1" ht="12.95" customHeight="1">
      <c r="A400" s="5" t="s">
        <v>140</v>
      </c>
      <c r="B400" s="140"/>
      <c r="C400" s="147">
        <v>48275.394999999997</v>
      </c>
      <c r="D400" s="148"/>
      <c r="E400" s="77">
        <f t="shared" si="210"/>
        <v>3509.0165373978652</v>
      </c>
      <c r="F400" s="77">
        <f t="shared" si="211"/>
        <v>3509</v>
      </c>
      <c r="G400" s="77">
        <f>+C400-(C$7+F400*C$8)</f>
        <v>1.8785499996738508E-2</v>
      </c>
      <c r="I400" s="77">
        <f>+G400</f>
        <v>1.8785499996738508E-2</v>
      </c>
      <c r="O400" s="77">
        <f t="shared" ca="1" si="237"/>
        <v>2.6840751587775422E-2</v>
      </c>
      <c r="P400" s="77">
        <f t="shared" si="238"/>
        <v>3.119123561104753E-2</v>
      </c>
      <c r="Q400" s="143">
        <f t="shared" si="223"/>
        <v>33256.894999999997</v>
      </c>
      <c r="S400" s="79">
        <f>S$16</f>
        <v>0.1</v>
      </c>
      <c r="Z400" s="77">
        <f t="shared" si="212"/>
        <v>3509</v>
      </c>
      <c r="AA400" s="84">
        <f t="shared" si="213"/>
        <v>2.9508412472395745E-2</v>
      </c>
      <c r="AB400" s="84">
        <f t="shared" si="230"/>
        <v>7.0327195663903372E-2</v>
      </c>
      <c r="AC400" s="84">
        <f t="shared" si="231"/>
        <v>-1.2405735614309021E-2</v>
      </c>
      <c r="AD400" s="84">
        <f t="shared" si="232"/>
        <v>-1.0722912475657237E-2</v>
      </c>
      <c r="AE400" s="84">
        <f t="shared" si="233"/>
        <v>1.1498085196060563E-5</v>
      </c>
      <c r="AF400" s="77">
        <f t="shared" si="234"/>
        <v>-1.2405735614309021E-2</v>
      </c>
      <c r="AG400" s="142"/>
      <c r="AH400" s="77">
        <f t="shared" si="214"/>
        <v>-5.1541695667164864E-2</v>
      </c>
      <c r="AI400" s="77">
        <f t="shared" si="215"/>
        <v>1.0326278465711649</v>
      </c>
      <c r="AJ400" s="77">
        <f t="shared" si="216"/>
        <v>-0.8393550393260697</v>
      </c>
      <c r="AK400" s="77">
        <f t="shared" si="217"/>
        <v>-1.3381770782967163E-2</v>
      </c>
      <c r="AL400" s="77">
        <f t="shared" si="218"/>
        <v>-0.38921145801152984</v>
      </c>
      <c r="AM400" s="77">
        <f t="shared" si="219"/>
        <v>-0.1971001863967681</v>
      </c>
      <c r="AN400" s="84">
        <f t="shared" si="239"/>
        <v>5.9071446552222397</v>
      </c>
      <c r="AO400" s="84">
        <f t="shared" si="239"/>
        <v>5.9071446552378823</v>
      </c>
      <c r="AP400" s="84">
        <f t="shared" si="239"/>
        <v>5.9071446557147551</v>
      </c>
      <c r="AQ400" s="84">
        <f t="shared" si="239"/>
        <v>5.9071446702529977</v>
      </c>
      <c r="AR400" s="84">
        <f t="shared" si="239"/>
        <v>5.9071451134750435</v>
      </c>
      <c r="AS400" s="84">
        <f t="shared" si="239"/>
        <v>5.9071586257846196</v>
      </c>
      <c r="AT400" s="84">
        <f t="shared" si="239"/>
        <v>5.9075705348603007</v>
      </c>
      <c r="AU400" s="84">
        <f t="shared" si="221"/>
        <v>5.920095542737803</v>
      </c>
    </row>
    <row r="401" spans="1:64" s="77" customFormat="1" ht="12.95" customHeight="1">
      <c r="A401" s="5" t="s">
        <v>91</v>
      </c>
      <c r="B401" s="140"/>
      <c r="C401" s="147">
        <v>48310.633999999998</v>
      </c>
      <c r="D401" s="148"/>
      <c r="E401" s="77">
        <f t="shared" si="210"/>
        <v>3540.0384087018651</v>
      </c>
      <c r="F401" s="77">
        <f t="shared" si="211"/>
        <v>3540</v>
      </c>
      <c r="G401" s="77">
        <f>+C401-(C$7+F401*C$8)</f>
        <v>4.3630000000121072E-2</v>
      </c>
      <c r="I401" s="77">
        <f>+G401</f>
        <v>4.3630000000121072E-2</v>
      </c>
      <c r="O401" s="77">
        <f t="shared" ca="1" si="237"/>
        <v>2.7188192614055987E-2</v>
      </c>
      <c r="P401" s="77">
        <f t="shared" si="238"/>
        <v>3.1563026902565676E-2</v>
      </c>
      <c r="Q401" s="143">
        <f t="shared" si="223"/>
        <v>33292.133999999998</v>
      </c>
      <c r="R401" s="77">
        <f>+(P401-G401)^2</f>
        <v>1.4561183973712567E-4</v>
      </c>
      <c r="S401" s="79">
        <f>S$16</f>
        <v>0.1</v>
      </c>
      <c r="Z401" s="77">
        <f t="shared" si="212"/>
        <v>3540</v>
      </c>
      <c r="AA401" s="84">
        <f t="shared" si="213"/>
        <v>2.9753023992560142E-2</v>
      </c>
      <c r="AB401" s="84">
        <f t="shared" si="230"/>
        <v>9.5020771937256249E-2</v>
      </c>
      <c r="AC401" s="84">
        <f t="shared" si="231"/>
        <v>1.2066973097555396E-2</v>
      </c>
      <c r="AD401" s="84">
        <f t="shared" si="232"/>
        <v>1.387697600756093E-2</v>
      </c>
      <c r="AE401" s="84">
        <f t="shared" si="233"/>
        <v>1.9257046311442171E-5</v>
      </c>
      <c r="AF401" s="77">
        <f t="shared" si="234"/>
        <v>1.2066973097555396E-2</v>
      </c>
      <c r="AG401" s="142"/>
      <c r="AH401" s="77">
        <f t="shared" si="214"/>
        <v>-5.139077193713517E-2</v>
      </c>
      <c r="AI401" s="77">
        <f t="shared" si="215"/>
        <v>1.0326881022394683</v>
      </c>
      <c r="AJ401" s="77">
        <f t="shared" si="216"/>
        <v>-0.83688519193874944</v>
      </c>
      <c r="AK401" s="77">
        <f t="shared" si="217"/>
        <v>-1.3233900904170938E-2</v>
      </c>
      <c r="AL401" s="77">
        <f t="shared" si="218"/>
        <v>-0.38468363199467404</v>
      </c>
      <c r="AM401" s="77">
        <f t="shared" si="219"/>
        <v>-0.19474936876140106</v>
      </c>
      <c r="AN401" s="84">
        <f t="shared" ref="AN401:AT410" si="240">$AU401+$AB$7*SIN(AO401)</f>
        <v>5.9115265604596345</v>
      </c>
      <c r="AO401" s="84">
        <f t="shared" si="240"/>
        <v>5.9115265604752611</v>
      </c>
      <c r="AP401" s="84">
        <f t="shared" si="240"/>
        <v>5.9115265609508505</v>
      </c>
      <c r="AQ401" s="84">
        <f t="shared" si="240"/>
        <v>5.9115265754250608</v>
      </c>
      <c r="AR401" s="84">
        <f t="shared" si="240"/>
        <v>5.9115270159370672</v>
      </c>
      <c r="AS401" s="84">
        <f t="shared" si="240"/>
        <v>5.9115404225616386</v>
      </c>
      <c r="AT401" s="84">
        <f t="shared" si="240"/>
        <v>5.9119484087817593</v>
      </c>
      <c r="AU401" s="84">
        <f t="shared" si="221"/>
        <v>5.9243335920856994</v>
      </c>
    </row>
    <row r="402" spans="1:64" s="77" customFormat="1" ht="12.95" customHeight="1">
      <c r="A402" s="5" t="s">
        <v>91</v>
      </c>
      <c r="B402" s="140"/>
      <c r="C402" s="147">
        <v>48335.610999999997</v>
      </c>
      <c r="D402" s="148"/>
      <c r="E402" s="77">
        <f t="shared" si="210"/>
        <v>3562.0263561339698</v>
      </c>
      <c r="F402" s="77">
        <f t="shared" si="211"/>
        <v>3562</v>
      </c>
      <c r="G402" s="77">
        <f>+C402-(C$7+F402*C$8)</f>
        <v>2.9939000000013039E-2</v>
      </c>
      <c r="I402" s="77">
        <f>+G402</f>
        <v>2.9939000000013039E-2</v>
      </c>
      <c r="O402" s="77">
        <f t="shared" ca="1" si="237"/>
        <v>2.7434763664964772E-2</v>
      </c>
      <c r="P402" s="77">
        <f t="shared" si="238"/>
        <v>3.182790130054354E-2</v>
      </c>
      <c r="Q402" s="143">
        <f t="shared" si="223"/>
        <v>33317.110999999997</v>
      </c>
      <c r="R402" s="77">
        <f>+(P402-G402)^2</f>
        <v>3.5679481231458205E-6</v>
      </c>
      <c r="S402" s="79">
        <f>S$16</f>
        <v>0.1</v>
      </c>
      <c r="Z402" s="77">
        <f t="shared" si="212"/>
        <v>3562</v>
      </c>
      <c r="AA402" s="84">
        <f t="shared" si="213"/>
        <v>2.9927150578248199E-2</v>
      </c>
      <c r="AB402" s="84">
        <f t="shared" si="230"/>
        <v>8.1222060616160274E-2</v>
      </c>
      <c r="AC402" s="84">
        <f t="shared" si="231"/>
        <v>-1.8889013005305016E-3</v>
      </c>
      <c r="AD402" s="84">
        <f t="shared" si="232"/>
        <v>1.1849421764839607E-5</v>
      </c>
      <c r="AE402" s="84">
        <f t="shared" si="233"/>
        <v>1.404087961610546E-11</v>
      </c>
      <c r="AF402" s="77">
        <f t="shared" si="234"/>
        <v>-1.8889013005305016E-3</v>
      </c>
      <c r="AG402" s="142"/>
      <c r="AH402" s="77">
        <f t="shared" si="214"/>
        <v>-5.1283060616147236E-2</v>
      </c>
      <c r="AI402" s="77">
        <f t="shared" si="215"/>
        <v>1.0327304620389415</v>
      </c>
      <c r="AJ402" s="77">
        <f t="shared" si="216"/>
        <v>-0.83512180994360474</v>
      </c>
      <c r="AK402" s="77">
        <f t="shared" si="217"/>
        <v>-1.3128785773130511E-2</v>
      </c>
      <c r="AL402" s="77">
        <f t="shared" si="218"/>
        <v>-0.3814700169685199</v>
      </c>
      <c r="AM402" s="77">
        <f t="shared" si="219"/>
        <v>-0.19308213963342899</v>
      </c>
      <c r="AN402" s="84">
        <f t="shared" si="240"/>
        <v>5.9146364540857634</v>
      </c>
      <c r="AO402" s="84">
        <f t="shared" si="240"/>
        <v>5.9146364541013767</v>
      </c>
      <c r="AP402" s="84">
        <f t="shared" si="240"/>
        <v>5.9146364545759837</v>
      </c>
      <c r="AQ402" s="84">
        <f t="shared" si="240"/>
        <v>5.914636469002887</v>
      </c>
      <c r="AR402" s="84">
        <f t="shared" si="240"/>
        <v>5.9146369075456704</v>
      </c>
      <c r="AS402" s="84">
        <f t="shared" si="240"/>
        <v>5.9146502381448727</v>
      </c>
      <c r="AT402" s="84">
        <f t="shared" si="240"/>
        <v>5.9150554221480931</v>
      </c>
      <c r="AU402" s="84">
        <f t="shared" si="221"/>
        <v>5.9273412400100129</v>
      </c>
    </row>
    <row r="403" spans="1:64" s="77" customFormat="1" ht="12.95" customHeight="1">
      <c r="A403" s="144" t="s">
        <v>1651</v>
      </c>
      <c r="B403" s="144" t="s">
        <v>65</v>
      </c>
      <c r="C403" s="145">
        <v>48335.612300000001</v>
      </c>
      <c r="D403" s="146">
        <v>1.4E-3</v>
      </c>
      <c r="E403" s="140">
        <f t="shared" si="210"/>
        <v>3562.0275005601115</v>
      </c>
      <c r="F403" s="77">
        <f t="shared" si="211"/>
        <v>3562</v>
      </c>
      <c r="G403" s="77">
        <f>+C403-(C$7+F403*C$8)</f>
        <v>3.1239000003552064E-2</v>
      </c>
      <c r="K403" s="77">
        <f>+G403</f>
        <v>3.1239000003552064E-2</v>
      </c>
      <c r="O403" s="77">
        <f t="shared" ca="1" si="237"/>
        <v>2.7434763664964772E-2</v>
      </c>
      <c r="Q403" s="143">
        <f t="shared" si="223"/>
        <v>33317.112300000001</v>
      </c>
      <c r="R403" s="77">
        <f>+(P403-G403)^2</f>
        <v>9.7587512122192591E-4</v>
      </c>
      <c r="S403" s="79">
        <f>S$18</f>
        <v>1</v>
      </c>
      <c r="Z403" s="77">
        <f t="shared" si="212"/>
        <v>3562</v>
      </c>
      <c r="AA403" s="84">
        <f t="shared" si="213"/>
        <v>2.9927150578248199E-2</v>
      </c>
      <c r="AB403" s="84">
        <f t="shared" si="230"/>
        <v>8.25220606196993E-2</v>
      </c>
      <c r="AC403" s="84">
        <f t="shared" si="231"/>
        <v>3.1239000003552064E-2</v>
      </c>
      <c r="AD403" s="84">
        <f t="shared" si="232"/>
        <v>1.3118494253038654E-3</v>
      </c>
      <c r="AE403" s="84">
        <f t="shared" si="233"/>
        <v>1.7209489146700819E-6</v>
      </c>
      <c r="AF403" s="77">
        <f t="shared" si="234"/>
        <v>3.1239000003552064E-2</v>
      </c>
      <c r="AG403" s="142"/>
      <c r="AH403" s="77">
        <f t="shared" si="214"/>
        <v>-5.1283060616147236E-2</v>
      </c>
      <c r="AI403" s="77">
        <f t="shared" si="215"/>
        <v>1.0327304620389415</v>
      </c>
      <c r="AJ403" s="77">
        <f t="shared" si="216"/>
        <v>-0.83512180994360474</v>
      </c>
      <c r="AK403" s="77">
        <f t="shared" si="217"/>
        <v>-1.3128785773130511E-2</v>
      </c>
      <c r="AL403" s="77">
        <f t="shared" si="218"/>
        <v>-0.3814700169685199</v>
      </c>
      <c r="AM403" s="77">
        <f t="shared" si="219"/>
        <v>-0.19308213963342899</v>
      </c>
      <c r="AN403" s="84">
        <f t="shared" si="240"/>
        <v>5.9146364540857634</v>
      </c>
      <c r="AO403" s="84">
        <f t="shared" si="240"/>
        <v>5.9146364541013767</v>
      </c>
      <c r="AP403" s="84">
        <f t="shared" si="240"/>
        <v>5.9146364545759837</v>
      </c>
      <c r="AQ403" s="84">
        <f t="shared" si="240"/>
        <v>5.914636469002887</v>
      </c>
      <c r="AR403" s="84">
        <f t="shared" si="240"/>
        <v>5.9146369075456704</v>
      </c>
      <c r="AS403" s="84">
        <f t="shared" si="240"/>
        <v>5.9146502381448727</v>
      </c>
      <c r="AT403" s="84">
        <f t="shared" si="240"/>
        <v>5.9150554221480931</v>
      </c>
      <c r="AU403" s="84">
        <f t="shared" si="221"/>
        <v>5.9273412400100129</v>
      </c>
    </row>
    <row r="404" spans="1:64" s="77" customFormat="1" ht="12.95" customHeight="1">
      <c r="A404" s="5" t="s">
        <v>141</v>
      </c>
      <c r="B404" s="140"/>
      <c r="C404" s="147">
        <v>48587.535000000003</v>
      </c>
      <c r="D404" s="148">
        <v>5.0000000000000001E-3</v>
      </c>
      <c r="E404" s="77">
        <f t="shared" si="210"/>
        <v>3783.8020565337765</v>
      </c>
      <c r="F404" s="77">
        <f t="shared" si="211"/>
        <v>3784</v>
      </c>
      <c r="O404" s="77">
        <f t="shared" ca="1" si="237"/>
        <v>2.9922889724135281E-2</v>
      </c>
      <c r="P404" s="77">
        <f t="shared" ref="P404:P409" si="241">+D$11+D$12*F404+D$13*F404^2</f>
        <v>3.4548226932908224E-2</v>
      </c>
      <c r="Q404" s="143">
        <f t="shared" si="223"/>
        <v>33569.035000000003</v>
      </c>
      <c r="S404" s="79"/>
      <c r="U404" s="77">
        <f>+C404-(C$7+F404*C$8)</f>
        <v>-0.22485199999209726</v>
      </c>
      <c r="Z404" s="77">
        <f t="shared" si="212"/>
        <v>3784</v>
      </c>
      <c r="AA404" s="84">
        <f t="shared" si="213"/>
        <v>3.1708689279184625E-2</v>
      </c>
      <c r="AB404" s="84">
        <f t="shared" si="230"/>
        <v>-9999</v>
      </c>
      <c r="AC404" s="84">
        <f t="shared" si="231"/>
        <v>-3.4548226932908224E-2</v>
      </c>
      <c r="AD404" s="84">
        <f t="shared" si="232"/>
        <v>-9999</v>
      </c>
      <c r="AE404" s="84">
        <f t="shared" si="233"/>
        <v>0</v>
      </c>
      <c r="AF404" s="77">
        <f t="shared" si="234"/>
        <v>-9999</v>
      </c>
      <c r="AG404" s="142"/>
      <c r="AH404" s="77">
        <f t="shared" si="214"/>
        <v>-5.0168328233822661E-2</v>
      </c>
      <c r="AI404" s="77">
        <f t="shared" si="215"/>
        <v>1.0331390964796463</v>
      </c>
      <c r="AJ404" s="77">
        <f t="shared" si="216"/>
        <v>-0.81683992374298664</v>
      </c>
      <c r="AK404" s="77">
        <f t="shared" si="217"/>
        <v>-1.2060200896836161E-2</v>
      </c>
      <c r="AL404" s="77">
        <f t="shared" si="218"/>
        <v>-0.34902737813284568</v>
      </c>
      <c r="AM404" s="77">
        <f t="shared" si="219"/>
        <v>-0.17630714656818883</v>
      </c>
      <c r="AN404" s="84">
        <f t="shared" si="240"/>
        <v>5.9460250464121529</v>
      </c>
      <c r="AO404" s="84">
        <f t="shared" si="240"/>
        <v>5.9460250464275077</v>
      </c>
      <c r="AP404" s="84">
        <f t="shared" si="240"/>
        <v>5.9460250468888702</v>
      </c>
      <c r="AQ404" s="84">
        <f t="shared" si="240"/>
        <v>5.946025060751996</v>
      </c>
      <c r="AR404" s="84">
        <f t="shared" si="240"/>
        <v>5.9460254773137331</v>
      </c>
      <c r="AS404" s="84">
        <f t="shared" si="240"/>
        <v>5.946037994208818</v>
      </c>
      <c r="AT404" s="84">
        <f t="shared" si="240"/>
        <v>5.9464140777094769</v>
      </c>
      <c r="AU404" s="84">
        <f t="shared" si="221"/>
        <v>5.957691141791722</v>
      </c>
    </row>
    <row r="405" spans="1:64" s="77" customFormat="1" ht="12.95" customHeight="1">
      <c r="A405" s="5" t="s">
        <v>142</v>
      </c>
      <c r="B405" s="140"/>
      <c r="C405" s="147">
        <v>48618.476999999999</v>
      </c>
      <c r="D405" s="148"/>
      <c r="E405" s="77">
        <f t="shared" ref="E405:E468" si="242">+(C405-C$7)/C$8</f>
        <v>3811.0411592860733</v>
      </c>
      <c r="F405" s="77">
        <f t="shared" ref="F405:F468" si="243">ROUND(2*E405,0)/2</f>
        <v>3811</v>
      </c>
      <c r="G405" s="77">
        <f t="shared" ref="G405:G416" si="244">+C405-(C$7+F405*C$8)</f>
        <v>4.6754499999224208E-2</v>
      </c>
      <c r="I405" s="77">
        <f>+G405</f>
        <v>4.6754499999224208E-2</v>
      </c>
      <c r="O405" s="77">
        <f t="shared" ca="1" si="237"/>
        <v>3.0225499650250613E-2</v>
      </c>
      <c r="P405" s="77">
        <f t="shared" si="241"/>
        <v>3.4884973024700575E-2</v>
      </c>
      <c r="Q405" s="143">
        <f t="shared" si="223"/>
        <v>33599.976999999999</v>
      </c>
      <c r="R405" s="77">
        <f t="shared" ref="R405:R415" si="245">+(P405-G405)^2</f>
        <v>1.4088567059894418E-4</v>
      </c>
      <c r="S405" s="79">
        <f>S$16</f>
        <v>0.1</v>
      </c>
      <c r="Z405" s="77">
        <f t="shared" ref="Z405:Z468" si="246">F405</f>
        <v>3811</v>
      </c>
      <c r="AA405" s="84">
        <f t="shared" ref="AA405:AA468" si="247">AB$3+AB$4*Z405+AB$5*Z405^2+AH405</f>
        <v>3.1928366766084466E-2</v>
      </c>
      <c r="AB405" s="84">
        <f t="shared" si="230"/>
        <v>9.6783828800699884E-2</v>
      </c>
      <c r="AC405" s="84">
        <f t="shared" si="231"/>
        <v>1.1869526974523634E-2</v>
      </c>
      <c r="AD405" s="84">
        <f t="shared" si="232"/>
        <v>1.4826133233139742E-2</v>
      </c>
      <c r="AE405" s="84">
        <f t="shared" si="233"/>
        <v>2.1981422664681071E-5</v>
      </c>
      <c r="AF405" s="77">
        <f t="shared" si="234"/>
        <v>1.1869526974523634E-2</v>
      </c>
      <c r="AG405" s="142"/>
      <c r="AH405" s="77">
        <f t="shared" ref="AH405:AH468" si="248">$AB$6*($AB$11/AI405*AJ405+$AB$12)</f>
        <v>-5.0029328801475668E-2</v>
      </c>
      <c r="AI405" s="77">
        <f t="shared" ref="AI405:AI468" si="249">1+$AB$7*COS(AL405)</f>
        <v>1.0331864451649777</v>
      </c>
      <c r="AJ405" s="77">
        <f t="shared" ref="AJ405:AJ468" si="250">SIN(AL405+RADIANS($AB$9))</f>
        <v>-0.81455642401372341</v>
      </c>
      <c r="AK405" s="77">
        <f t="shared" ref="AK405:AK468" si="251">$AB$7*SIN(AL405)</f>
        <v>-1.1929292454763247E-2</v>
      </c>
      <c r="AL405" s="77">
        <f t="shared" ref="AL405:AL468" si="252">2*ATAN(AM405)</f>
        <v>-0.34507993137738585</v>
      </c>
      <c r="AM405" s="77">
        <f t="shared" ref="AM405:AM468" si="253">SQRT((1+$AB$7)/(1-$AB$7))*TAN(AN405/2)</f>
        <v>-0.17427277684005757</v>
      </c>
      <c r="AN405" s="84">
        <f t="shared" si="240"/>
        <v>5.9498434101027904</v>
      </c>
      <c r="AO405" s="84">
        <f t="shared" si="240"/>
        <v>5.9498434101180973</v>
      </c>
      <c r="AP405" s="84">
        <f t="shared" si="240"/>
        <v>5.9498434105774347</v>
      </c>
      <c r="AQ405" s="84">
        <f t="shared" si="240"/>
        <v>5.9498434243613207</v>
      </c>
      <c r="AR405" s="84">
        <f t="shared" si="240"/>
        <v>5.9498438379914447</v>
      </c>
      <c r="AS405" s="84">
        <f t="shared" si="240"/>
        <v>5.9498562502742613</v>
      </c>
      <c r="AT405" s="84">
        <f t="shared" si="240"/>
        <v>5.9502286953524424</v>
      </c>
      <c r="AU405" s="84">
        <f t="shared" ref="AU405:AU468" si="254">RADIANS($AB$9)+$AB$18*(F405-AB$15)</f>
        <v>5.9613823460624698</v>
      </c>
    </row>
    <row r="406" spans="1:64" s="77" customFormat="1" ht="12.95" customHeight="1">
      <c r="A406" s="5" t="s">
        <v>91</v>
      </c>
      <c r="B406" s="140"/>
      <c r="C406" s="147">
        <v>48653.675999999999</v>
      </c>
      <c r="D406" s="148"/>
      <c r="E406" s="77">
        <f t="shared" si="242"/>
        <v>3842.0278174781183</v>
      </c>
      <c r="F406" s="77">
        <f t="shared" si="243"/>
        <v>3842</v>
      </c>
      <c r="G406" s="77">
        <f t="shared" si="244"/>
        <v>3.1599000001733657E-2</v>
      </c>
      <c r="I406" s="77">
        <f>+G406</f>
        <v>3.1599000001733657E-2</v>
      </c>
      <c r="O406" s="77">
        <f t="shared" ca="1" si="237"/>
        <v>3.0572940676531185E-2</v>
      </c>
      <c r="P406" s="77">
        <f t="shared" si="241"/>
        <v>3.5273184167028786E-2</v>
      </c>
      <c r="Q406" s="143">
        <f t="shared" si="223"/>
        <v>33635.175999999999</v>
      </c>
      <c r="R406" s="77">
        <f t="shared" si="245"/>
        <v>1.3499629280505462E-5</v>
      </c>
      <c r="S406" s="79">
        <f>S$16</f>
        <v>0.1</v>
      </c>
      <c r="Z406" s="77">
        <f t="shared" si="246"/>
        <v>3842</v>
      </c>
      <c r="AA406" s="84">
        <f t="shared" si="247"/>
        <v>3.2181384010659335E-2</v>
      </c>
      <c r="AB406" s="84">
        <f t="shared" si="230"/>
        <v>8.1467829589708662E-2</v>
      </c>
      <c r="AC406" s="84">
        <f t="shared" si="231"/>
        <v>-3.6741841652951288E-3</v>
      </c>
      <c r="AD406" s="84">
        <f t="shared" si="232"/>
        <v>-5.8238400892567793E-4</v>
      </c>
      <c r="AE406" s="84">
        <f t="shared" si="233"/>
        <v>3.3917113385234414E-8</v>
      </c>
      <c r="AF406" s="77">
        <f t="shared" si="234"/>
        <v>-3.6741841652951288E-3</v>
      </c>
      <c r="AG406" s="142"/>
      <c r="AH406" s="77">
        <f t="shared" si="248"/>
        <v>-4.9868829587975012E-2</v>
      </c>
      <c r="AI406" s="77">
        <f t="shared" si="249"/>
        <v>1.0332401759377614</v>
      </c>
      <c r="AJ406" s="77">
        <f t="shared" si="250"/>
        <v>-0.81191871871828292</v>
      </c>
      <c r="AK406" s="77">
        <f t="shared" si="251"/>
        <v>-1.1778746316396152E-2</v>
      </c>
      <c r="AL406" s="77">
        <f t="shared" si="252"/>
        <v>-0.34054723415100391</v>
      </c>
      <c r="AM406" s="77">
        <f t="shared" si="253"/>
        <v>-0.17193851490170733</v>
      </c>
      <c r="AN406" s="84">
        <f t="shared" si="240"/>
        <v>5.9542276718178524</v>
      </c>
      <c r="AO406" s="84">
        <f t="shared" si="240"/>
        <v>5.9542276718331015</v>
      </c>
      <c r="AP406" s="84">
        <f t="shared" si="240"/>
        <v>5.9542276722900001</v>
      </c>
      <c r="AQ406" s="84">
        <f t="shared" si="240"/>
        <v>5.9542276859800758</v>
      </c>
      <c r="AR406" s="84">
        <f t="shared" si="240"/>
        <v>5.9542280961763341</v>
      </c>
      <c r="AS406" s="84">
        <f t="shared" si="240"/>
        <v>5.9542403868753571</v>
      </c>
      <c r="AT406" s="84">
        <f t="shared" si="240"/>
        <v>5.9546086288392015</v>
      </c>
      <c r="AU406" s="84">
        <f t="shared" si="254"/>
        <v>5.9656203954103662</v>
      </c>
    </row>
    <row r="407" spans="1:64" s="77" customFormat="1" ht="12.95" customHeight="1">
      <c r="A407" s="5" t="s">
        <v>91</v>
      </c>
      <c r="B407" s="140"/>
      <c r="C407" s="147">
        <v>48653.697999999997</v>
      </c>
      <c r="D407" s="148"/>
      <c r="E407" s="77">
        <f t="shared" si="242"/>
        <v>3842.0471846896908</v>
      </c>
      <c r="F407" s="77">
        <f t="shared" si="243"/>
        <v>3842</v>
      </c>
      <c r="G407" s="77">
        <f t="shared" si="244"/>
        <v>5.3598999998939689E-2</v>
      </c>
      <c r="I407" s="77">
        <f>+G407</f>
        <v>5.3598999998939689E-2</v>
      </c>
      <c r="O407" s="77">
        <f t="shared" ca="1" si="237"/>
        <v>3.0572940676531185E-2</v>
      </c>
      <c r="P407" s="77">
        <f t="shared" si="241"/>
        <v>3.5273184167028786E-2</v>
      </c>
      <c r="Q407" s="143">
        <f t="shared" si="223"/>
        <v>33635.197999999997</v>
      </c>
      <c r="R407" s="77">
        <f t="shared" si="245"/>
        <v>3.3583552590511632E-4</v>
      </c>
      <c r="S407" s="79">
        <f>S$16</f>
        <v>0.1</v>
      </c>
      <c r="Z407" s="77">
        <f t="shared" si="246"/>
        <v>3842</v>
      </c>
      <c r="AA407" s="84">
        <f t="shared" si="247"/>
        <v>3.2181384010659335E-2</v>
      </c>
      <c r="AB407" s="84">
        <f t="shared" si="230"/>
        <v>0.10346782958691469</v>
      </c>
      <c r="AC407" s="84">
        <f t="shared" si="231"/>
        <v>1.8325815831910904E-2</v>
      </c>
      <c r="AD407" s="84">
        <f t="shared" si="232"/>
        <v>2.1417615988280354E-2</v>
      </c>
      <c r="AE407" s="84">
        <f t="shared" si="233"/>
        <v>4.5871427462144229E-5</v>
      </c>
      <c r="AF407" s="77">
        <f t="shared" si="234"/>
        <v>1.8325815831910904E-2</v>
      </c>
      <c r="AG407" s="142"/>
      <c r="AH407" s="77">
        <f t="shared" si="248"/>
        <v>-4.9868829587975012E-2</v>
      </c>
      <c r="AI407" s="77">
        <f t="shared" si="249"/>
        <v>1.0332401759377614</v>
      </c>
      <c r="AJ407" s="77">
        <f t="shared" si="250"/>
        <v>-0.81191871871828292</v>
      </c>
      <c r="AK407" s="77">
        <f t="shared" si="251"/>
        <v>-1.1778746316396152E-2</v>
      </c>
      <c r="AL407" s="77">
        <f t="shared" si="252"/>
        <v>-0.34054723415100391</v>
      </c>
      <c r="AM407" s="77">
        <f t="shared" si="253"/>
        <v>-0.17193851490170733</v>
      </c>
      <c r="AN407" s="84">
        <f t="shared" si="240"/>
        <v>5.9542276718178524</v>
      </c>
      <c r="AO407" s="84">
        <f t="shared" si="240"/>
        <v>5.9542276718331015</v>
      </c>
      <c r="AP407" s="84">
        <f t="shared" si="240"/>
        <v>5.9542276722900001</v>
      </c>
      <c r="AQ407" s="84">
        <f t="shared" si="240"/>
        <v>5.9542276859800758</v>
      </c>
      <c r="AR407" s="84">
        <f t="shared" si="240"/>
        <v>5.9542280961763341</v>
      </c>
      <c r="AS407" s="84">
        <f t="shared" si="240"/>
        <v>5.9542403868753571</v>
      </c>
      <c r="AT407" s="84">
        <f t="shared" si="240"/>
        <v>5.9546086288392015</v>
      </c>
      <c r="AU407" s="84">
        <f t="shared" si="254"/>
        <v>5.9656203954103662</v>
      </c>
    </row>
    <row r="408" spans="1:64" s="77" customFormat="1" ht="12.95" customHeight="1">
      <c r="A408" s="5" t="s">
        <v>143</v>
      </c>
      <c r="B408" s="140"/>
      <c r="C408" s="147">
        <v>49002.425999999999</v>
      </c>
      <c r="D408" s="148"/>
      <c r="E408" s="77">
        <f t="shared" si="242"/>
        <v>4149.0421373302579</v>
      </c>
      <c r="F408" s="77">
        <f t="shared" si="243"/>
        <v>4149</v>
      </c>
      <c r="G408" s="77">
        <f t="shared" si="244"/>
        <v>4.7865500004263595E-2</v>
      </c>
      <c r="I408" s="77">
        <f>+G408</f>
        <v>4.7865500004263595E-2</v>
      </c>
      <c r="O408" s="77">
        <f t="shared" ca="1" si="237"/>
        <v>3.4013727614212924E-2</v>
      </c>
      <c r="P408" s="77">
        <f t="shared" si="241"/>
        <v>3.9208723471600163E-2</v>
      </c>
      <c r="Q408" s="143">
        <f t="shared" si="223"/>
        <v>33983.925999999999</v>
      </c>
      <c r="R408" s="77">
        <f t="shared" si="245"/>
        <v>7.4939779936472321E-5</v>
      </c>
      <c r="S408" s="79">
        <f>S$16</f>
        <v>0.1</v>
      </c>
      <c r="Z408" s="77">
        <f t="shared" si="246"/>
        <v>4149</v>
      </c>
      <c r="AA408" s="84">
        <f t="shared" si="247"/>
        <v>3.4732293930710145E-2</v>
      </c>
      <c r="AB408" s="84">
        <f t="shared" si="230"/>
        <v>9.6093163970808027E-2</v>
      </c>
      <c r="AC408" s="84">
        <f t="shared" si="231"/>
        <v>8.6567765326634322E-3</v>
      </c>
      <c r="AD408" s="84">
        <f t="shared" si="232"/>
        <v>1.3133206073553449E-2</v>
      </c>
      <c r="AE408" s="84">
        <f t="shared" si="233"/>
        <v>1.7248110177042123E-5</v>
      </c>
      <c r="AF408" s="77">
        <f t="shared" si="234"/>
        <v>8.6567765326634322E-3</v>
      </c>
      <c r="AG408" s="142"/>
      <c r="AH408" s="77">
        <f t="shared" si="248"/>
        <v>-4.8227663966544432E-2</v>
      </c>
      <c r="AI408" s="77">
        <f t="shared" si="249"/>
        <v>1.0337354934365952</v>
      </c>
      <c r="AJ408" s="77">
        <f t="shared" si="250"/>
        <v>-0.78489010263857395</v>
      </c>
      <c r="AK408" s="77">
        <f t="shared" si="251"/>
        <v>-1.0274465618648355E-2</v>
      </c>
      <c r="AL408" s="77">
        <f t="shared" si="252"/>
        <v>-0.2956345713789893</v>
      </c>
      <c r="AM408" s="77">
        <f t="shared" si="253"/>
        <v>-0.1489033792117094</v>
      </c>
      <c r="AN408" s="84">
        <f t="shared" si="240"/>
        <v>5.9976577743667931</v>
      </c>
      <c r="AO408" s="84">
        <f t="shared" si="240"/>
        <v>5.9976577743812198</v>
      </c>
      <c r="AP408" s="84">
        <f t="shared" si="240"/>
        <v>5.9976577748075792</v>
      </c>
      <c r="AQ408" s="84">
        <f t="shared" si="240"/>
        <v>5.9976577874077481</v>
      </c>
      <c r="AR408" s="84">
        <f t="shared" si="240"/>
        <v>5.9976581597794008</v>
      </c>
      <c r="AS408" s="84">
        <f t="shared" si="240"/>
        <v>5.9976691644270508</v>
      </c>
      <c r="AT408" s="84">
        <f t="shared" si="240"/>
        <v>5.9979943672072764</v>
      </c>
      <c r="AU408" s="84">
        <f t="shared" si="254"/>
        <v>6.0075907550814689</v>
      </c>
      <c r="AV408" s="84"/>
      <c r="AW408" s="84"/>
      <c r="AX408" s="84"/>
      <c r="AY408" s="84"/>
      <c r="AZ408" s="84"/>
      <c r="BA408" s="84"/>
      <c r="BB408" s="84"/>
      <c r="BC408" s="84"/>
      <c r="BD408" s="84"/>
      <c r="BE408" s="84"/>
      <c r="BF408" s="84"/>
      <c r="BG408" s="84"/>
      <c r="BH408" s="84"/>
      <c r="BI408" s="84"/>
      <c r="BJ408" s="84"/>
      <c r="BK408" s="84"/>
      <c r="BL408" s="84"/>
    </row>
    <row r="409" spans="1:64" s="77" customFormat="1" ht="12.95" customHeight="1">
      <c r="A409" s="5" t="s">
        <v>91</v>
      </c>
      <c r="B409" s="140"/>
      <c r="C409" s="147">
        <v>49012.648000000001</v>
      </c>
      <c r="D409" s="148"/>
      <c r="E409" s="77">
        <f t="shared" si="242"/>
        <v>4158.0408480901979</v>
      </c>
      <c r="F409" s="77">
        <f t="shared" si="243"/>
        <v>4158</v>
      </c>
      <c r="G409" s="77">
        <f t="shared" si="244"/>
        <v>4.6401000006881077E-2</v>
      </c>
      <c r="I409" s="77">
        <f>+G409</f>
        <v>4.6401000006881077E-2</v>
      </c>
      <c r="O409" s="77">
        <f t="shared" ca="1" si="237"/>
        <v>3.4114597589584697E-2</v>
      </c>
      <c r="P409" s="77">
        <f t="shared" si="241"/>
        <v>3.932659160936796E-2</v>
      </c>
      <c r="Q409" s="143">
        <f t="shared" si="223"/>
        <v>33994.148000000001</v>
      </c>
      <c r="R409" s="77">
        <f t="shared" si="245"/>
        <v>5.0047254174804106E-5</v>
      </c>
      <c r="S409" s="79">
        <f>S$16</f>
        <v>0.1</v>
      </c>
      <c r="Z409" s="77">
        <f t="shared" si="246"/>
        <v>4158</v>
      </c>
      <c r="AA409" s="84">
        <f t="shared" si="247"/>
        <v>3.480829834564203E-2</v>
      </c>
      <c r="AB409" s="84">
        <f t="shared" si="230"/>
        <v>9.4579151911361056E-2</v>
      </c>
      <c r="AC409" s="84">
        <f t="shared" si="231"/>
        <v>7.074408397513117E-3</v>
      </c>
      <c r="AD409" s="84">
        <f t="shared" si="232"/>
        <v>1.1592701661239047E-2</v>
      </c>
      <c r="AE409" s="84">
        <f t="shared" si="233"/>
        <v>1.3439073180649455E-5</v>
      </c>
      <c r="AF409" s="77">
        <f t="shared" si="234"/>
        <v>7.074408397513117E-3</v>
      </c>
      <c r="AG409" s="142"/>
      <c r="AH409" s="77">
        <f t="shared" si="248"/>
        <v>-4.8178151904479979E-2</v>
      </c>
      <c r="AI409" s="77">
        <f t="shared" si="249"/>
        <v>1.0337489986333199</v>
      </c>
      <c r="AJ409" s="77">
        <f t="shared" si="250"/>
        <v>-0.78407318171020002</v>
      </c>
      <c r="AK409" s="77">
        <f t="shared" si="251"/>
        <v>-1.0230017224204094E-2</v>
      </c>
      <c r="AL409" s="77">
        <f t="shared" si="252"/>
        <v>-0.2943172794604027</v>
      </c>
      <c r="AM409" s="77">
        <f t="shared" si="253"/>
        <v>-0.14823019553659489</v>
      </c>
      <c r="AN409" s="84">
        <f t="shared" si="240"/>
        <v>5.9989312760919775</v>
      </c>
      <c r="AO409" s="84">
        <f t="shared" si="240"/>
        <v>5.9989312761063731</v>
      </c>
      <c r="AP409" s="84">
        <f t="shared" si="240"/>
        <v>5.998931276531664</v>
      </c>
      <c r="AQ409" s="84">
        <f t="shared" si="240"/>
        <v>5.9989312890955562</v>
      </c>
      <c r="AR409" s="84">
        <f t="shared" si="240"/>
        <v>5.9989316602566642</v>
      </c>
      <c r="AS409" s="84">
        <f t="shared" si="240"/>
        <v>5.998942625039307</v>
      </c>
      <c r="AT409" s="84">
        <f t="shared" si="240"/>
        <v>5.9992665290720808</v>
      </c>
      <c r="AU409" s="84">
        <f t="shared" si="254"/>
        <v>6.0088211565050518</v>
      </c>
      <c r="AV409" s="84"/>
    </row>
    <row r="410" spans="1:64" s="77" customFormat="1" ht="12.95" customHeight="1">
      <c r="A410" s="144" t="s">
        <v>1651</v>
      </c>
      <c r="B410" s="144" t="s">
        <v>65</v>
      </c>
      <c r="C410" s="145">
        <v>49012.651100000003</v>
      </c>
      <c r="D410" s="146">
        <v>1.6999999999999999E-3</v>
      </c>
      <c r="E410" s="140">
        <f t="shared" si="242"/>
        <v>4158.0435771063758</v>
      </c>
      <c r="F410" s="77">
        <f t="shared" si="243"/>
        <v>4158</v>
      </c>
      <c r="G410" s="77">
        <f t="shared" si="244"/>
        <v>4.9501000008604024E-2</v>
      </c>
      <c r="K410" s="77">
        <f>+G410</f>
        <v>4.9501000008604024E-2</v>
      </c>
      <c r="O410" s="77">
        <f t="shared" ca="1" si="237"/>
        <v>3.4114597589584697E-2</v>
      </c>
      <c r="Q410" s="143">
        <f t="shared" si="223"/>
        <v>33994.151100000003</v>
      </c>
      <c r="R410" s="77">
        <f t="shared" si="245"/>
        <v>2.4503490018518157E-3</v>
      </c>
      <c r="S410" s="79">
        <f>S$18</f>
        <v>1</v>
      </c>
      <c r="Z410" s="77">
        <f t="shared" si="246"/>
        <v>4158</v>
      </c>
      <c r="AA410" s="84">
        <f t="shared" si="247"/>
        <v>3.480829834564203E-2</v>
      </c>
      <c r="AB410" s="84">
        <f t="shared" si="230"/>
        <v>9.7679151913084003E-2</v>
      </c>
      <c r="AC410" s="84">
        <f t="shared" si="231"/>
        <v>4.9501000008604024E-2</v>
      </c>
      <c r="AD410" s="84">
        <f t="shared" si="232"/>
        <v>1.4692701662961993E-2</v>
      </c>
      <c r="AE410" s="84">
        <f t="shared" si="233"/>
        <v>2.1587548215680613E-4</v>
      </c>
      <c r="AF410" s="77">
        <f t="shared" si="234"/>
        <v>4.9501000008604024E-2</v>
      </c>
      <c r="AG410" s="142"/>
      <c r="AH410" s="77">
        <f t="shared" si="248"/>
        <v>-4.8178151904479979E-2</v>
      </c>
      <c r="AI410" s="77">
        <f t="shared" si="249"/>
        <v>1.0337489986333199</v>
      </c>
      <c r="AJ410" s="77">
        <f t="shared" si="250"/>
        <v>-0.78407318171020002</v>
      </c>
      <c r="AK410" s="77">
        <f t="shared" si="251"/>
        <v>-1.0230017224204094E-2</v>
      </c>
      <c r="AL410" s="77">
        <f t="shared" si="252"/>
        <v>-0.2943172794604027</v>
      </c>
      <c r="AM410" s="77">
        <f t="shared" si="253"/>
        <v>-0.14823019553659489</v>
      </c>
      <c r="AN410" s="84">
        <f t="shared" si="240"/>
        <v>5.9989312760919775</v>
      </c>
      <c r="AO410" s="84">
        <f t="shared" si="240"/>
        <v>5.9989312761063731</v>
      </c>
      <c r="AP410" s="84">
        <f t="shared" si="240"/>
        <v>5.998931276531664</v>
      </c>
      <c r="AQ410" s="84">
        <f t="shared" si="240"/>
        <v>5.9989312890955562</v>
      </c>
      <c r="AR410" s="84">
        <f t="shared" si="240"/>
        <v>5.9989316602566642</v>
      </c>
      <c r="AS410" s="84">
        <f t="shared" si="240"/>
        <v>5.998942625039307</v>
      </c>
      <c r="AT410" s="84">
        <f t="shared" si="240"/>
        <v>5.9992665290720808</v>
      </c>
      <c r="AU410" s="84">
        <f t="shared" si="254"/>
        <v>6.0088211565050518</v>
      </c>
      <c r="AV410" s="84"/>
      <c r="AX410" s="84"/>
    </row>
    <row r="411" spans="1:64" s="77" customFormat="1" ht="12.95" customHeight="1">
      <c r="A411" s="5" t="s">
        <v>91</v>
      </c>
      <c r="B411" s="140"/>
      <c r="C411" s="147">
        <v>49020.595999999998</v>
      </c>
      <c r="D411" s="148"/>
      <c r="E411" s="77">
        <f t="shared" si="242"/>
        <v>4165.0376934355281</v>
      </c>
      <c r="F411" s="77">
        <f t="shared" si="243"/>
        <v>4165</v>
      </c>
      <c r="G411" s="77">
        <f t="shared" si="244"/>
        <v>4.2817499997909181E-2</v>
      </c>
      <c r="I411" s="77">
        <f>+G411</f>
        <v>4.2817499997909181E-2</v>
      </c>
      <c r="O411" s="77">
        <f t="shared" ca="1" si="237"/>
        <v>3.4193052014873861E-2</v>
      </c>
      <c r="P411" s="77">
        <f>+D$11+D$12*F411+D$13*F411^2</f>
        <v>3.9418365045068821E-2</v>
      </c>
      <c r="Q411" s="143">
        <f t="shared" si="223"/>
        <v>34002.095999999998</v>
      </c>
      <c r="R411" s="77">
        <f t="shared" si="245"/>
        <v>1.1554118427621039E-5</v>
      </c>
      <c r="S411" s="79">
        <f>S$16</f>
        <v>0.1</v>
      </c>
      <c r="Z411" s="77">
        <f t="shared" si="246"/>
        <v>4165</v>
      </c>
      <c r="AA411" s="84">
        <f t="shared" si="247"/>
        <v>3.4867460364621579E-2</v>
      </c>
      <c r="AB411" s="84">
        <f t="shared" si="230"/>
        <v>9.0957088049687551E-2</v>
      </c>
      <c r="AC411" s="84">
        <f t="shared" si="231"/>
        <v>3.3991349528403603E-3</v>
      </c>
      <c r="AD411" s="84">
        <f t="shared" si="232"/>
        <v>7.9500396332876019E-3</v>
      </c>
      <c r="AE411" s="84">
        <f t="shared" si="233"/>
        <v>6.3203130170843666E-6</v>
      </c>
      <c r="AF411" s="77">
        <f t="shared" si="234"/>
        <v>3.3991349528403603E-3</v>
      </c>
      <c r="AG411" s="142"/>
      <c r="AH411" s="77">
        <f t="shared" si="248"/>
        <v>-4.8139588051778377E-2</v>
      </c>
      <c r="AI411" s="77">
        <f t="shared" si="249"/>
        <v>1.0337594624304338</v>
      </c>
      <c r="AJ411" s="77">
        <f t="shared" si="250"/>
        <v>-0.7834368432914306</v>
      </c>
      <c r="AK411" s="77">
        <f t="shared" si="251"/>
        <v>-1.0195433172135273E-2</v>
      </c>
      <c r="AL411" s="77">
        <f t="shared" si="252"/>
        <v>-0.29329269532684615</v>
      </c>
      <c r="AM411" s="77">
        <f t="shared" si="253"/>
        <v>-0.14770668699869577</v>
      </c>
      <c r="AN411" s="84">
        <f t="shared" ref="AN411:AT420" si="255">$AU411+$AB$7*SIN(AO411)</f>
        <v>5.9999217889151444</v>
      </c>
      <c r="AO411" s="84">
        <f t="shared" si="255"/>
        <v>5.999921788929516</v>
      </c>
      <c r="AP411" s="84">
        <f t="shared" si="255"/>
        <v>5.9999217893539685</v>
      </c>
      <c r="AQ411" s="84">
        <f t="shared" si="255"/>
        <v>5.999921801889478</v>
      </c>
      <c r="AR411" s="84">
        <f t="shared" si="255"/>
        <v>5.9999221721051663</v>
      </c>
      <c r="AS411" s="84">
        <f t="shared" si="255"/>
        <v>5.9999331057997134</v>
      </c>
      <c r="AT411" s="84">
        <f t="shared" si="255"/>
        <v>6.0002559983037393</v>
      </c>
      <c r="AU411" s="84">
        <f t="shared" si="254"/>
        <v>6.0097781353900608</v>
      </c>
    </row>
    <row r="412" spans="1:64" s="77" customFormat="1" ht="12.95" customHeight="1">
      <c r="A412" s="5" t="s">
        <v>91</v>
      </c>
      <c r="B412" s="140"/>
      <c r="C412" s="147">
        <v>49020.601999999999</v>
      </c>
      <c r="D412" s="148"/>
      <c r="E412" s="77">
        <f t="shared" si="242"/>
        <v>4165.0429754023226</v>
      </c>
      <c r="F412" s="77">
        <f t="shared" si="243"/>
        <v>4165</v>
      </c>
      <c r="G412" s="77">
        <f t="shared" si="244"/>
        <v>4.8817499999131542E-2</v>
      </c>
      <c r="I412" s="77">
        <f>+G412</f>
        <v>4.8817499999131542E-2</v>
      </c>
      <c r="O412" s="77">
        <f t="shared" ca="1" si="237"/>
        <v>3.4193052014873861E-2</v>
      </c>
      <c r="P412" s="77">
        <f>+D$11+D$12*F412+D$13*F412^2</f>
        <v>3.9418365045068821E-2</v>
      </c>
      <c r="Q412" s="143">
        <f t="shared" si="223"/>
        <v>34002.101999999999</v>
      </c>
      <c r="R412" s="77">
        <f t="shared" si="245"/>
        <v>8.834373788468363E-5</v>
      </c>
      <c r="S412" s="79">
        <f>S$16</f>
        <v>0.1</v>
      </c>
      <c r="Z412" s="77">
        <f t="shared" si="246"/>
        <v>4165</v>
      </c>
      <c r="AA412" s="84">
        <f t="shared" si="247"/>
        <v>3.4867460364621579E-2</v>
      </c>
      <c r="AB412" s="84">
        <f t="shared" si="230"/>
        <v>9.6957088050909912E-2</v>
      </c>
      <c r="AC412" s="84">
        <f t="shared" si="231"/>
        <v>9.3991349540627211E-3</v>
      </c>
      <c r="AD412" s="84">
        <f t="shared" si="232"/>
        <v>1.3950039634509963E-2</v>
      </c>
      <c r="AE412" s="84">
        <f t="shared" si="233"/>
        <v>1.9460360580439889E-5</v>
      </c>
      <c r="AF412" s="77">
        <f t="shared" si="234"/>
        <v>9.3991349540627211E-3</v>
      </c>
      <c r="AG412" s="142"/>
      <c r="AH412" s="77">
        <f t="shared" si="248"/>
        <v>-4.8139588051778377E-2</v>
      </c>
      <c r="AI412" s="77">
        <f t="shared" si="249"/>
        <v>1.0337594624304338</v>
      </c>
      <c r="AJ412" s="77">
        <f t="shared" si="250"/>
        <v>-0.7834368432914306</v>
      </c>
      <c r="AK412" s="77">
        <f t="shared" si="251"/>
        <v>-1.0195433172135273E-2</v>
      </c>
      <c r="AL412" s="77">
        <f t="shared" si="252"/>
        <v>-0.29329269532684615</v>
      </c>
      <c r="AM412" s="77">
        <f t="shared" si="253"/>
        <v>-0.14770668699869577</v>
      </c>
      <c r="AN412" s="84">
        <f t="shared" si="255"/>
        <v>5.9999217889151444</v>
      </c>
      <c r="AO412" s="84">
        <f t="shared" si="255"/>
        <v>5.999921788929516</v>
      </c>
      <c r="AP412" s="84">
        <f t="shared" si="255"/>
        <v>5.9999217893539685</v>
      </c>
      <c r="AQ412" s="84">
        <f t="shared" si="255"/>
        <v>5.999921801889478</v>
      </c>
      <c r="AR412" s="84">
        <f t="shared" si="255"/>
        <v>5.9999221721051663</v>
      </c>
      <c r="AS412" s="84">
        <f t="shared" si="255"/>
        <v>5.9999331057997134</v>
      </c>
      <c r="AT412" s="84">
        <f t="shared" si="255"/>
        <v>6.0002559983037393</v>
      </c>
      <c r="AU412" s="84">
        <f t="shared" si="254"/>
        <v>6.0097781353900608</v>
      </c>
    </row>
    <row r="413" spans="1:64" s="77" customFormat="1" ht="12.95" customHeight="1">
      <c r="A413" s="5" t="s">
        <v>91</v>
      </c>
      <c r="B413" s="140"/>
      <c r="C413" s="147">
        <v>49037.631999999998</v>
      </c>
      <c r="D413" s="148"/>
      <c r="E413" s="77">
        <f t="shared" si="242"/>
        <v>4180.0349578168934</v>
      </c>
      <c r="F413" s="77">
        <f t="shared" si="243"/>
        <v>4180</v>
      </c>
      <c r="G413" s="77">
        <f t="shared" si="244"/>
        <v>3.9709999997285195E-2</v>
      </c>
      <c r="I413" s="77">
        <f>+G413</f>
        <v>3.9709999997285195E-2</v>
      </c>
      <c r="O413" s="77">
        <f t="shared" ca="1" si="237"/>
        <v>3.4361168640493489E-2</v>
      </c>
      <c r="P413" s="77">
        <f>+D$11+D$12*F413+D$13*F413^2</f>
        <v>3.9615311797947597E-2</v>
      </c>
      <c r="Q413" s="143">
        <f t="shared" si="223"/>
        <v>34019.131999999998</v>
      </c>
      <c r="R413" s="77">
        <f t="shared" si="245"/>
        <v>8.9658550937966061E-9</v>
      </c>
      <c r="S413" s="79">
        <f>S$16</f>
        <v>0.1</v>
      </c>
      <c r="Z413" s="77">
        <f t="shared" si="246"/>
        <v>4180</v>
      </c>
      <c r="AA413" s="84">
        <f t="shared" si="247"/>
        <v>3.4994375810890141E-2</v>
      </c>
      <c r="AB413" s="84">
        <f t="shared" si="230"/>
        <v>8.7766790914186002E-2</v>
      </c>
      <c r="AC413" s="84">
        <f t="shared" si="231"/>
        <v>9.4688199337597534E-5</v>
      </c>
      <c r="AD413" s="84">
        <f t="shared" si="232"/>
        <v>4.7156241863950538E-3</v>
      </c>
      <c r="AE413" s="84">
        <f t="shared" si="233"/>
        <v>2.2237111467314015E-6</v>
      </c>
      <c r="AF413" s="77">
        <f t="shared" si="234"/>
        <v>9.4688199337597534E-5</v>
      </c>
      <c r="AG413" s="142"/>
      <c r="AH413" s="77">
        <f t="shared" si="248"/>
        <v>-4.8056790916900807E-2</v>
      </c>
      <c r="AI413" s="77">
        <f t="shared" si="249"/>
        <v>1.0337817662056554</v>
      </c>
      <c r="AJ413" s="77">
        <f t="shared" si="250"/>
        <v>-0.78207044901654932</v>
      </c>
      <c r="AK413" s="77">
        <f t="shared" si="251"/>
        <v>-1.0121286142866384E-2</v>
      </c>
      <c r="AL413" s="77">
        <f t="shared" si="252"/>
        <v>-0.29109708825899927</v>
      </c>
      <c r="AM413" s="77">
        <f t="shared" si="253"/>
        <v>-0.1465851138095409</v>
      </c>
      <c r="AN413" s="84">
        <f t="shared" si="255"/>
        <v>6.0020443500545815</v>
      </c>
      <c r="AO413" s="84">
        <f t="shared" si="255"/>
        <v>6.0020443500689007</v>
      </c>
      <c r="AP413" s="84">
        <f t="shared" si="255"/>
        <v>6.0020443504915377</v>
      </c>
      <c r="AQ413" s="84">
        <f t="shared" si="255"/>
        <v>6.0020443629657381</v>
      </c>
      <c r="AR413" s="84">
        <f t="shared" si="255"/>
        <v>6.0020447311441156</v>
      </c>
      <c r="AS413" s="84">
        <f t="shared" si="255"/>
        <v>6.0020555979807115</v>
      </c>
      <c r="AT413" s="84">
        <f t="shared" si="255"/>
        <v>6.0023763188410504</v>
      </c>
      <c r="AU413" s="84">
        <f t="shared" si="254"/>
        <v>6.0118288044293653</v>
      </c>
    </row>
    <row r="414" spans="1:64" s="77" customFormat="1" ht="12.95" customHeight="1">
      <c r="A414" s="144" t="s">
        <v>1651</v>
      </c>
      <c r="B414" s="144" t="s">
        <v>65</v>
      </c>
      <c r="C414" s="145">
        <v>49037.634100000003</v>
      </c>
      <c r="D414" s="146">
        <v>1.2999999999999999E-3</v>
      </c>
      <c r="E414" s="140">
        <f t="shared" si="242"/>
        <v>4180.0368065052753</v>
      </c>
      <c r="F414" s="77">
        <f t="shared" si="243"/>
        <v>4180</v>
      </c>
      <c r="G414" s="77">
        <f t="shared" si="244"/>
        <v>4.1810000002442393E-2</v>
      </c>
      <c r="K414" s="77">
        <f>+G414</f>
        <v>4.1810000002442393E-2</v>
      </c>
      <c r="O414" s="77">
        <f t="shared" ca="1" si="237"/>
        <v>3.4361168640493489E-2</v>
      </c>
      <c r="Q414" s="143">
        <f t="shared" si="223"/>
        <v>34019.134100000003</v>
      </c>
      <c r="R414" s="77">
        <f t="shared" si="245"/>
        <v>1.748076100204233E-3</v>
      </c>
      <c r="S414" s="79">
        <f>S$18</f>
        <v>1</v>
      </c>
      <c r="Z414" s="77">
        <f t="shared" si="246"/>
        <v>4180</v>
      </c>
      <c r="AA414" s="84">
        <f t="shared" si="247"/>
        <v>3.4994375810890141E-2</v>
      </c>
      <c r="AB414" s="84">
        <f t="shared" si="230"/>
        <v>8.9866790919343201E-2</v>
      </c>
      <c r="AC414" s="84">
        <f t="shared" si="231"/>
        <v>4.1810000002442393E-2</v>
      </c>
      <c r="AD414" s="84">
        <f t="shared" si="232"/>
        <v>6.8156241915522525E-3</v>
      </c>
      <c r="AE414" s="84">
        <f t="shared" si="233"/>
        <v>4.6452733120472297E-5</v>
      </c>
      <c r="AF414" s="77">
        <f t="shared" si="234"/>
        <v>4.1810000002442393E-2</v>
      </c>
      <c r="AG414" s="142"/>
      <c r="AH414" s="77">
        <f t="shared" si="248"/>
        <v>-4.8056790916900807E-2</v>
      </c>
      <c r="AI414" s="77">
        <f t="shared" si="249"/>
        <v>1.0337817662056554</v>
      </c>
      <c r="AJ414" s="77">
        <f t="shared" si="250"/>
        <v>-0.78207044901654932</v>
      </c>
      <c r="AK414" s="77">
        <f t="shared" si="251"/>
        <v>-1.0121286142866384E-2</v>
      </c>
      <c r="AL414" s="77">
        <f t="shared" si="252"/>
        <v>-0.29109708825899927</v>
      </c>
      <c r="AM414" s="77">
        <f t="shared" si="253"/>
        <v>-0.1465851138095409</v>
      </c>
      <c r="AN414" s="84">
        <f t="shared" si="255"/>
        <v>6.0020443500545815</v>
      </c>
      <c r="AO414" s="84">
        <f t="shared" si="255"/>
        <v>6.0020443500689007</v>
      </c>
      <c r="AP414" s="84">
        <f t="shared" si="255"/>
        <v>6.0020443504915377</v>
      </c>
      <c r="AQ414" s="84">
        <f t="shared" si="255"/>
        <v>6.0020443629657381</v>
      </c>
      <c r="AR414" s="84">
        <f t="shared" si="255"/>
        <v>6.0020447311441156</v>
      </c>
      <c r="AS414" s="84">
        <f t="shared" si="255"/>
        <v>6.0020555979807115</v>
      </c>
      <c r="AT414" s="84">
        <f t="shared" si="255"/>
        <v>6.0023763188410504</v>
      </c>
      <c r="AU414" s="84">
        <f t="shared" si="254"/>
        <v>6.0118288044293653</v>
      </c>
      <c r="AV414" s="84"/>
    </row>
    <row r="415" spans="1:64" s="77" customFormat="1" ht="12.95" customHeight="1">
      <c r="A415" s="5" t="s">
        <v>91</v>
      </c>
      <c r="B415" s="140"/>
      <c r="C415" s="147">
        <v>49042.184000000001</v>
      </c>
      <c r="D415" s="148"/>
      <c r="E415" s="77">
        <f t="shared" si="242"/>
        <v>4184.0422099573034</v>
      </c>
      <c r="F415" s="77">
        <f t="shared" si="243"/>
        <v>4184</v>
      </c>
      <c r="G415" s="77">
        <f t="shared" si="244"/>
        <v>4.7948000006726943E-2</v>
      </c>
      <c r="I415" s="77">
        <f>+G415</f>
        <v>4.7948000006726943E-2</v>
      </c>
      <c r="O415" s="77">
        <f t="shared" ca="1" si="237"/>
        <v>3.4405999740658721E-2</v>
      </c>
      <c r="P415" s="77">
        <f t="shared" ref="P415:P425" si="256">+D$11+D$12*F415+D$13*F415^2</f>
        <v>3.966789757959515E-2</v>
      </c>
      <c r="Q415" s="143">
        <f t="shared" si="223"/>
        <v>34023.684000000001</v>
      </c>
      <c r="R415" s="77">
        <f t="shared" si="245"/>
        <v>6.85600962037938E-5</v>
      </c>
      <c r="S415" s="79">
        <f>S$16</f>
        <v>0.1</v>
      </c>
      <c r="Z415" s="77">
        <f t="shared" si="246"/>
        <v>4184</v>
      </c>
      <c r="AA415" s="84">
        <f t="shared" si="247"/>
        <v>3.5028252064937489E-2</v>
      </c>
      <c r="AB415" s="84">
        <f t="shared" si="230"/>
        <v>9.5982674804610701E-2</v>
      </c>
      <c r="AC415" s="84">
        <f t="shared" si="231"/>
        <v>8.2801024271317927E-3</v>
      </c>
      <c r="AD415" s="84">
        <f t="shared" si="232"/>
        <v>1.2919747941789454E-2</v>
      </c>
      <c r="AE415" s="84">
        <f t="shared" si="233"/>
        <v>1.6691988687937282E-5</v>
      </c>
      <c r="AF415" s="77">
        <f t="shared" si="234"/>
        <v>8.2801024271317927E-3</v>
      </c>
      <c r="AG415" s="142"/>
      <c r="AH415" s="77">
        <f t="shared" si="248"/>
        <v>-4.8034674797883765E-2</v>
      </c>
      <c r="AI415" s="77">
        <f t="shared" si="249"/>
        <v>1.0337876865410141</v>
      </c>
      <c r="AJ415" s="77">
        <f t="shared" si="250"/>
        <v>-0.78170543024614336</v>
      </c>
      <c r="AK415" s="77">
        <f t="shared" si="251"/>
        <v>-1.0101504806984241E-2</v>
      </c>
      <c r="AL415" s="77">
        <f t="shared" si="252"/>
        <v>-0.29051157706975866</v>
      </c>
      <c r="AM415" s="77">
        <f t="shared" si="253"/>
        <v>-0.14628608054225345</v>
      </c>
      <c r="AN415" s="84">
        <f t="shared" si="255"/>
        <v>6.0026103740782899</v>
      </c>
      <c r="AO415" s="84">
        <f t="shared" si="255"/>
        <v>6.0026103740925949</v>
      </c>
      <c r="AP415" s="84">
        <f t="shared" si="255"/>
        <v>6.0026103745147426</v>
      </c>
      <c r="AQ415" s="84">
        <f t="shared" si="255"/>
        <v>6.0026103869724814</v>
      </c>
      <c r="AR415" s="84">
        <f t="shared" si="255"/>
        <v>6.0026107546049552</v>
      </c>
      <c r="AS415" s="84">
        <f t="shared" si="255"/>
        <v>6.002621603557535</v>
      </c>
      <c r="AT415" s="84">
        <f t="shared" si="255"/>
        <v>6.0029417443764279</v>
      </c>
      <c r="AU415" s="84">
        <f t="shared" si="254"/>
        <v>6.012375649506513</v>
      </c>
    </row>
    <row r="416" spans="1:64" s="77" customFormat="1" ht="12.95" customHeight="1">
      <c r="A416" s="5" t="s">
        <v>144</v>
      </c>
      <c r="B416" s="140"/>
      <c r="C416" s="147">
        <v>49060.352299999999</v>
      </c>
      <c r="D416" s="148">
        <v>2.0000000000000001E-4</v>
      </c>
      <c r="E416" s="77">
        <f t="shared" si="242"/>
        <v>4200.0362695053145</v>
      </c>
      <c r="F416" s="77">
        <f t="shared" si="243"/>
        <v>4200</v>
      </c>
      <c r="G416" s="77">
        <f t="shared" si="244"/>
        <v>4.1199999999662396E-2</v>
      </c>
      <c r="I416" s="77">
        <f>+G416</f>
        <v>4.1199999999662396E-2</v>
      </c>
      <c r="O416" s="77">
        <f t="shared" ca="1" si="237"/>
        <v>3.4585324141319665E-2</v>
      </c>
      <c r="P416" s="77">
        <f t="shared" si="256"/>
        <v>3.9878521327433997E-2</v>
      </c>
      <c r="Q416" s="143">
        <f t="shared" si="223"/>
        <v>34041.852299999999</v>
      </c>
      <c r="S416" s="79">
        <f>S$16</f>
        <v>0.1</v>
      </c>
      <c r="Z416" s="77">
        <f t="shared" si="246"/>
        <v>4200</v>
      </c>
      <c r="AA416" s="84">
        <f t="shared" si="247"/>
        <v>3.5163892180422388E-2</v>
      </c>
      <c r="AB416" s="84">
        <f t="shared" si="230"/>
        <v>8.9146055230572813E-2</v>
      </c>
      <c r="AC416" s="84">
        <f t="shared" si="231"/>
        <v>1.3214786722283989E-3</v>
      </c>
      <c r="AD416" s="84">
        <f t="shared" si="232"/>
        <v>6.0361078192400081E-3</v>
      </c>
      <c r="AE416" s="84">
        <f t="shared" si="233"/>
        <v>3.6434597605490367E-6</v>
      </c>
      <c r="AF416" s="77">
        <f t="shared" si="234"/>
        <v>1.3214786722283989E-3</v>
      </c>
      <c r="AG416" s="142"/>
      <c r="AH416" s="77">
        <f t="shared" si="248"/>
        <v>-4.7946055230910417E-2</v>
      </c>
      <c r="AI416" s="77">
        <f t="shared" si="249"/>
        <v>1.0338112527003054</v>
      </c>
      <c r="AJ416" s="77">
        <f t="shared" si="250"/>
        <v>-0.78024263472441491</v>
      </c>
      <c r="AK416" s="77">
        <f t="shared" si="251"/>
        <v>-1.0022342640093515E-2</v>
      </c>
      <c r="AL416" s="77">
        <f t="shared" si="252"/>
        <v>-0.28816946544516042</v>
      </c>
      <c r="AM416" s="77">
        <f t="shared" si="253"/>
        <v>-0.14509016890760698</v>
      </c>
      <c r="AN416" s="84">
        <f t="shared" si="255"/>
        <v>6.0048745024939105</v>
      </c>
      <c r="AO416" s="84">
        <f t="shared" si="255"/>
        <v>6.0048745025081578</v>
      </c>
      <c r="AP416" s="84">
        <f t="shared" si="255"/>
        <v>6.004874502928331</v>
      </c>
      <c r="AQ416" s="84">
        <f t="shared" si="255"/>
        <v>6.0048745153197505</v>
      </c>
      <c r="AR416" s="84">
        <f t="shared" si="255"/>
        <v>6.0048748807576136</v>
      </c>
      <c r="AS416" s="84">
        <f t="shared" si="255"/>
        <v>6.0048856579426326</v>
      </c>
      <c r="AT416" s="84">
        <f t="shared" si="255"/>
        <v>6.0052034746734675</v>
      </c>
      <c r="AU416" s="84">
        <f t="shared" si="254"/>
        <v>6.0145630298151049</v>
      </c>
    </row>
    <row r="417" spans="1:47" s="77" customFormat="1" ht="12.95" customHeight="1">
      <c r="A417" s="5" t="s">
        <v>145</v>
      </c>
      <c r="B417" s="140"/>
      <c r="C417" s="147">
        <v>49340.478000000003</v>
      </c>
      <c r="D417" s="148">
        <v>5.0000000000000001E-3</v>
      </c>
      <c r="E417" s="77">
        <f t="shared" si="242"/>
        <v>4446.6387103902061</v>
      </c>
      <c r="F417" s="77">
        <f t="shared" si="243"/>
        <v>4446.5</v>
      </c>
      <c r="O417" s="77">
        <f t="shared" ca="1" si="237"/>
        <v>3.7348040689002229E-2</v>
      </c>
      <c r="P417" s="77">
        <f t="shared" si="256"/>
        <v>4.3180187032165945E-2</v>
      </c>
      <c r="Q417" s="143">
        <f t="shared" si="223"/>
        <v>34321.978000000003</v>
      </c>
      <c r="S417" s="79"/>
      <c r="U417" s="106">
        <v>0.15756675000739051</v>
      </c>
      <c r="Z417" s="77">
        <f t="shared" si="246"/>
        <v>4446.5</v>
      </c>
      <c r="AA417" s="84">
        <f t="shared" si="247"/>
        <v>3.7280593697392506E-2</v>
      </c>
      <c r="AB417" s="84">
        <f t="shared" si="230"/>
        <v>-9999</v>
      </c>
      <c r="AC417" s="84">
        <f t="shared" si="231"/>
        <v>-4.3180187032165945E-2</v>
      </c>
      <c r="AD417" s="84">
        <f t="shared" si="232"/>
        <v>-9999</v>
      </c>
      <c r="AE417" s="84">
        <f t="shared" si="233"/>
        <v>0</v>
      </c>
      <c r="AF417" s="77">
        <f t="shared" si="234"/>
        <v>-9999</v>
      </c>
      <c r="AG417" s="142"/>
      <c r="AH417" s="77">
        <f t="shared" si="248"/>
        <v>-4.654972159540631E-2</v>
      </c>
      <c r="AI417" s="77">
        <f t="shared" si="249"/>
        <v>1.0341509171271863</v>
      </c>
      <c r="AJ417" s="77">
        <f t="shared" si="250"/>
        <v>-0.75716201848320763</v>
      </c>
      <c r="AK417" s="77">
        <f t="shared" si="251"/>
        <v>-8.7956250790606847E-3</v>
      </c>
      <c r="AL417" s="77">
        <f t="shared" si="252"/>
        <v>-0.25207337352968867</v>
      </c>
      <c r="AM417" s="77">
        <f t="shared" si="253"/>
        <v>-0.12670832937995447</v>
      </c>
      <c r="AN417" s="84">
        <f t="shared" si="255"/>
        <v>6.0397624821926197</v>
      </c>
      <c r="AO417" s="84">
        <f t="shared" si="255"/>
        <v>6.0397624822058287</v>
      </c>
      <c r="AP417" s="84">
        <f t="shared" si="255"/>
        <v>6.0397624825917697</v>
      </c>
      <c r="AQ417" s="84">
        <f t="shared" si="255"/>
        <v>6.0397624938681052</v>
      </c>
      <c r="AR417" s="84">
        <f t="shared" si="255"/>
        <v>6.039762823337691</v>
      </c>
      <c r="AS417" s="84">
        <f t="shared" si="255"/>
        <v>6.0397724496979812</v>
      </c>
      <c r="AT417" s="84">
        <f t="shared" si="255"/>
        <v>6.0400537001410113</v>
      </c>
      <c r="AU417" s="84">
        <f t="shared" si="254"/>
        <v>6.0482623576943446</v>
      </c>
    </row>
    <row r="418" spans="1:47" s="77" customFormat="1" ht="12.95" customHeight="1">
      <c r="A418" s="5" t="s">
        <v>139</v>
      </c>
      <c r="B418" s="140"/>
      <c r="C418" s="147">
        <v>49403.366000000002</v>
      </c>
      <c r="D418" s="148"/>
      <c r="E418" s="77">
        <f t="shared" si="242"/>
        <v>4502.000765004861</v>
      </c>
      <c r="F418" s="77">
        <f t="shared" si="243"/>
        <v>4502</v>
      </c>
      <c r="O418" s="77">
        <f t="shared" ca="1" si="237"/>
        <v>3.7970072203794857E-2</v>
      </c>
      <c r="P418" s="77">
        <f t="shared" si="256"/>
        <v>4.3938262512369604E-2</v>
      </c>
      <c r="Q418" s="143">
        <f t="shared" si="223"/>
        <v>34384.866000000002</v>
      </c>
      <c r="S418" s="79"/>
      <c r="U418" s="106">
        <v>6.8690000043716282E-3</v>
      </c>
      <c r="Z418" s="77">
        <f t="shared" si="246"/>
        <v>4502</v>
      </c>
      <c r="AA418" s="84">
        <f t="shared" si="247"/>
        <v>3.7764065213367386E-2</v>
      </c>
      <c r="AB418" s="84">
        <f t="shared" si="230"/>
        <v>-9999</v>
      </c>
      <c r="AC418" s="84">
        <f t="shared" si="231"/>
        <v>-4.3938262512369604E-2</v>
      </c>
      <c r="AD418" s="84">
        <f t="shared" si="232"/>
        <v>-9999</v>
      </c>
      <c r="AE418" s="84">
        <f t="shared" si="233"/>
        <v>0</v>
      </c>
      <c r="AF418" s="77">
        <f t="shared" si="234"/>
        <v>-9999</v>
      </c>
      <c r="AG418" s="142"/>
      <c r="AH418" s="77">
        <f t="shared" si="248"/>
        <v>-4.622739531916565E-2</v>
      </c>
      <c r="AI418" s="77">
        <f t="shared" si="249"/>
        <v>1.0342212985310424</v>
      </c>
      <c r="AJ418" s="77">
        <f t="shared" si="250"/>
        <v>-0.75182613267589671</v>
      </c>
      <c r="AK418" s="77">
        <f t="shared" si="251"/>
        <v>-8.517680905541513E-3</v>
      </c>
      <c r="AL418" s="77">
        <f t="shared" si="252"/>
        <v>-0.24394309312854226</v>
      </c>
      <c r="AM418" s="77">
        <f t="shared" si="253"/>
        <v>-0.12258002704525825</v>
      </c>
      <c r="AN418" s="84">
        <f t="shared" si="255"/>
        <v>6.0476191162029753</v>
      </c>
      <c r="AO418" s="84">
        <f t="shared" si="255"/>
        <v>6.0476191162159125</v>
      </c>
      <c r="AP418" s="84">
        <f t="shared" si="255"/>
        <v>6.0476191165931823</v>
      </c>
      <c r="AQ418" s="84">
        <f t="shared" si="255"/>
        <v>6.0476191275950448</v>
      </c>
      <c r="AR418" s="84">
        <f t="shared" si="255"/>
        <v>6.0476194484290122</v>
      </c>
      <c r="AS418" s="84">
        <f t="shared" si="255"/>
        <v>6.0476288045102953</v>
      </c>
      <c r="AT418" s="84">
        <f t="shared" si="255"/>
        <v>6.047901635016264</v>
      </c>
      <c r="AU418" s="84">
        <f t="shared" si="254"/>
        <v>6.0558498331397717</v>
      </c>
    </row>
    <row r="419" spans="1:47" s="77" customFormat="1" ht="12.95" customHeight="1">
      <c r="A419" s="5" t="s">
        <v>139</v>
      </c>
      <c r="B419" s="140"/>
      <c r="C419" s="147">
        <v>49403.372000000003</v>
      </c>
      <c r="D419" s="148"/>
      <c r="E419" s="77">
        <f t="shared" si="242"/>
        <v>4502.0060469716555</v>
      </c>
      <c r="F419" s="77">
        <f t="shared" si="243"/>
        <v>4502</v>
      </c>
      <c r="O419" s="77">
        <f t="shared" ca="1" si="237"/>
        <v>3.7970072203794857E-2</v>
      </c>
      <c r="P419" s="77">
        <f t="shared" si="256"/>
        <v>4.3938262512369604E-2</v>
      </c>
      <c r="Q419" s="143">
        <f t="shared" si="223"/>
        <v>34384.872000000003</v>
      </c>
      <c r="S419" s="79"/>
      <c r="Z419" s="77">
        <f t="shared" si="246"/>
        <v>4502</v>
      </c>
      <c r="AA419" s="84">
        <f t="shared" si="247"/>
        <v>3.7764065213367386E-2</v>
      </c>
      <c r="AB419" s="84">
        <f t="shared" si="230"/>
        <v>-9999</v>
      </c>
      <c r="AC419" s="84">
        <f t="shared" si="231"/>
        <v>-4.3938262512369604E-2</v>
      </c>
      <c r="AD419" s="84">
        <f t="shared" si="232"/>
        <v>-9999</v>
      </c>
      <c r="AE419" s="84">
        <f t="shared" si="233"/>
        <v>0</v>
      </c>
      <c r="AF419" s="77">
        <f t="shared" si="234"/>
        <v>-9999</v>
      </c>
      <c r="AG419" s="142"/>
      <c r="AH419" s="77">
        <f t="shared" si="248"/>
        <v>-4.622739531916565E-2</v>
      </c>
      <c r="AI419" s="77">
        <f t="shared" si="249"/>
        <v>1.0342212985310424</v>
      </c>
      <c r="AJ419" s="77">
        <f t="shared" si="250"/>
        <v>-0.75182613267589671</v>
      </c>
      <c r="AK419" s="77">
        <f t="shared" si="251"/>
        <v>-8.517680905541513E-3</v>
      </c>
      <c r="AL419" s="77">
        <f t="shared" si="252"/>
        <v>-0.24394309312854226</v>
      </c>
      <c r="AM419" s="77">
        <f t="shared" si="253"/>
        <v>-0.12258002704525825</v>
      </c>
      <c r="AN419" s="84">
        <f t="shared" si="255"/>
        <v>6.0476191162029753</v>
      </c>
      <c r="AO419" s="84">
        <f t="shared" si="255"/>
        <v>6.0476191162159125</v>
      </c>
      <c r="AP419" s="84">
        <f t="shared" si="255"/>
        <v>6.0476191165931823</v>
      </c>
      <c r="AQ419" s="84">
        <f t="shared" si="255"/>
        <v>6.0476191275950448</v>
      </c>
      <c r="AR419" s="84">
        <f t="shared" si="255"/>
        <v>6.0476194484290122</v>
      </c>
      <c r="AS419" s="84">
        <f t="shared" si="255"/>
        <v>6.0476288045102953</v>
      </c>
      <c r="AT419" s="84">
        <f t="shared" si="255"/>
        <v>6.047901635016264</v>
      </c>
      <c r="AU419" s="84">
        <f t="shared" si="254"/>
        <v>6.0558498331397717</v>
      </c>
    </row>
    <row r="420" spans="1:47" s="77" customFormat="1" ht="12.95" customHeight="1">
      <c r="A420" s="137" t="s">
        <v>1293</v>
      </c>
      <c r="B420" s="138" t="s">
        <v>154</v>
      </c>
      <c r="C420" s="139">
        <v>49787.321300000003</v>
      </c>
      <c r="D420" s="139" t="s">
        <v>244</v>
      </c>
      <c r="E420" s="140">
        <f t="shared" si="242"/>
        <v>4840.0072891141799</v>
      </c>
      <c r="F420" s="77">
        <f t="shared" si="243"/>
        <v>4840</v>
      </c>
      <c r="G420" s="77">
        <f t="shared" ref="G420:G451" si="257">+C420-(C$7+F420*C$8)</f>
        <v>8.2800000091083348E-3</v>
      </c>
      <c r="J420" s="77">
        <f>+G420</f>
        <v>8.2800000091083348E-3</v>
      </c>
      <c r="O420" s="77">
        <f t="shared" ca="1" si="237"/>
        <v>4.1758300167757167E-2</v>
      </c>
      <c r="P420" s="77">
        <f t="shared" si="256"/>
        <v>4.8671646319181472E-2</v>
      </c>
      <c r="Q420" s="143">
        <f t="shared" si="223"/>
        <v>34768.821300000003</v>
      </c>
      <c r="R420" s="77">
        <f>+(P420-G420)^2</f>
        <v>1.6314850916380448E-3</v>
      </c>
      <c r="S420" s="79">
        <f>S$17</f>
        <v>1</v>
      </c>
      <c r="Z420" s="77">
        <f t="shared" si="246"/>
        <v>4840</v>
      </c>
      <c r="AA420" s="84">
        <f t="shared" si="247"/>
        <v>4.0761469642067789E-2</v>
      </c>
      <c r="AB420" s="84">
        <f t="shared" si="230"/>
        <v>5.2483070726956259E-2</v>
      </c>
      <c r="AC420" s="84">
        <f t="shared" si="231"/>
        <v>-4.0391646310073137E-2</v>
      </c>
      <c r="AD420" s="84">
        <f t="shared" si="232"/>
        <v>-3.2481469632959455E-2</v>
      </c>
      <c r="AE420" s="84">
        <f t="shared" si="233"/>
        <v>1.0550458695168673E-3</v>
      </c>
      <c r="AF420" s="77">
        <f t="shared" si="234"/>
        <v>-4.0391646310073137E-2</v>
      </c>
      <c r="AG420" s="142"/>
      <c r="AH420" s="77">
        <f t="shared" si="248"/>
        <v>-4.4203070717847924E-2</v>
      </c>
      <c r="AI420" s="77">
        <f t="shared" si="249"/>
        <v>1.0346010824304195</v>
      </c>
      <c r="AJ420" s="77">
        <f t="shared" si="250"/>
        <v>-0.71825488623782618</v>
      </c>
      <c r="AK420" s="77">
        <f t="shared" si="251"/>
        <v>-6.8127274863055334E-3</v>
      </c>
      <c r="AL420" s="77">
        <f t="shared" si="252"/>
        <v>-0.19440674348443845</v>
      </c>
      <c r="AM420" s="77">
        <f t="shared" si="253"/>
        <v>-9.7510675088995857E-2</v>
      </c>
      <c r="AN420" s="84">
        <f t="shared" si="255"/>
        <v>6.0954774546788562</v>
      </c>
      <c r="AO420" s="84">
        <f t="shared" si="255"/>
        <v>6.09547745468985</v>
      </c>
      <c r="AP420" s="84">
        <f t="shared" si="255"/>
        <v>6.0954774550071757</v>
      </c>
      <c r="AQ420" s="84">
        <f t="shared" si="255"/>
        <v>6.095477464166259</v>
      </c>
      <c r="AR420" s="84">
        <f t="shared" si="255"/>
        <v>6.0954777285286132</v>
      </c>
      <c r="AS420" s="84">
        <f t="shared" si="255"/>
        <v>6.0954853589211746</v>
      </c>
      <c r="AT420" s="84">
        <f t="shared" si="255"/>
        <v>6.0957055931194928</v>
      </c>
      <c r="AU420" s="84">
        <f t="shared" si="254"/>
        <v>6.1020582421587708</v>
      </c>
    </row>
    <row r="421" spans="1:47" s="77" customFormat="1" ht="12.95" customHeight="1">
      <c r="A421" s="5" t="s">
        <v>146</v>
      </c>
      <c r="B421" s="140"/>
      <c r="C421" s="147">
        <v>50015.684099999999</v>
      </c>
      <c r="D421" s="148">
        <v>2.5000000000000001E-3</v>
      </c>
      <c r="E421" s="77">
        <f t="shared" si="242"/>
        <v>5041.0414101794959</v>
      </c>
      <c r="F421" s="77">
        <f t="shared" si="243"/>
        <v>5041</v>
      </c>
      <c r="G421" s="77">
        <f t="shared" si="257"/>
        <v>4.703950000111945E-2</v>
      </c>
      <c r="I421" s="77">
        <f>+G421</f>
        <v>4.703950000111945E-2</v>
      </c>
      <c r="O421" s="77">
        <f t="shared" ca="1" si="237"/>
        <v>4.4011062951060193E-2</v>
      </c>
      <c r="P421" s="77">
        <f t="shared" si="256"/>
        <v>5.1581476188428829E-2</v>
      </c>
      <c r="Q421" s="143">
        <f t="shared" si="223"/>
        <v>34997.184099999999</v>
      </c>
      <c r="S421" s="79">
        <f>S$16</f>
        <v>0.1</v>
      </c>
      <c r="Z421" s="77">
        <f t="shared" si="246"/>
        <v>5041</v>
      </c>
      <c r="AA421" s="84">
        <f t="shared" si="247"/>
        <v>4.2585825844233566E-2</v>
      </c>
      <c r="AB421" s="84">
        <f t="shared" si="230"/>
        <v>8.9990111984437168E-2</v>
      </c>
      <c r="AC421" s="84">
        <f t="shared" si="231"/>
        <v>-4.5419761873093795E-3</v>
      </c>
      <c r="AD421" s="84">
        <f t="shared" si="232"/>
        <v>4.453674156885884E-3</v>
      </c>
      <c r="AE421" s="84">
        <f t="shared" si="233"/>
        <v>1.9835213495713191E-6</v>
      </c>
      <c r="AF421" s="77">
        <f t="shared" si="234"/>
        <v>-4.5419761873093795E-3</v>
      </c>
      <c r="AG421" s="142"/>
      <c r="AH421" s="77">
        <f t="shared" si="248"/>
        <v>-4.2950611983317719E-2</v>
      </c>
      <c r="AI421" s="77">
        <f t="shared" si="249"/>
        <v>1.0347868226785573</v>
      </c>
      <c r="AJ421" s="77">
        <f t="shared" si="250"/>
        <v>-0.69743857851188629</v>
      </c>
      <c r="AK421" s="77">
        <f t="shared" si="251"/>
        <v>-5.7900888671902021E-3</v>
      </c>
      <c r="AL421" s="77">
        <f t="shared" si="252"/>
        <v>-0.16493288675906106</v>
      </c>
      <c r="AM421" s="77">
        <f t="shared" si="253"/>
        <v>-8.2653896896311016E-2</v>
      </c>
      <c r="AN421" s="84">
        <f t="shared" ref="AN421:AT430" si="258">$AU421+$AB$7*SIN(AO421)</f>
        <v>6.1239452465035518</v>
      </c>
      <c r="AO421" s="84">
        <f t="shared" si="258"/>
        <v>6.1239452465131743</v>
      </c>
      <c r="AP421" s="84">
        <f t="shared" si="258"/>
        <v>6.1239452467895292</v>
      </c>
      <c r="AQ421" s="84">
        <f t="shared" si="258"/>
        <v>6.1239452547263893</v>
      </c>
      <c r="AR421" s="84">
        <f t="shared" si="258"/>
        <v>6.1239454826711723</v>
      </c>
      <c r="AS421" s="84">
        <f t="shared" si="258"/>
        <v>6.1239520291891596</v>
      </c>
      <c r="AT421" s="84">
        <f t="shared" si="258"/>
        <v>6.1241400406356767</v>
      </c>
      <c r="AU421" s="84">
        <f t="shared" si="254"/>
        <v>6.1295372072854537</v>
      </c>
    </row>
    <row r="422" spans="1:47" s="77" customFormat="1" ht="12.95" customHeight="1">
      <c r="A422" s="5" t="s">
        <v>147</v>
      </c>
      <c r="B422" s="140"/>
      <c r="C422" s="147">
        <v>50025.898999999998</v>
      </c>
      <c r="D422" s="148"/>
      <c r="E422" s="77">
        <f t="shared" si="242"/>
        <v>5050.033870612061</v>
      </c>
      <c r="F422" s="77">
        <f t="shared" si="243"/>
        <v>5050</v>
      </c>
      <c r="G422" s="77">
        <f t="shared" si="257"/>
        <v>3.8475000001199078E-2</v>
      </c>
      <c r="I422" s="77">
        <f>+G422</f>
        <v>3.8475000001199078E-2</v>
      </c>
      <c r="O422" s="77">
        <f t="shared" ca="1" si="237"/>
        <v>4.4111932926431972E-2</v>
      </c>
      <c r="P422" s="77">
        <f t="shared" si="256"/>
        <v>5.1713424497346304E-2</v>
      </c>
      <c r="Q422" s="143">
        <f t="shared" si="223"/>
        <v>35007.398999999998</v>
      </c>
      <c r="R422" s="77">
        <f t="shared" ref="R422:R438" si="259">+(P422-G422)^2</f>
        <v>1.7525588314019094E-4</v>
      </c>
      <c r="S422" s="79">
        <f>S$16</f>
        <v>0.1</v>
      </c>
      <c r="Z422" s="77">
        <f t="shared" si="246"/>
        <v>5050</v>
      </c>
      <c r="AA422" s="84">
        <f t="shared" si="247"/>
        <v>4.266822232766633E-2</v>
      </c>
      <c r="AB422" s="84">
        <f t="shared" si="230"/>
        <v>8.1368704774936573E-2</v>
      </c>
      <c r="AC422" s="84">
        <f t="shared" si="231"/>
        <v>-1.3238424496147226E-2</v>
      </c>
      <c r="AD422" s="84">
        <f t="shared" si="232"/>
        <v>-4.1932223264672525E-3</v>
      </c>
      <c r="AE422" s="84">
        <f t="shared" si="233"/>
        <v>1.758311347918344E-6</v>
      </c>
      <c r="AF422" s="77">
        <f t="shared" si="234"/>
        <v>-1.3238424496147226E-2</v>
      </c>
      <c r="AG422" s="142"/>
      <c r="AH422" s="77">
        <f t="shared" si="248"/>
        <v>-4.2893704773737495E-2</v>
      </c>
      <c r="AI422" s="77">
        <f t="shared" si="249"/>
        <v>1.0347944350873013</v>
      </c>
      <c r="AJ422" s="77">
        <f t="shared" si="250"/>
        <v>-0.69649202534779364</v>
      </c>
      <c r="AK422" s="77">
        <f t="shared" si="251"/>
        <v>-5.7441664421328999E-3</v>
      </c>
      <c r="AL422" s="77">
        <f t="shared" si="252"/>
        <v>-0.16361292158843288</v>
      </c>
      <c r="AM422" s="77">
        <f t="shared" si="253"/>
        <v>-8.1989441679610975E-2</v>
      </c>
      <c r="AN422" s="84">
        <f t="shared" si="258"/>
        <v>6.1252200397669379</v>
      </c>
      <c r="AO422" s="84">
        <f t="shared" si="258"/>
        <v>6.1252200397764955</v>
      </c>
      <c r="AP422" s="84">
        <f t="shared" si="258"/>
        <v>6.125220040050932</v>
      </c>
      <c r="AQ422" s="84">
        <f t="shared" si="258"/>
        <v>6.1252200479310943</v>
      </c>
      <c r="AR422" s="84">
        <f t="shared" si="258"/>
        <v>6.1252202742013733</v>
      </c>
      <c r="AS422" s="84">
        <f t="shared" si="258"/>
        <v>6.1252267713031836</v>
      </c>
      <c r="AT422" s="84">
        <f t="shared" si="258"/>
        <v>6.1254133255572638</v>
      </c>
      <c r="AU422" s="84">
        <f t="shared" si="254"/>
        <v>6.1307676087090357</v>
      </c>
    </row>
    <row r="423" spans="1:47" s="77" customFormat="1" ht="12.95" customHeight="1">
      <c r="A423" s="5" t="s">
        <v>147</v>
      </c>
      <c r="B423" s="140"/>
      <c r="C423" s="147">
        <v>50065.650999999998</v>
      </c>
      <c r="D423" s="148"/>
      <c r="E423" s="77">
        <f t="shared" si="242"/>
        <v>5085.0286612723121</v>
      </c>
      <c r="F423" s="77">
        <f t="shared" si="243"/>
        <v>5085</v>
      </c>
      <c r="G423" s="77">
        <f t="shared" si="257"/>
        <v>3.2557500002440065E-2</v>
      </c>
      <c r="I423" s="77">
        <f>+G423</f>
        <v>3.2557500002440065E-2</v>
      </c>
      <c r="O423" s="77">
        <f t="shared" ca="1" si="237"/>
        <v>4.450420505287777E-2</v>
      </c>
      <c r="P423" s="77">
        <f t="shared" si="256"/>
        <v>5.2227907299562143E-2</v>
      </c>
      <c r="Q423" s="143">
        <f t="shared" ref="Q423:Q486" si="260">+C423-15018.5</f>
        <v>35047.150999999998</v>
      </c>
      <c r="R423" s="77">
        <f t="shared" si="259"/>
        <v>3.8692492323467347E-4</v>
      </c>
      <c r="S423" s="79">
        <f>S$16</f>
        <v>0.1</v>
      </c>
      <c r="Z423" s="77">
        <f t="shared" si="246"/>
        <v>5085</v>
      </c>
      <c r="AA423" s="84">
        <f t="shared" si="247"/>
        <v>4.2989222634938894E-2</v>
      </c>
      <c r="AB423" s="84">
        <f t="shared" si="230"/>
        <v>7.5229233213154473E-2</v>
      </c>
      <c r="AC423" s="84">
        <f t="shared" si="231"/>
        <v>-1.9670407297122078E-2</v>
      </c>
      <c r="AD423" s="84">
        <f t="shared" si="232"/>
        <v>-1.0431722632498829E-2</v>
      </c>
      <c r="AE423" s="84">
        <f t="shared" si="233"/>
        <v>1.088208370813883E-5</v>
      </c>
      <c r="AF423" s="77">
        <f t="shared" si="234"/>
        <v>-1.9670407297122078E-2</v>
      </c>
      <c r="AG423" s="142"/>
      <c r="AH423" s="77">
        <f t="shared" si="248"/>
        <v>-4.2671733210714401E-2</v>
      </c>
      <c r="AI423" s="77">
        <f t="shared" si="249"/>
        <v>1.0348234635055662</v>
      </c>
      <c r="AJ423" s="77">
        <f t="shared" si="250"/>
        <v>-0.69279933303196728</v>
      </c>
      <c r="AK423" s="77">
        <f t="shared" si="251"/>
        <v>-5.5654784732172375E-3</v>
      </c>
      <c r="AL423" s="77">
        <f t="shared" si="252"/>
        <v>-0.15847954123267863</v>
      </c>
      <c r="AM423" s="77">
        <f t="shared" si="253"/>
        <v>-7.940603550386327E-2</v>
      </c>
      <c r="AN423" s="84">
        <f t="shared" si="258"/>
        <v>6.1301776572363593</v>
      </c>
      <c r="AO423" s="84">
        <f t="shared" si="258"/>
        <v>6.1301776572456621</v>
      </c>
      <c r="AP423" s="84">
        <f t="shared" si="258"/>
        <v>6.1301776575125748</v>
      </c>
      <c r="AQ423" s="84">
        <f t="shared" si="258"/>
        <v>6.130177665170728</v>
      </c>
      <c r="AR423" s="84">
        <f t="shared" si="258"/>
        <v>6.1301778848954607</v>
      </c>
      <c r="AS423" s="84">
        <f t="shared" si="258"/>
        <v>6.1301841891483022</v>
      </c>
      <c r="AT423" s="84">
        <f t="shared" si="258"/>
        <v>6.1303650656017261</v>
      </c>
      <c r="AU423" s="84">
        <f t="shared" si="254"/>
        <v>6.1355525031340807</v>
      </c>
    </row>
    <row r="424" spans="1:47" s="77" customFormat="1" ht="12.95" customHeight="1">
      <c r="A424" s="5" t="s">
        <v>147</v>
      </c>
      <c r="B424" s="140"/>
      <c r="C424" s="147">
        <v>50107.686999999998</v>
      </c>
      <c r="D424" s="148"/>
      <c r="E424" s="77">
        <f t="shared" si="242"/>
        <v>5122.0341206251569</v>
      </c>
      <c r="F424" s="77">
        <f t="shared" si="243"/>
        <v>5122</v>
      </c>
      <c r="G424" s="77">
        <f t="shared" si="257"/>
        <v>3.8759000002755783E-2</v>
      </c>
      <c r="I424" s="77">
        <f>+G424</f>
        <v>3.8759000002755783E-2</v>
      </c>
      <c r="O424" s="77">
        <f t="shared" ca="1" si="237"/>
        <v>4.491889272940619E-2</v>
      </c>
      <c r="P424" s="77">
        <f t="shared" si="256"/>
        <v>5.2774125290942255E-2</v>
      </c>
      <c r="Q424" s="143">
        <f t="shared" si="260"/>
        <v>35089.186999999998</v>
      </c>
      <c r="R424" s="77">
        <f t="shared" si="259"/>
        <v>1.9642373684356391E-4</v>
      </c>
      <c r="S424" s="79">
        <f>S$16</f>
        <v>0.1</v>
      </c>
      <c r="Z424" s="77">
        <f t="shared" si="246"/>
        <v>5122</v>
      </c>
      <c r="AA424" s="84">
        <f t="shared" si="247"/>
        <v>4.3329546372436342E-2</v>
      </c>
      <c r="AB424" s="84">
        <f t="shared" si="230"/>
        <v>8.1194930575457444E-2</v>
      </c>
      <c r="AC424" s="84">
        <f t="shared" si="231"/>
        <v>-1.4015125288186471E-2</v>
      </c>
      <c r="AD424" s="84">
        <f t="shared" si="232"/>
        <v>-4.5705463696805587E-3</v>
      </c>
      <c r="AE424" s="84">
        <f t="shared" si="233"/>
        <v>2.0889894117400134E-6</v>
      </c>
      <c r="AF424" s="77">
        <f t="shared" si="234"/>
        <v>-1.4015125288186471E-2</v>
      </c>
      <c r="AG424" s="142"/>
      <c r="AH424" s="77">
        <f t="shared" si="248"/>
        <v>-4.2435930572701661E-2</v>
      </c>
      <c r="AI424" s="77">
        <f t="shared" si="249"/>
        <v>1.0348531545254249</v>
      </c>
      <c r="AJ424" s="77">
        <f t="shared" si="250"/>
        <v>-0.68887555750114593</v>
      </c>
      <c r="AK424" s="77">
        <f t="shared" si="251"/>
        <v>-5.3764096557280703E-3</v>
      </c>
      <c r="AL424" s="77">
        <f t="shared" si="252"/>
        <v>-0.1530525168223496</v>
      </c>
      <c r="AM424" s="77">
        <f t="shared" si="253"/>
        <v>-7.6675995279203907E-2</v>
      </c>
      <c r="AN424" s="84">
        <f t="shared" si="258"/>
        <v>6.1354187158741835</v>
      </c>
      <c r="AO424" s="84">
        <f t="shared" si="258"/>
        <v>6.1354187158832127</v>
      </c>
      <c r="AP424" s="84">
        <f t="shared" si="258"/>
        <v>6.1354187161420617</v>
      </c>
      <c r="AQ424" s="84">
        <f t="shared" si="258"/>
        <v>6.1354187235629549</v>
      </c>
      <c r="AR424" s="84">
        <f t="shared" si="258"/>
        <v>6.1354189363112788</v>
      </c>
      <c r="AS424" s="84">
        <f t="shared" si="258"/>
        <v>6.1354250355541788</v>
      </c>
      <c r="AT424" s="84">
        <f t="shared" si="258"/>
        <v>6.135599891282224</v>
      </c>
      <c r="AU424" s="84">
        <f t="shared" si="254"/>
        <v>6.1406108200976988</v>
      </c>
    </row>
    <row r="425" spans="1:47" s="77" customFormat="1" ht="12.95" customHeight="1">
      <c r="A425" s="5" t="s">
        <v>147</v>
      </c>
      <c r="B425" s="140"/>
      <c r="C425" s="147">
        <v>50125.892</v>
      </c>
      <c r="D425" s="148"/>
      <c r="E425" s="77">
        <f t="shared" si="242"/>
        <v>5138.0604882033895</v>
      </c>
      <c r="F425" s="77">
        <f t="shared" si="243"/>
        <v>5138</v>
      </c>
      <c r="G425" s="77">
        <f t="shared" si="257"/>
        <v>6.8710999999893829E-2</v>
      </c>
      <c r="I425" s="77">
        <f>+G425</f>
        <v>6.8710999999893829E-2</v>
      </c>
      <c r="O425" s="77">
        <f t="shared" ca="1" si="237"/>
        <v>4.5098217130067127E-2</v>
      </c>
      <c r="P425" s="77">
        <f t="shared" si="256"/>
        <v>5.3011071311901962E-2</v>
      </c>
      <c r="Q425" s="143">
        <f t="shared" si="260"/>
        <v>35107.392</v>
      </c>
      <c r="R425" s="77">
        <f t="shared" si="259"/>
        <v>2.4648776080803001E-4</v>
      </c>
      <c r="S425" s="79">
        <f>S$16</f>
        <v>0.1</v>
      </c>
      <c r="Z425" s="77">
        <f t="shared" si="246"/>
        <v>5138</v>
      </c>
      <c r="AA425" s="84">
        <f t="shared" si="247"/>
        <v>4.347702390102836E-2</v>
      </c>
      <c r="AB425" s="84">
        <f t="shared" si="230"/>
        <v>0.11104459837952854</v>
      </c>
      <c r="AC425" s="84">
        <f t="shared" si="231"/>
        <v>1.5699928687991867E-2</v>
      </c>
      <c r="AD425" s="84">
        <f t="shared" si="232"/>
        <v>2.523397609886547E-2</v>
      </c>
      <c r="AE425" s="84">
        <f t="shared" si="233"/>
        <v>6.3675354975811389E-5</v>
      </c>
      <c r="AF425" s="77">
        <f t="shared" si="234"/>
        <v>1.5699928687991867E-2</v>
      </c>
      <c r="AG425" s="142"/>
      <c r="AH425" s="77">
        <f t="shared" si="248"/>
        <v>-4.233359837963472E-2</v>
      </c>
      <c r="AI425" s="77">
        <f t="shared" si="249"/>
        <v>1.0348656765140363</v>
      </c>
      <c r="AJ425" s="77">
        <f t="shared" si="250"/>
        <v>-0.68717242974305837</v>
      </c>
      <c r="AK425" s="77">
        <f t="shared" si="251"/>
        <v>-5.2945974708121764E-3</v>
      </c>
      <c r="AL425" s="77">
        <f t="shared" si="252"/>
        <v>-0.15070560003834141</v>
      </c>
      <c r="AM425" s="77">
        <f t="shared" si="253"/>
        <v>-7.549574353363811E-2</v>
      </c>
      <c r="AN425" s="84">
        <f t="shared" si="258"/>
        <v>6.137685165682929</v>
      </c>
      <c r="AO425" s="84">
        <f t="shared" si="258"/>
        <v>6.1376851656918374</v>
      </c>
      <c r="AP425" s="84">
        <f t="shared" si="258"/>
        <v>6.1376851659471656</v>
      </c>
      <c r="AQ425" s="84">
        <f t="shared" si="258"/>
        <v>6.1376851732646616</v>
      </c>
      <c r="AR425" s="84">
        <f t="shared" si="258"/>
        <v>6.1376853829785105</v>
      </c>
      <c r="AS425" s="84">
        <f t="shared" si="258"/>
        <v>6.1376913932144781</v>
      </c>
      <c r="AT425" s="84">
        <f t="shared" si="258"/>
        <v>6.1378636396586073</v>
      </c>
      <c r="AU425" s="84">
        <f t="shared" si="254"/>
        <v>6.1427982004062898</v>
      </c>
    </row>
    <row r="426" spans="1:47" s="77" customFormat="1" ht="12.95" customHeight="1">
      <c r="A426" s="144" t="s">
        <v>1651</v>
      </c>
      <c r="B426" s="144" t="s">
        <v>65</v>
      </c>
      <c r="C426" s="145">
        <v>50125.897100000002</v>
      </c>
      <c r="D426" s="146">
        <v>1.4E-3</v>
      </c>
      <c r="E426" s="140">
        <f t="shared" si="242"/>
        <v>5138.0649778751658</v>
      </c>
      <c r="F426" s="77">
        <f t="shared" si="243"/>
        <v>5138</v>
      </c>
      <c r="G426" s="77">
        <f t="shared" si="257"/>
        <v>7.381100000202423E-2</v>
      </c>
      <c r="K426" s="77">
        <f>+G426</f>
        <v>7.381100000202423E-2</v>
      </c>
      <c r="O426" s="77">
        <f t="shared" ca="1" si="237"/>
        <v>4.5098217130067127E-2</v>
      </c>
      <c r="Q426" s="143">
        <f t="shared" si="260"/>
        <v>35107.397100000002</v>
      </c>
      <c r="R426" s="77">
        <f t="shared" si="259"/>
        <v>5.4480637212988205E-3</v>
      </c>
      <c r="S426" s="79">
        <f>S$18</f>
        <v>1</v>
      </c>
      <c r="Z426" s="77">
        <f t="shared" si="246"/>
        <v>5138</v>
      </c>
      <c r="AA426" s="84">
        <f t="shared" si="247"/>
        <v>4.347702390102836E-2</v>
      </c>
      <c r="AB426" s="84">
        <f t="shared" si="230"/>
        <v>0.11614459838165894</v>
      </c>
      <c r="AC426" s="84">
        <f t="shared" si="231"/>
        <v>7.381100000202423E-2</v>
      </c>
      <c r="AD426" s="84">
        <f t="shared" si="232"/>
        <v>3.033397610099587E-2</v>
      </c>
      <c r="AE426" s="84">
        <f t="shared" si="233"/>
        <v>9.2015010609578863E-4</v>
      </c>
      <c r="AF426" s="77">
        <f t="shared" si="234"/>
        <v>7.381100000202423E-2</v>
      </c>
      <c r="AG426" s="142"/>
      <c r="AH426" s="77">
        <f t="shared" si="248"/>
        <v>-4.233359837963472E-2</v>
      </c>
      <c r="AI426" s="77">
        <f t="shared" si="249"/>
        <v>1.0348656765140363</v>
      </c>
      <c r="AJ426" s="77">
        <f t="shared" si="250"/>
        <v>-0.68717242974305837</v>
      </c>
      <c r="AK426" s="77">
        <f t="shared" si="251"/>
        <v>-5.2945974708121764E-3</v>
      </c>
      <c r="AL426" s="77">
        <f t="shared" si="252"/>
        <v>-0.15070560003834141</v>
      </c>
      <c r="AM426" s="77">
        <f t="shared" si="253"/>
        <v>-7.549574353363811E-2</v>
      </c>
      <c r="AN426" s="84">
        <f t="shared" si="258"/>
        <v>6.137685165682929</v>
      </c>
      <c r="AO426" s="84">
        <f t="shared" si="258"/>
        <v>6.1376851656918374</v>
      </c>
      <c r="AP426" s="84">
        <f t="shared" si="258"/>
        <v>6.1376851659471656</v>
      </c>
      <c r="AQ426" s="84">
        <f t="shared" si="258"/>
        <v>6.1376851732646616</v>
      </c>
      <c r="AR426" s="84">
        <f t="shared" si="258"/>
        <v>6.1376853829785105</v>
      </c>
      <c r="AS426" s="84">
        <f t="shared" si="258"/>
        <v>6.1376913932144781</v>
      </c>
      <c r="AT426" s="84">
        <f t="shared" si="258"/>
        <v>6.1378636396586073</v>
      </c>
      <c r="AU426" s="84">
        <f t="shared" si="254"/>
        <v>6.1427982004062898</v>
      </c>
    </row>
    <row r="427" spans="1:47" s="77" customFormat="1" ht="12.95" customHeight="1">
      <c r="A427" s="144" t="s">
        <v>1651</v>
      </c>
      <c r="B427" s="144" t="s">
        <v>65</v>
      </c>
      <c r="C427" s="145">
        <v>50165.628539999998</v>
      </c>
      <c r="D427" s="146">
        <v>9.1E-4</v>
      </c>
      <c r="E427" s="140">
        <f t="shared" si="242"/>
        <v>5173.0416689958674</v>
      </c>
      <c r="F427" s="77">
        <f t="shared" si="243"/>
        <v>5173</v>
      </c>
      <c r="G427" s="77">
        <f t="shared" si="257"/>
        <v>4.7333499998785555E-2</v>
      </c>
      <c r="K427" s="77">
        <f>+G427</f>
        <v>4.7333499998785555E-2</v>
      </c>
      <c r="O427" s="77">
        <f t="shared" ca="1" si="237"/>
        <v>4.5490489256512931E-2</v>
      </c>
      <c r="Q427" s="143">
        <f t="shared" si="260"/>
        <v>35147.128539999998</v>
      </c>
      <c r="R427" s="77">
        <f t="shared" si="259"/>
        <v>2.2404602221350323E-3</v>
      </c>
      <c r="S427" s="79">
        <f>S$18</f>
        <v>1</v>
      </c>
      <c r="Z427" s="77">
        <f t="shared" si="246"/>
        <v>5173</v>
      </c>
      <c r="AA427" s="84">
        <f t="shared" si="247"/>
        <v>4.3800281167171225E-2</v>
      </c>
      <c r="AB427" s="84">
        <f t="shared" si="230"/>
        <v>8.9442485018040863E-2</v>
      </c>
      <c r="AC427" s="84">
        <f t="shared" si="231"/>
        <v>4.7333499998785555E-2</v>
      </c>
      <c r="AD427" s="84">
        <f t="shared" si="232"/>
        <v>3.5332188316143306E-3</v>
      </c>
      <c r="AE427" s="84">
        <f t="shared" si="233"/>
        <v>1.2483635312074135E-5</v>
      </c>
      <c r="AF427" s="77">
        <f t="shared" si="234"/>
        <v>4.7333499998785555E-2</v>
      </c>
      <c r="AG427" s="142"/>
      <c r="AH427" s="77">
        <f t="shared" si="248"/>
        <v>-4.21089850192553E-2</v>
      </c>
      <c r="AI427" s="77">
        <f t="shared" si="249"/>
        <v>1.0348923997526223</v>
      </c>
      <c r="AJ427" s="77">
        <f t="shared" si="250"/>
        <v>-0.68343351257863072</v>
      </c>
      <c r="AK427" s="77">
        <f t="shared" si="251"/>
        <v>-5.115525453221614E-3</v>
      </c>
      <c r="AL427" s="77">
        <f t="shared" si="252"/>
        <v>-0.14557152427732903</v>
      </c>
      <c r="AM427" s="77">
        <f t="shared" si="253"/>
        <v>-7.2914569108322627E-2</v>
      </c>
      <c r="AN427" s="84">
        <f t="shared" si="258"/>
        <v>6.1426431189385688</v>
      </c>
      <c r="AO427" s="84">
        <f t="shared" si="258"/>
        <v>6.1426431189472135</v>
      </c>
      <c r="AP427" s="84">
        <f t="shared" si="258"/>
        <v>6.1426431191947684</v>
      </c>
      <c r="AQ427" s="84">
        <f t="shared" si="258"/>
        <v>6.1426431262844456</v>
      </c>
      <c r="AR427" s="84">
        <f t="shared" si="258"/>
        <v>6.1426433293241658</v>
      </c>
      <c r="AS427" s="84">
        <f t="shared" si="258"/>
        <v>6.142649144131882</v>
      </c>
      <c r="AT427" s="84">
        <f t="shared" si="258"/>
        <v>6.1428156710399247</v>
      </c>
      <c r="AU427" s="84">
        <f t="shared" si="254"/>
        <v>6.1475830948313348</v>
      </c>
    </row>
    <row r="428" spans="1:47" s="77" customFormat="1" ht="12.95" customHeight="1">
      <c r="A428" s="5" t="s">
        <v>147</v>
      </c>
      <c r="B428" s="140"/>
      <c r="C428" s="147">
        <v>50165.637999999999</v>
      </c>
      <c r="D428" s="148"/>
      <c r="E428" s="77">
        <f t="shared" si="242"/>
        <v>5173.0499968968461</v>
      </c>
      <c r="F428" s="77">
        <f t="shared" si="243"/>
        <v>5173</v>
      </c>
      <c r="G428" s="77">
        <f t="shared" si="257"/>
        <v>5.6793499999912456E-2</v>
      </c>
      <c r="I428" s="77">
        <f>+G428</f>
        <v>5.6793499999912456E-2</v>
      </c>
      <c r="O428" s="77">
        <f t="shared" ca="1" si="237"/>
        <v>4.5490489256512931E-2</v>
      </c>
      <c r="P428" s="77">
        <f>+D$11+D$12*F428+D$13*F428^2</f>
        <v>5.3530956073153807E-2</v>
      </c>
      <c r="Q428" s="143">
        <f t="shared" si="260"/>
        <v>35147.137999999999</v>
      </c>
      <c r="R428" s="77">
        <f t="shared" si="259"/>
        <v>1.0644192874029743E-5</v>
      </c>
      <c r="S428" s="79">
        <f>S$16</f>
        <v>0.1</v>
      </c>
      <c r="Z428" s="77">
        <f t="shared" si="246"/>
        <v>5173</v>
      </c>
      <c r="AA428" s="84">
        <f t="shared" si="247"/>
        <v>4.3800281167171225E-2</v>
      </c>
      <c r="AB428" s="84">
        <f t="shared" si="230"/>
        <v>9.8902485019167763E-2</v>
      </c>
      <c r="AC428" s="84">
        <f t="shared" si="231"/>
        <v>3.2625439267586487E-3</v>
      </c>
      <c r="AD428" s="84">
        <f t="shared" si="232"/>
        <v>1.2993218832741231E-2</v>
      </c>
      <c r="AE428" s="84">
        <f t="shared" si="233"/>
        <v>1.6882373563550141E-5</v>
      </c>
      <c r="AF428" s="77">
        <f t="shared" si="234"/>
        <v>3.2625439267586487E-3</v>
      </c>
      <c r="AG428" s="142"/>
      <c r="AH428" s="77">
        <f t="shared" si="248"/>
        <v>-4.21089850192553E-2</v>
      </c>
      <c r="AI428" s="77">
        <f t="shared" si="249"/>
        <v>1.0348923997526223</v>
      </c>
      <c r="AJ428" s="77">
        <f t="shared" si="250"/>
        <v>-0.68343351257863072</v>
      </c>
      <c r="AK428" s="77">
        <f t="shared" si="251"/>
        <v>-5.115525453221614E-3</v>
      </c>
      <c r="AL428" s="77">
        <f t="shared" si="252"/>
        <v>-0.14557152427732903</v>
      </c>
      <c r="AM428" s="77">
        <f t="shared" si="253"/>
        <v>-7.2914569108322627E-2</v>
      </c>
      <c r="AN428" s="84">
        <f t="shared" si="258"/>
        <v>6.1426431189385688</v>
      </c>
      <c r="AO428" s="84">
        <f t="shared" si="258"/>
        <v>6.1426431189472135</v>
      </c>
      <c r="AP428" s="84">
        <f t="shared" si="258"/>
        <v>6.1426431191947684</v>
      </c>
      <c r="AQ428" s="84">
        <f t="shared" si="258"/>
        <v>6.1426431262844456</v>
      </c>
      <c r="AR428" s="84">
        <f t="shared" si="258"/>
        <v>6.1426433293241658</v>
      </c>
      <c r="AS428" s="84">
        <f t="shared" si="258"/>
        <v>6.142649144131882</v>
      </c>
      <c r="AT428" s="84">
        <f t="shared" si="258"/>
        <v>6.1428156710399247</v>
      </c>
      <c r="AU428" s="84">
        <f t="shared" si="254"/>
        <v>6.1475830948313348</v>
      </c>
    </row>
    <row r="429" spans="1:47" s="77" customFormat="1" ht="12.95" customHeight="1">
      <c r="A429" s="5" t="s">
        <v>147</v>
      </c>
      <c r="B429" s="140"/>
      <c r="C429" s="147">
        <v>50376.915000000001</v>
      </c>
      <c r="D429" s="148"/>
      <c r="E429" s="77">
        <f t="shared" si="242"/>
        <v>5359.0430132564197</v>
      </c>
      <c r="F429" s="77">
        <f t="shared" si="243"/>
        <v>5359</v>
      </c>
      <c r="G429" s="77">
        <f t="shared" si="257"/>
        <v>4.8860500006412622E-2</v>
      </c>
      <c r="I429" s="77">
        <f>+G429</f>
        <v>4.8860500006412622E-2</v>
      </c>
      <c r="O429" s="77">
        <f t="shared" ca="1" si="237"/>
        <v>4.7575135414196328E-2</v>
      </c>
      <c r="P429" s="77">
        <f>+D$11+D$12*F429+D$13*F429^2</f>
        <v>5.6329819786217768E-2</v>
      </c>
      <c r="Q429" s="143">
        <f t="shared" si="260"/>
        <v>35358.415000000001</v>
      </c>
      <c r="R429" s="77">
        <f t="shared" si="259"/>
        <v>5.5790737972988395E-5</v>
      </c>
      <c r="S429" s="79">
        <f>S$16</f>
        <v>0.1</v>
      </c>
      <c r="Z429" s="77">
        <f t="shared" si="246"/>
        <v>5359</v>
      </c>
      <c r="AA429" s="84">
        <f t="shared" si="247"/>
        <v>4.5532920205010444E-2</v>
      </c>
      <c r="AB429" s="84">
        <f t="shared" si="230"/>
        <v>8.9758499839819816E-2</v>
      </c>
      <c r="AC429" s="84">
        <f t="shared" si="231"/>
        <v>-7.4693197798051461E-3</v>
      </c>
      <c r="AD429" s="84">
        <f t="shared" si="232"/>
        <v>3.3275798014021779E-3</v>
      </c>
      <c r="AE429" s="84">
        <f t="shared" si="233"/>
        <v>1.1072787334699758E-6</v>
      </c>
      <c r="AF429" s="77">
        <f t="shared" si="234"/>
        <v>-7.4693197798051461E-3</v>
      </c>
      <c r="AG429" s="142"/>
      <c r="AH429" s="77">
        <f t="shared" si="248"/>
        <v>-4.0897999833407195E-2</v>
      </c>
      <c r="AI429" s="77">
        <f t="shared" si="249"/>
        <v>1.0350189850504847</v>
      </c>
      <c r="AJ429" s="77">
        <f t="shared" si="250"/>
        <v>-0.6632608848638748</v>
      </c>
      <c r="AK429" s="77">
        <f t="shared" si="251"/>
        <v>-4.1615919061425283E-3</v>
      </c>
      <c r="AL429" s="77">
        <f t="shared" si="252"/>
        <v>-0.11828342651607725</v>
      </c>
      <c r="AM429" s="77">
        <f t="shared" si="253"/>
        <v>-5.9210764024704245E-2</v>
      </c>
      <c r="AN429" s="84">
        <f t="shared" si="258"/>
        <v>6.1689931039280186</v>
      </c>
      <c r="AO429" s="84">
        <f t="shared" si="258"/>
        <v>6.1689931039351915</v>
      </c>
      <c r="AP429" s="84">
        <f t="shared" si="258"/>
        <v>6.1689931041399353</v>
      </c>
      <c r="AQ429" s="84">
        <f t="shared" si="258"/>
        <v>6.1689931099837816</v>
      </c>
      <c r="AR429" s="84">
        <f t="shared" si="258"/>
        <v>6.1689932767806051</v>
      </c>
      <c r="AS429" s="84">
        <f t="shared" si="258"/>
        <v>6.1689980375443287</v>
      </c>
      <c r="AT429" s="84">
        <f t="shared" si="258"/>
        <v>6.1691339195593224</v>
      </c>
      <c r="AU429" s="84">
        <f t="shared" si="254"/>
        <v>6.1730113909187123</v>
      </c>
    </row>
    <row r="430" spans="1:47" s="77" customFormat="1" ht="12.95" customHeight="1">
      <c r="A430" s="144" t="s">
        <v>1651</v>
      </c>
      <c r="B430" s="144" t="s">
        <v>65</v>
      </c>
      <c r="C430" s="145">
        <v>50376.915699999998</v>
      </c>
      <c r="D430" s="146">
        <v>2E-3</v>
      </c>
      <c r="E430" s="140">
        <f t="shared" si="242"/>
        <v>5359.0436294858755</v>
      </c>
      <c r="F430" s="77">
        <f t="shared" si="243"/>
        <v>5359</v>
      </c>
      <c r="G430" s="77">
        <f t="shared" si="257"/>
        <v>4.9560500003281049E-2</v>
      </c>
      <c r="K430" s="77">
        <f>+G430</f>
        <v>4.9560500003281049E-2</v>
      </c>
      <c r="O430" s="77">
        <f t="shared" ca="1" si="237"/>
        <v>4.7575135414196328E-2</v>
      </c>
      <c r="Q430" s="143">
        <f t="shared" si="260"/>
        <v>35358.415699999998</v>
      </c>
      <c r="R430" s="77">
        <f t="shared" si="259"/>
        <v>2.456243160575221E-3</v>
      </c>
      <c r="S430" s="79">
        <f>S$18</f>
        <v>1</v>
      </c>
      <c r="Z430" s="77">
        <f t="shared" si="246"/>
        <v>5359</v>
      </c>
      <c r="AA430" s="84">
        <f t="shared" si="247"/>
        <v>4.5532920205010444E-2</v>
      </c>
      <c r="AB430" s="84">
        <f t="shared" si="230"/>
        <v>9.0458499836688244E-2</v>
      </c>
      <c r="AC430" s="84">
        <f t="shared" si="231"/>
        <v>4.9560500003281049E-2</v>
      </c>
      <c r="AD430" s="84">
        <f t="shared" si="232"/>
        <v>4.0275797982706057E-3</v>
      </c>
      <c r="AE430" s="84">
        <f t="shared" si="233"/>
        <v>1.6221399031437493E-5</v>
      </c>
      <c r="AF430" s="77">
        <f t="shared" si="234"/>
        <v>4.9560500003281049E-2</v>
      </c>
      <c r="AG430" s="142"/>
      <c r="AH430" s="77">
        <f t="shared" si="248"/>
        <v>-4.0897999833407195E-2</v>
      </c>
      <c r="AI430" s="77">
        <f t="shared" si="249"/>
        <v>1.0350189850504847</v>
      </c>
      <c r="AJ430" s="77">
        <f t="shared" si="250"/>
        <v>-0.6632608848638748</v>
      </c>
      <c r="AK430" s="77">
        <f t="shared" si="251"/>
        <v>-4.1615919061425283E-3</v>
      </c>
      <c r="AL430" s="77">
        <f t="shared" si="252"/>
        <v>-0.11828342651607725</v>
      </c>
      <c r="AM430" s="77">
        <f t="shared" si="253"/>
        <v>-5.9210764024704245E-2</v>
      </c>
      <c r="AN430" s="84">
        <f t="shared" si="258"/>
        <v>6.1689931039280186</v>
      </c>
      <c r="AO430" s="84">
        <f t="shared" si="258"/>
        <v>6.1689931039351915</v>
      </c>
      <c r="AP430" s="84">
        <f t="shared" si="258"/>
        <v>6.1689931041399353</v>
      </c>
      <c r="AQ430" s="84">
        <f t="shared" si="258"/>
        <v>6.1689931099837816</v>
      </c>
      <c r="AR430" s="84">
        <f t="shared" si="258"/>
        <v>6.1689932767806051</v>
      </c>
      <c r="AS430" s="84">
        <f t="shared" si="258"/>
        <v>6.1689980375443287</v>
      </c>
      <c r="AT430" s="84">
        <f t="shared" si="258"/>
        <v>6.1691339195593224</v>
      </c>
      <c r="AU430" s="84">
        <f t="shared" si="254"/>
        <v>6.1730113909187123</v>
      </c>
    </row>
    <row r="431" spans="1:47" s="77" customFormat="1" ht="12.95" customHeight="1">
      <c r="A431" s="137" t="s">
        <v>1293</v>
      </c>
      <c r="B431" s="138" t="s">
        <v>154</v>
      </c>
      <c r="C431" s="139">
        <v>50432.587899999999</v>
      </c>
      <c r="D431" s="139" t="s">
        <v>244</v>
      </c>
      <c r="E431" s="140">
        <f t="shared" si="242"/>
        <v>5408.0534147695244</v>
      </c>
      <c r="F431" s="77">
        <f t="shared" si="243"/>
        <v>5408</v>
      </c>
      <c r="G431" s="77">
        <f t="shared" si="257"/>
        <v>6.0676000000967178E-2</v>
      </c>
      <c r="J431" s="77">
        <f>+G431</f>
        <v>6.0676000000967178E-2</v>
      </c>
      <c r="O431" s="77">
        <f t="shared" ca="1" si="237"/>
        <v>4.8124316391220452E-2</v>
      </c>
      <c r="P431" s="77">
        <f>+D$11+D$12*F431+D$13*F431^2</f>
        <v>5.7077252830655477E-2</v>
      </c>
      <c r="Q431" s="143">
        <f t="shared" si="260"/>
        <v>35414.087899999999</v>
      </c>
      <c r="R431" s="77">
        <f t="shared" si="259"/>
        <v>1.2950981195826479E-5</v>
      </c>
      <c r="S431" s="79">
        <f>S$17</f>
        <v>1</v>
      </c>
      <c r="Z431" s="77">
        <f t="shared" si="246"/>
        <v>5408</v>
      </c>
      <c r="AA431" s="84">
        <f t="shared" si="247"/>
        <v>4.5993432810621931E-2</v>
      </c>
      <c r="AB431" s="84">
        <f t="shared" si="230"/>
        <v>0.10125019278268692</v>
      </c>
      <c r="AC431" s="84">
        <f t="shared" si="231"/>
        <v>3.5987471703117016E-3</v>
      </c>
      <c r="AD431" s="84">
        <f t="shared" si="232"/>
        <v>1.4682567190345247E-2</v>
      </c>
      <c r="AE431" s="84">
        <f t="shared" si="233"/>
        <v>2.1557777929900272E-4</v>
      </c>
      <c r="AF431" s="77">
        <f t="shared" si="234"/>
        <v>3.5987471703117016E-3</v>
      </c>
      <c r="AG431" s="142"/>
      <c r="AH431" s="77">
        <f t="shared" si="248"/>
        <v>-4.057419278171974E-2</v>
      </c>
      <c r="AI431" s="77">
        <f t="shared" si="249"/>
        <v>1.0350480008943037</v>
      </c>
      <c r="AJ431" s="77">
        <f t="shared" si="250"/>
        <v>-0.65786298653741926</v>
      </c>
      <c r="AK431" s="77">
        <f t="shared" si="251"/>
        <v>-3.9097051643615871E-3</v>
      </c>
      <c r="AL431" s="77">
        <f t="shared" si="252"/>
        <v>-0.11109357374025658</v>
      </c>
      <c r="AM431" s="77">
        <f t="shared" si="253"/>
        <v>-5.5603986327270399E-2</v>
      </c>
      <c r="AN431" s="84">
        <f t="shared" ref="AN431:AT440" si="261">$AU431+$AB$7*SIN(AO431)</f>
        <v>6.1759352749426588</v>
      </c>
      <c r="AO431" s="84">
        <f t="shared" si="261"/>
        <v>6.1759352749494285</v>
      </c>
      <c r="AP431" s="84">
        <f t="shared" si="261"/>
        <v>6.175935275142507</v>
      </c>
      <c r="AQ431" s="84">
        <f t="shared" si="261"/>
        <v>6.175935280649159</v>
      </c>
      <c r="AR431" s="84">
        <f t="shared" si="261"/>
        <v>6.1759354377004128</v>
      </c>
      <c r="AS431" s="84">
        <f t="shared" si="261"/>
        <v>6.1759399168450289</v>
      </c>
      <c r="AT431" s="84">
        <f t="shared" si="261"/>
        <v>6.1760676623627155</v>
      </c>
      <c r="AU431" s="84">
        <f t="shared" si="254"/>
        <v>6.1797102431137745</v>
      </c>
    </row>
    <row r="432" spans="1:47" s="77" customFormat="1" ht="12.95" customHeight="1">
      <c r="A432" s="137" t="s">
        <v>545</v>
      </c>
      <c r="B432" s="138" t="s">
        <v>154</v>
      </c>
      <c r="C432" s="139">
        <v>50437.129000000001</v>
      </c>
      <c r="D432" s="139" t="s">
        <v>244</v>
      </c>
      <c r="E432" s="140">
        <f t="shared" si="242"/>
        <v>5412.0510713369258</v>
      </c>
      <c r="F432" s="77">
        <f t="shared" si="243"/>
        <v>5412</v>
      </c>
      <c r="G432" s="77">
        <f t="shared" si="257"/>
        <v>5.8014000002003741E-2</v>
      </c>
      <c r="I432" s="77">
        <f>+G432</f>
        <v>5.8014000002003741E-2</v>
      </c>
      <c r="O432" s="77">
        <f t="shared" ca="1" si="237"/>
        <v>4.8169147491385685E-2</v>
      </c>
      <c r="P432" s="77">
        <f>+D$11+D$12*F432+D$13*F432^2</f>
        <v>5.7138453684635764E-2</v>
      </c>
      <c r="Q432" s="143">
        <f t="shared" si="260"/>
        <v>35418.629000000001</v>
      </c>
      <c r="R432" s="77">
        <f t="shared" si="259"/>
        <v>7.6658135385662635E-7</v>
      </c>
      <c r="S432" s="79">
        <f>S$16</f>
        <v>0.1</v>
      </c>
      <c r="Z432" s="77">
        <f t="shared" si="246"/>
        <v>5412</v>
      </c>
      <c r="AA432" s="84">
        <f t="shared" si="247"/>
        <v>4.6031099368974378E-2</v>
      </c>
      <c r="AB432" s="84">
        <f t="shared" si="230"/>
        <v>9.8561672617984653E-2</v>
      </c>
      <c r="AC432" s="84">
        <f t="shared" si="231"/>
        <v>8.75546317367977E-4</v>
      </c>
      <c r="AD432" s="84">
        <f t="shared" si="232"/>
        <v>1.1982900633029363E-2</v>
      </c>
      <c r="AE432" s="84">
        <f t="shared" si="233"/>
        <v>1.4358990758105552E-5</v>
      </c>
      <c r="AF432" s="77">
        <f t="shared" si="234"/>
        <v>8.75546317367977E-4</v>
      </c>
      <c r="AG432" s="142"/>
      <c r="AH432" s="77">
        <f t="shared" si="248"/>
        <v>-4.0547672615980919E-2</v>
      </c>
      <c r="AI432" s="77">
        <f t="shared" si="249"/>
        <v>1.0350502896364033</v>
      </c>
      <c r="AJ432" s="77">
        <f t="shared" si="250"/>
        <v>-0.65742082337578478</v>
      </c>
      <c r="AK432" s="77">
        <f t="shared" si="251"/>
        <v>-3.8891332663695734E-3</v>
      </c>
      <c r="AL432" s="77">
        <f t="shared" si="252"/>
        <v>-0.11050662940122422</v>
      </c>
      <c r="AM432" s="77">
        <f t="shared" si="253"/>
        <v>-5.5309611594754664E-2</v>
      </c>
      <c r="AN432" s="84">
        <f t="shared" si="261"/>
        <v>6.1765019912686183</v>
      </c>
      <c r="AO432" s="84">
        <f t="shared" si="261"/>
        <v>6.1765019912753552</v>
      </c>
      <c r="AP432" s="84">
        <f t="shared" si="261"/>
        <v>6.1765019914674744</v>
      </c>
      <c r="AQ432" s="84">
        <f t="shared" si="261"/>
        <v>6.176501996946449</v>
      </c>
      <c r="AR432" s="84">
        <f t="shared" si="261"/>
        <v>6.1765021531988262</v>
      </c>
      <c r="AS432" s="84">
        <f t="shared" si="261"/>
        <v>6.1765066092881007</v>
      </c>
      <c r="AT432" s="84">
        <f t="shared" si="261"/>
        <v>6.1766336895423315</v>
      </c>
      <c r="AU432" s="84">
        <f t="shared" si="254"/>
        <v>6.1802570881909222</v>
      </c>
    </row>
    <row r="433" spans="1:47" s="77" customFormat="1" ht="12.95" customHeight="1">
      <c r="A433" s="137" t="s">
        <v>545</v>
      </c>
      <c r="B433" s="138" t="s">
        <v>154</v>
      </c>
      <c r="C433" s="139">
        <v>50446.197999999997</v>
      </c>
      <c r="D433" s="139" t="s">
        <v>244</v>
      </c>
      <c r="E433" s="140">
        <f t="shared" si="242"/>
        <v>5420.0347641447761</v>
      </c>
      <c r="F433" s="77">
        <f t="shared" si="243"/>
        <v>5420</v>
      </c>
      <c r="G433" s="77">
        <f t="shared" si="257"/>
        <v>3.9490000002842862E-2</v>
      </c>
      <c r="I433" s="77">
        <f>+G433</f>
        <v>3.9490000002842862E-2</v>
      </c>
      <c r="O433" s="77">
        <f t="shared" ca="1" si="237"/>
        <v>4.8258809691716156E-2</v>
      </c>
      <c r="P433" s="77">
        <f>+D$11+D$12*F433+D$13*F433^2</f>
        <v>5.7260939578970931E-2</v>
      </c>
      <c r="Q433" s="143">
        <f t="shared" si="260"/>
        <v>35427.697999999997</v>
      </c>
      <c r="R433" s="77">
        <f t="shared" si="259"/>
        <v>3.1580629341839485E-4</v>
      </c>
      <c r="S433" s="79">
        <f>S$16</f>
        <v>0.1</v>
      </c>
      <c r="Z433" s="77">
        <f t="shared" si="246"/>
        <v>5420</v>
      </c>
      <c r="AA433" s="84">
        <f t="shared" si="247"/>
        <v>4.6106465722814294E-2</v>
      </c>
      <c r="AB433" s="84">
        <f t="shared" si="230"/>
        <v>7.9984593052728203E-2</v>
      </c>
      <c r="AC433" s="84">
        <f t="shared" si="231"/>
        <v>-1.7770939576128068E-2</v>
      </c>
      <c r="AD433" s="84">
        <f t="shared" si="232"/>
        <v>-6.6164657199714316E-3</v>
      </c>
      <c r="AE433" s="84">
        <f t="shared" si="233"/>
        <v>4.3777618623557079E-6</v>
      </c>
      <c r="AF433" s="77">
        <f t="shared" si="234"/>
        <v>-1.7770939576128068E-2</v>
      </c>
      <c r="AG433" s="142"/>
      <c r="AH433" s="77">
        <f t="shared" si="248"/>
        <v>-4.0494593049885341E-2</v>
      </c>
      <c r="AI433" s="77">
        <f t="shared" si="249"/>
        <v>1.0350548309247942</v>
      </c>
      <c r="AJ433" s="77">
        <f t="shared" si="250"/>
        <v>-0.65653581190521604</v>
      </c>
      <c r="AK433" s="77">
        <f t="shared" si="251"/>
        <v>-3.847985186229278E-3</v>
      </c>
      <c r="AL433" s="77">
        <f t="shared" si="252"/>
        <v>-0.10933273297010429</v>
      </c>
      <c r="AM433" s="77">
        <f t="shared" si="253"/>
        <v>-5.4720886859402171E-2</v>
      </c>
      <c r="AN433" s="84">
        <f t="shared" si="261"/>
        <v>6.1776354276634606</v>
      </c>
      <c r="AO433" s="84">
        <f t="shared" si="261"/>
        <v>6.1776354276701309</v>
      </c>
      <c r="AP433" s="84">
        <f t="shared" si="261"/>
        <v>6.1776354278603298</v>
      </c>
      <c r="AQ433" s="84">
        <f t="shared" si="261"/>
        <v>6.1776354332838821</v>
      </c>
      <c r="AR433" s="84">
        <f t="shared" si="261"/>
        <v>6.1776355879370399</v>
      </c>
      <c r="AS433" s="84">
        <f t="shared" si="261"/>
        <v>6.1776399978864918</v>
      </c>
      <c r="AT433" s="84">
        <f t="shared" si="261"/>
        <v>6.1777657471464451</v>
      </c>
      <c r="AU433" s="84">
        <f t="shared" si="254"/>
        <v>6.1813507783452177</v>
      </c>
    </row>
    <row r="434" spans="1:47" s="77" customFormat="1" ht="12.95" customHeight="1">
      <c r="A434" s="5" t="s">
        <v>148</v>
      </c>
      <c r="B434" s="140"/>
      <c r="C434" s="147">
        <v>50464.379000000001</v>
      </c>
      <c r="D434" s="148"/>
      <c r="E434" s="77">
        <f t="shared" si="242"/>
        <v>5436.0400038558391</v>
      </c>
      <c r="F434" s="77">
        <f t="shared" si="243"/>
        <v>5436</v>
      </c>
      <c r="G434" s="77">
        <f t="shared" si="257"/>
        <v>4.5442000002367422E-2</v>
      </c>
      <c r="I434" s="77">
        <f>+G434</f>
        <v>4.5442000002367422E-2</v>
      </c>
      <c r="O434" s="77">
        <f t="shared" ca="1" si="237"/>
        <v>4.8438134092377093E-2</v>
      </c>
      <c r="P434" s="77">
        <f>+D$11+D$12*F434+D$13*F434^2</f>
        <v>5.7506248113139619E-2</v>
      </c>
      <c r="Q434" s="143">
        <f t="shared" si="260"/>
        <v>35445.879000000001</v>
      </c>
      <c r="R434" s="77">
        <f t="shared" si="259"/>
        <v>1.455460824782705E-4</v>
      </c>
      <c r="S434" s="79">
        <f>S$16</f>
        <v>0.1</v>
      </c>
      <c r="Z434" s="77">
        <f t="shared" si="246"/>
        <v>5436</v>
      </c>
      <c r="AA434" s="84">
        <f t="shared" si="247"/>
        <v>4.6257331134000573E-2</v>
      </c>
      <c r="AB434" s="84">
        <f t="shared" si="230"/>
        <v>8.5830277226623578E-2</v>
      </c>
      <c r="AC434" s="84">
        <f t="shared" si="231"/>
        <v>-1.2064248110772197E-2</v>
      </c>
      <c r="AD434" s="84">
        <f t="shared" si="232"/>
        <v>-8.153311316331513E-4</v>
      </c>
      <c r="AE434" s="84">
        <f t="shared" si="233"/>
        <v>6.6476485421019518E-8</v>
      </c>
      <c r="AF434" s="77">
        <f t="shared" si="234"/>
        <v>-1.2064248110772197E-2</v>
      </c>
      <c r="AG434" s="142"/>
      <c r="AH434" s="77">
        <f t="shared" si="248"/>
        <v>-4.0388277224256156E-2</v>
      </c>
      <c r="AI434" s="77">
        <f t="shared" si="249"/>
        <v>1.0350637686906168</v>
      </c>
      <c r="AJ434" s="77">
        <f t="shared" si="250"/>
        <v>-0.65476305285091552</v>
      </c>
      <c r="AK434" s="77">
        <f t="shared" si="251"/>
        <v>-3.7656721007367821E-3</v>
      </c>
      <c r="AL434" s="77">
        <f t="shared" si="252"/>
        <v>-0.10698490947867875</v>
      </c>
      <c r="AM434" s="77">
        <f t="shared" si="253"/>
        <v>-5.3543535070469328E-2</v>
      </c>
      <c r="AN434" s="84">
        <f t="shared" si="261"/>
        <v>6.1799023152398451</v>
      </c>
      <c r="AO434" s="84">
        <f t="shared" si="261"/>
        <v>6.1799023152463812</v>
      </c>
      <c r="AP434" s="84">
        <f t="shared" si="261"/>
        <v>6.1799023154327282</v>
      </c>
      <c r="AQ434" s="84">
        <f t="shared" si="261"/>
        <v>6.1799023207451738</v>
      </c>
      <c r="AR434" s="84">
        <f t="shared" si="261"/>
        <v>6.1799024721940974</v>
      </c>
      <c r="AS434" s="84">
        <f t="shared" si="261"/>
        <v>6.1799067897487543</v>
      </c>
      <c r="AT434" s="84">
        <f t="shared" si="261"/>
        <v>6.1800298751735658</v>
      </c>
      <c r="AU434" s="84">
        <f t="shared" si="254"/>
        <v>6.1835381586538096</v>
      </c>
    </row>
    <row r="435" spans="1:47" s="77" customFormat="1" ht="12.95" customHeight="1">
      <c r="A435" s="144" t="s">
        <v>1651</v>
      </c>
      <c r="B435" s="144" t="s">
        <v>65</v>
      </c>
      <c r="C435" s="145">
        <v>50466.664640000003</v>
      </c>
      <c r="D435" s="146">
        <v>9.3999999999999997E-4</v>
      </c>
      <c r="E435" s="140">
        <f t="shared" si="242"/>
        <v>5438.052116286025</v>
      </c>
      <c r="F435" s="77">
        <f t="shared" si="243"/>
        <v>5438</v>
      </c>
      <c r="G435" s="77">
        <f t="shared" si="257"/>
        <v>5.9201000003668014E-2</v>
      </c>
      <c r="K435" s="77">
        <f>+G435</f>
        <v>5.9201000003668014E-2</v>
      </c>
      <c r="O435" s="77">
        <f t="shared" ca="1" si="237"/>
        <v>4.8460549642459709E-2</v>
      </c>
      <c r="Q435" s="143">
        <f t="shared" si="260"/>
        <v>35448.164640000003</v>
      </c>
      <c r="R435" s="77">
        <f t="shared" si="259"/>
        <v>3.5047584014343E-3</v>
      </c>
      <c r="S435" s="79">
        <f>S$18</f>
        <v>1</v>
      </c>
      <c r="Z435" s="77">
        <f t="shared" si="246"/>
        <v>5438</v>
      </c>
      <c r="AA435" s="84">
        <f t="shared" si="247"/>
        <v>4.6276201729999064E-2</v>
      </c>
      <c r="AB435" s="84">
        <f t="shared" si="230"/>
        <v>9.9575973081064223E-2</v>
      </c>
      <c r="AC435" s="84">
        <f t="shared" si="231"/>
        <v>5.9201000003668014E-2</v>
      </c>
      <c r="AD435" s="84">
        <f t="shared" si="232"/>
        <v>1.292479827366895E-2</v>
      </c>
      <c r="AE435" s="84">
        <f t="shared" si="233"/>
        <v>1.6705041041503585E-4</v>
      </c>
      <c r="AF435" s="77">
        <f t="shared" si="234"/>
        <v>5.9201000003668014E-2</v>
      </c>
      <c r="AG435" s="142"/>
      <c r="AH435" s="77">
        <f t="shared" si="248"/>
        <v>-4.0374973077396209E-2</v>
      </c>
      <c r="AI435" s="77">
        <f t="shared" si="249"/>
        <v>1.0350648723329277</v>
      </c>
      <c r="AJ435" s="77">
        <f t="shared" si="250"/>
        <v>-0.65454120184864817</v>
      </c>
      <c r="AK435" s="77">
        <f t="shared" si="251"/>
        <v>-3.7553813967195503E-3</v>
      </c>
      <c r="AL435" s="77">
        <f t="shared" si="252"/>
        <v>-0.10669142870411437</v>
      </c>
      <c r="AM435" s="77">
        <f t="shared" si="253"/>
        <v>-5.3396375146860874E-2</v>
      </c>
      <c r="AN435" s="84">
        <f t="shared" si="261"/>
        <v>6.1801856775570396</v>
      </c>
      <c r="AO435" s="84">
        <f t="shared" si="261"/>
        <v>6.1801856775635589</v>
      </c>
      <c r="AP435" s="84">
        <f t="shared" si="261"/>
        <v>6.1801856777494235</v>
      </c>
      <c r="AQ435" s="84">
        <f t="shared" si="261"/>
        <v>6.1801856830479558</v>
      </c>
      <c r="AR435" s="84">
        <f t="shared" si="261"/>
        <v>6.1801858340958136</v>
      </c>
      <c r="AS435" s="84">
        <f t="shared" si="261"/>
        <v>6.1801901400904473</v>
      </c>
      <c r="AT435" s="84">
        <f t="shared" si="261"/>
        <v>6.1803128923647419</v>
      </c>
      <c r="AU435" s="84">
        <f t="shared" si="254"/>
        <v>6.1838115811923835</v>
      </c>
    </row>
    <row r="436" spans="1:47" s="77" customFormat="1" ht="12.95" customHeight="1">
      <c r="A436" s="5" t="s">
        <v>147</v>
      </c>
      <c r="B436" s="140"/>
      <c r="C436" s="147">
        <v>50466.665000000001</v>
      </c>
      <c r="D436" s="148"/>
      <c r="E436" s="77">
        <f t="shared" si="242"/>
        <v>5438.0524332040313</v>
      </c>
      <c r="F436" s="77">
        <f t="shared" si="243"/>
        <v>5438</v>
      </c>
      <c r="G436" s="77">
        <f t="shared" si="257"/>
        <v>5.9561000001849607E-2</v>
      </c>
      <c r="I436" s="77">
        <f>+G436</f>
        <v>5.9561000001849607E-2</v>
      </c>
      <c r="O436" s="77">
        <f t="shared" ca="1" si="237"/>
        <v>4.8460549642459709E-2</v>
      </c>
      <c r="P436" s="77">
        <f>+D$11+D$12*F436+D$13*F436^2</f>
        <v>5.7536943249801173E-2</v>
      </c>
      <c r="Q436" s="143">
        <f t="shared" si="260"/>
        <v>35448.165000000001</v>
      </c>
      <c r="R436" s="77">
        <f t="shared" si="259"/>
        <v>4.0968057355128544E-6</v>
      </c>
      <c r="S436" s="79">
        <f>S$16</f>
        <v>0.1</v>
      </c>
      <c r="Z436" s="77">
        <f t="shared" si="246"/>
        <v>5438</v>
      </c>
      <c r="AA436" s="84">
        <f t="shared" si="247"/>
        <v>4.6276201729999064E-2</v>
      </c>
      <c r="AB436" s="84">
        <f t="shared" si="230"/>
        <v>9.9935973079245816E-2</v>
      </c>
      <c r="AC436" s="84">
        <f t="shared" si="231"/>
        <v>2.0240567520484337E-3</v>
      </c>
      <c r="AD436" s="84">
        <f t="shared" si="232"/>
        <v>1.3284798271850543E-2</v>
      </c>
      <c r="AE436" s="84">
        <f t="shared" si="233"/>
        <v>1.7648586512376319E-5</v>
      </c>
      <c r="AF436" s="77">
        <f t="shared" si="234"/>
        <v>2.0240567520484337E-3</v>
      </c>
      <c r="AG436" s="142"/>
      <c r="AH436" s="77">
        <f t="shared" si="248"/>
        <v>-4.0374973077396209E-2</v>
      </c>
      <c r="AI436" s="77">
        <f t="shared" si="249"/>
        <v>1.0350648723329277</v>
      </c>
      <c r="AJ436" s="77">
        <f t="shared" si="250"/>
        <v>-0.65454120184864817</v>
      </c>
      <c r="AK436" s="77">
        <f t="shared" si="251"/>
        <v>-3.7553813967195503E-3</v>
      </c>
      <c r="AL436" s="77">
        <f t="shared" si="252"/>
        <v>-0.10669142870411437</v>
      </c>
      <c r="AM436" s="77">
        <f t="shared" si="253"/>
        <v>-5.3396375146860874E-2</v>
      </c>
      <c r="AN436" s="84">
        <f t="shared" si="261"/>
        <v>6.1801856775570396</v>
      </c>
      <c r="AO436" s="84">
        <f t="shared" si="261"/>
        <v>6.1801856775635589</v>
      </c>
      <c r="AP436" s="84">
        <f t="shared" si="261"/>
        <v>6.1801856777494235</v>
      </c>
      <c r="AQ436" s="84">
        <f t="shared" si="261"/>
        <v>6.1801856830479558</v>
      </c>
      <c r="AR436" s="84">
        <f t="shared" si="261"/>
        <v>6.1801858340958136</v>
      </c>
      <c r="AS436" s="84">
        <f t="shared" si="261"/>
        <v>6.1801901400904473</v>
      </c>
      <c r="AT436" s="84">
        <f t="shared" si="261"/>
        <v>6.1803128923647419</v>
      </c>
      <c r="AU436" s="84">
        <f t="shared" si="254"/>
        <v>6.1838115811923835</v>
      </c>
    </row>
    <row r="437" spans="1:47" s="77" customFormat="1" ht="12.95" customHeight="1">
      <c r="A437" s="5" t="s">
        <v>147</v>
      </c>
      <c r="B437" s="140"/>
      <c r="C437" s="147">
        <v>50474.631000000001</v>
      </c>
      <c r="D437" s="148"/>
      <c r="E437" s="77">
        <f t="shared" si="242"/>
        <v>5445.065124449744</v>
      </c>
      <c r="F437" s="77">
        <f t="shared" si="243"/>
        <v>5445</v>
      </c>
      <c r="G437" s="77">
        <f t="shared" si="257"/>
        <v>7.3977500003820751E-2</v>
      </c>
      <c r="I437" s="77">
        <f>+G437</f>
        <v>7.3977500003820751E-2</v>
      </c>
      <c r="O437" s="77">
        <f t="shared" ca="1" si="237"/>
        <v>4.8539004067748866E-2</v>
      </c>
      <c r="P437" s="77">
        <f>+D$11+D$12*F437+D$13*F437^2</f>
        <v>5.7644431475424945E-2</v>
      </c>
      <c r="Q437" s="143">
        <f t="shared" si="260"/>
        <v>35456.131000000001</v>
      </c>
      <c r="R437" s="77">
        <f t="shared" si="259"/>
        <v>2.6676912755327353E-4</v>
      </c>
      <c r="S437" s="79">
        <f>S$16</f>
        <v>0.1</v>
      </c>
      <c r="Z437" s="77">
        <f t="shared" si="246"/>
        <v>5445</v>
      </c>
      <c r="AA437" s="84">
        <f t="shared" si="247"/>
        <v>4.6342270514321299E-2</v>
      </c>
      <c r="AB437" s="84">
        <f t="shared" si="230"/>
        <v>0.1143058829330315</v>
      </c>
      <c r="AC437" s="84">
        <f t="shared" si="231"/>
        <v>1.6333068528395805E-2</v>
      </c>
      <c r="AD437" s="84">
        <f t="shared" si="232"/>
        <v>2.7635229489499452E-2</v>
      </c>
      <c r="AE437" s="84">
        <f t="shared" si="233"/>
        <v>7.6370590893730026E-5</v>
      </c>
      <c r="AF437" s="77">
        <f t="shared" si="234"/>
        <v>1.6333068528395805E-2</v>
      </c>
      <c r="AG437" s="142"/>
      <c r="AH437" s="77">
        <f t="shared" si="248"/>
        <v>-4.0328382929210746E-2</v>
      </c>
      <c r="AI437" s="77">
        <f t="shared" si="249"/>
        <v>1.03506871131481</v>
      </c>
      <c r="AJ437" s="77">
        <f t="shared" si="250"/>
        <v>-0.65376427578721619</v>
      </c>
      <c r="AK437" s="77">
        <f t="shared" si="251"/>
        <v>-3.7193612190622193E-3</v>
      </c>
      <c r="AL437" s="77">
        <f t="shared" si="252"/>
        <v>-0.1056642410825283</v>
      </c>
      <c r="AM437" s="77">
        <f t="shared" si="253"/>
        <v>-5.2881331070631261E-2</v>
      </c>
      <c r="AN437" s="84">
        <f t="shared" si="261"/>
        <v>6.1811774480378698</v>
      </c>
      <c r="AO437" s="84">
        <f t="shared" si="261"/>
        <v>6.1811774480443313</v>
      </c>
      <c r="AP437" s="84">
        <f t="shared" si="261"/>
        <v>6.1811774482285049</v>
      </c>
      <c r="AQ437" s="84">
        <f t="shared" si="261"/>
        <v>6.1811774534782984</v>
      </c>
      <c r="AR437" s="84">
        <f t="shared" si="261"/>
        <v>6.181177603121494</v>
      </c>
      <c r="AS437" s="84">
        <f t="shared" si="261"/>
        <v>6.1811818686375757</v>
      </c>
      <c r="AT437" s="84">
        <f t="shared" si="261"/>
        <v>6.1813034545889476</v>
      </c>
      <c r="AU437" s="84">
        <f t="shared" si="254"/>
        <v>6.1847685600773925</v>
      </c>
    </row>
    <row r="438" spans="1:47" s="77" customFormat="1" ht="12.95" customHeight="1">
      <c r="A438" s="144" t="s">
        <v>1651</v>
      </c>
      <c r="B438" s="144" t="s">
        <v>65</v>
      </c>
      <c r="C438" s="145">
        <v>50474.631880000001</v>
      </c>
      <c r="D438" s="146">
        <v>3.8000000000000002E-4</v>
      </c>
      <c r="E438" s="140">
        <f t="shared" si="242"/>
        <v>5445.0658991382061</v>
      </c>
      <c r="F438" s="77">
        <f t="shared" si="243"/>
        <v>5445</v>
      </c>
      <c r="G438" s="77">
        <f t="shared" si="257"/>
        <v>7.4857500003417954E-2</v>
      </c>
      <c r="K438" s="77">
        <f>+G438</f>
        <v>7.4857500003417954E-2</v>
      </c>
      <c r="O438" s="77">
        <f t="shared" ca="1" si="237"/>
        <v>4.8539004067748866E-2</v>
      </c>
      <c r="Q438" s="143">
        <f t="shared" si="260"/>
        <v>35456.131880000001</v>
      </c>
      <c r="R438" s="77">
        <f t="shared" si="259"/>
        <v>5.6036453067617193E-3</v>
      </c>
      <c r="S438" s="79">
        <f>S$18</f>
        <v>1</v>
      </c>
      <c r="Z438" s="77">
        <f t="shared" si="246"/>
        <v>5445</v>
      </c>
      <c r="AA438" s="84">
        <f t="shared" si="247"/>
        <v>4.6342270514321299E-2</v>
      </c>
      <c r="AB438" s="84">
        <f t="shared" si="230"/>
        <v>0.1151858829326287</v>
      </c>
      <c r="AC438" s="84">
        <f t="shared" si="231"/>
        <v>7.4857500003417954E-2</v>
      </c>
      <c r="AD438" s="84">
        <f t="shared" si="232"/>
        <v>2.8515229489096655E-2</v>
      </c>
      <c r="AE438" s="84">
        <f t="shared" si="233"/>
        <v>8.1311831281584749E-4</v>
      </c>
      <c r="AF438" s="77">
        <f t="shared" si="234"/>
        <v>7.4857500003417954E-2</v>
      </c>
      <c r="AG438" s="142"/>
      <c r="AH438" s="77">
        <f t="shared" si="248"/>
        <v>-4.0328382929210746E-2</v>
      </c>
      <c r="AI438" s="77">
        <f t="shared" si="249"/>
        <v>1.03506871131481</v>
      </c>
      <c r="AJ438" s="77">
        <f t="shared" si="250"/>
        <v>-0.65376427578721619</v>
      </c>
      <c r="AK438" s="77">
        <f t="shared" si="251"/>
        <v>-3.7193612190622193E-3</v>
      </c>
      <c r="AL438" s="77">
        <f t="shared" si="252"/>
        <v>-0.1056642410825283</v>
      </c>
      <c r="AM438" s="77">
        <f t="shared" si="253"/>
        <v>-5.2881331070631261E-2</v>
      </c>
      <c r="AN438" s="84">
        <f t="shared" si="261"/>
        <v>6.1811774480378698</v>
      </c>
      <c r="AO438" s="84">
        <f t="shared" si="261"/>
        <v>6.1811774480443313</v>
      </c>
      <c r="AP438" s="84">
        <f t="shared" si="261"/>
        <v>6.1811774482285049</v>
      </c>
      <c r="AQ438" s="84">
        <f t="shared" si="261"/>
        <v>6.1811774534782984</v>
      </c>
      <c r="AR438" s="84">
        <f t="shared" si="261"/>
        <v>6.181177603121494</v>
      </c>
      <c r="AS438" s="84">
        <f t="shared" si="261"/>
        <v>6.1811818686375757</v>
      </c>
      <c r="AT438" s="84">
        <f t="shared" si="261"/>
        <v>6.1813034545889476</v>
      </c>
      <c r="AU438" s="84">
        <f t="shared" si="254"/>
        <v>6.1847685600773925</v>
      </c>
    </row>
    <row r="439" spans="1:47" s="77" customFormat="1" ht="12.95" customHeight="1">
      <c r="A439" s="5" t="s">
        <v>149</v>
      </c>
      <c r="B439" s="140"/>
      <c r="C439" s="147">
        <v>50481.413999999997</v>
      </c>
      <c r="D439" s="148">
        <v>0.01</v>
      </c>
      <c r="E439" s="77">
        <f t="shared" si="242"/>
        <v>5451.036387909402</v>
      </c>
      <c r="F439" s="77">
        <f t="shared" si="243"/>
        <v>5451</v>
      </c>
      <c r="G439" s="77">
        <f t="shared" si="257"/>
        <v>4.133449999790173E-2</v>
      </c>
      <c r="I439" s="77">
        <f>+G439</f>
        <v>4.133449999790173E-2</v>
      </c>
      <c r="O439" s="77">
        <f t="shared" ca="1" si="237"/>
        <v>4.8606250717996721E-2</v>
      </c>
      <c r="P439" s="77">
        <f>+D$11+D$12*F439+D$13*F439^2</f>
        <v>5.7736632641674668E-2</v>
      </c>
      <c r="Q439" s="143">
        <f t="shared" si="260"/>
        <v>35462.913999999997</v>
      </c>
      <c r="S439" s="79">
        <f>S$16</f>
        <v>0.1</v>
      </c>
      <c r="Z439" s="77">
        <f t="shared" si="246"/>
        <v>5451</v>
      </c>
      <c r="AA439" s="84">
        <f t="shared" si="247"/>
        <v>4.6398927738727405E-2</v>
      </c>
      <c r="AB439" s="84">
        <f t="shared" si="230"/>
        <v>8.1622916803583037E-2</v>
      </c>
      <c r="AC439" s="84">
        <f t="shared" si="231"/>
        <v>-1.6402132643772938E-2</v>
      </c>
      <c r="AD439" s="84">
        <f t="shared" si="232"/>
        <v>-5.0644277408256749E-3</v>
      </c>
      <c r="AE439" s="84">
        <f t="shared" si="233"/>
        <v>2.564842834204465E-6</v>
      </c>
      <c r="AF439" s="77">
        <f t="shared" si="234"/>
        <v>-1.6402132643772938E-2</v>
      </c>
      <c r="AG439" s="142"/>
      <c r="AH439" s="77">
        <f t="shared" si="248"/>
        <v>-4.0288416805681307E-2</v>
      </c>
      <c r="AI439" s="77">
        <f t="shared" si="249"/>
        <v>1.03507197244296</v>
      </c>
      <c r="AJ439" s="77">
        <f t="shared" si="250"/>
        <v>-0.6530977855382043</v>
      </c>
      <c r="AK439" s="77">
        <f t="shared" si="251"/>
        <v>-3.6884834443982671E-3</v>
      </c>
      <c r="AL439" s="77">
        <f t="shared" si="252"/>
        <v>-0.10478378851163826</v>
      </c>
      <c r="AM439" s="77">
        <f t="shared" si="253"/>
        <v>-5.2439883969177974E-2</v>
      </c>
      <c r="AN439" s="84">
        <f t="shared" si="261"/>
        <v>6.1820275399363886</v>
      </c>
      <c r="AO439" s="84">
        <f t="shared" si="261"/>
        <v>6.1820275399427995</v>
      </c>
      <c r="AP439" s="84">
        <f t="shared" si="261"/>
        <v>6.1820275401255209</v>
      </c>
      <c r="AQ439" s="84">
        <f t="shared" si="261"/>
        <v>6.1820275453334874</v>
      </c>
      <c r="AR439" s="84">
        <f t="shared" si="261"/>
        <v>6.182027693771543</v>
      </c>
      <c r="AS439" s="84">
        <f t="shared" si="261"/>
        <v>6.1820319245690056</v>
      </c>
      <c r="AT439" s="84">
        <f t="shared" si="261"/>
        <v>6.1821525104508934</v>
      </c>
      <c r="AU439" s="84">
        <f t="shared" si="254"/>
        <v>6.1855888276931141</v>
      </c>
    </row>
    <row r="440" spans="1:47" s="77" customFormat="1" ht="12.95" customHeight="1">
      <c r="A440" s="137" t="s">
        <v>545</v>
      </c>
      <c r="B440" s="138" t="s">
        <v>154</v>
      </c>
      <c r="C440" s="139">
        <v>50485.970999999998</v>
      </c>
      <c r="D440" s="139" t="s">
        <v>244</v>
      </c>
      <c r="E440" s="140">
        <f t="shared" si="242"/>
        <v>5455.048041688804</v>
      </c>
      <c r="F440" s="77">
        <f t="shared" si="243"/>
        <v>5455</v>
      </c>
      <c r="G440" s="77">
        <f t="shared" si="257"/>
        <v>5.4572499997448176E-2</v>
      </c>
      <c r="I440" s="77">
        <f>+G440</f>
        <v>5.4572499997448176E-2</v>
      </c>
      <c r="O440" s="77">
        <f t="shared" ca="1" si="237"/>
        <v>4.8651081818161954E-2</v>
      </c>
      <c r="P440" s="77">
        <f>+D$11+D$12*F440+D$13*F440^2</f>
        <v>5.7798135163497216E-2</v>
      </c>
      <c r="Q440" s="143">
        <f t="shared" si="260"/>
        <v>35467.470999999998</v>
      </c>
      <c r="R440" s="77">
        <f t="shared" ref="R440:R451" si="262">+(P440-G440)^2</f>
        <v>1.0404722224452219E-5</v>
      </c>
      <c r="S440" s="79">
        <f>S$16</f>
        <v>0.1</v>
      </c>
      <c r="Z440" s="77">
        <f t="shared" si="246"/>
        <v>5455</v>
      </c>
      <c r="AA440" s="84">
        <f t="shared" si="247"/>
        <v>4.6436712969103545E-2</v>
      </c>
      <c r="AB440" s="84">
        <f t="shared" si="230"/>
        <v>9.4834256474386563E-2</v>
      </c>
      <c r="AC440" s="84">
        <f t="shared" si="231"/>
        <v>-3.2256351660490401E-3</v>
      </c>
      <c r="AD440" s="84">
        <f t="shared" si="232"/>
        <v>8.1357870283446307E-3</v>
      </c>
      <c r="AE440" s="84">
        <f t="shared" si="233"/>
        <v>6.6191030570580754E-6</v>
      </c>
      <c r="AF440" s="77">
        <f t="shared" si="234"/>
        <v>-3.2256351660490401E-3</v>
      </c>
      <c r="AG440" s="142"/>
      <c r="AH440" s="77">
        <f t="shared" si="248"/>
        <v>-4.0261756476938394E-2</v>
      </c>
      <c r="AI440" s="77">
        <f t="shared" si="249"/>
        <v>1.0350741314355525</v>
      </c>
      <c r="AJ440" s="77">
        <f t="shared" si="250"/>
        <v>-0.65265317507968867</v>
      </c>
      <c r="AK440" s="77">
        <f t="shared" si="251"/>
        <v>-3.6678965635557146E-3</v>
      </c>
      <c r="AL440" s="77">
        <f t="shared" si="252"/>
        <v>-0.10419681705882225</v>
      </c>
      <c r="AM440" s="77">
        <f t="shared" si="253"/>
        <v>-5.214559569496393E-2</v>
      </c>
      <c r="AN440" s="84">
        <f t="shared" si="261"/>
        <v>6.1825942693518741</v>
      </c>
      <c r="AO440" s="84">
        <f t="shared" si="261"/>
        <v>6.1825942693582512</v>
      </c>
      <c r="AP440" s="84">
        <f t="shared" si="261"/>
        <v>6.1825942695400045</v>
      </c>
      <c r="AQ440" s="84">
        <f t="shared" si="261"/>
        <v>6.1825942747200591</v>
      </c>
      <c r="AR440" s="84">
        <f t="shared" si="261"/>
        <v>6.1825944223541063</v>
      </c>
      <c r="AS440" s="84">
        <f t="shared" si="261"/>
        <v>6.1825986299942608</v>
      </c>
      <c r="AT440" s="84">
        <f t="shared" si="261"/>
        <v>6.1827185489778786</v>
      </c>
      <c r="AU440" s="84">
        <f t="shared" si="254"/>
        <v>6.1861356727702619</v>
      </c>
    </row>
    <row r="441" spans="1:47" s="77" customFormat="1" ht="12.95" customHeight="1">
      <c r="A441" s="5" t="s">
        <v>147</v>
      </c>
      <c r="B441" s="140"/>
      <c r="C441" s="147">
        <v>50499.606</v>
      </c>
      <c r="D441" s="148"/>
      <c r="E441" s="77">
        <f t="shared" si="242"/>
        <v>5467.0513112262506</v>
      </c>
      <c r="F441" s="77">
        <f t="shared" si="243"/>
        <v>5467</v>
      </c>
      <c r="G441" s="77">
        <f t="shared" si="257"/>
        <v>5.8286500003305264E-2</v>
      </c>
      <c r="I441" s="77">
        <f>+G441</f>
        <v>5.8286500003305264E-2</v>
      </c>
      <c r="O441" s="77">
        <f t="shared" ca="1" si="237"/>
        <v>4.8785575118657658E-2</v>
      </c>
      <c r="P441" s="77">
        <f>+D$11+D$12*F441+D$13*F441^2</f>
        <v>5.7982811101714077E-2</v>
      </c>
      <c r="Q441" s="143">
        <f t="shared" si="260"/>
        <v>35481.106</v>
      </c>
      <c r="R441" s="77">
        <f t="shared" si="262"/>
        <v>9.2226948949661662E-8</v>
      </c>
      <c r="S441" s="79">
        <f>S$16</f>
        <v>0.1</v>
      </c>
      <c r="Z441" s="77">
        <f t="shared" si="246"/>
        <v>5467</v>
      </c>
      <c r="AA441" s="84">
        <f t="shared" si="247"/>
        <v>4.6550134551196019E-2</v>
      </c>
      <c r="AB441" s="84">
        <f t="shared" ref="AB441:AB504" si="263">IF(S441&lt;&gt;0,G441-AH441, -9999)</f>
        <v>9.8468197608085062E-2</v>
      </c>
      <c r="AC441" s="84">
        <f t="shared" ref="AC441:AC504" si="264">+G441-P441</f>
        <v>3.03688901591187E-4</v>
      </c>
      <c r="AD441" s="84">
        <f t="shared" ref="AD441:AD504" si="265">IF(S441&lt;&gt;0,G441-AA441, -9999)</f>
        <v>1.1736365452109244E-2</v>
      </c>
      <c r="AE441" s="84">
        <f t="shared" ref="AE441:AE504" si="266">+(G441-AA441)^2*S441</f>
        <v>1.3774227402546343E-5</v>
      </c>
      <c r="AF441" s="77">
        <f t="shared" ref="AF441:AF504" si="267">IF(S441&lt;&gt;0,G441-P441, -9999)</f>
        <v>3.03688901591187E-4</v>
      </c>
      <c r="AG441" s="142"/>
      <c r="AH441" s="77">
        <f t="shared" si="248"/>
        <v>-4.0181697604779805E-2</v>
      </c>
      <c r="AI441" s="77">
        <f t="shared" si="249"/>
        <v>1.0350805359573148</v>
      </c>
      <c r="AJ441" s="77">
        <f t="shared" si="250"/>
        <v>-0.65131798406865238</v>
      </c>
      <c r="AK441" s="77">
        <f t="shared" si="251"/>
        <v>-3.6061278550405984E-3</v>
      </c>
      <c r="AL441" s="77">
        <f t="shared" si="252"/>
        <v>-0.10243588810429351</v>
      </c>
      <c r="AM441" s="77">
        <f t="shared" si="253"/>
        <v>-5.126277739527034E-2</v>
      </c>
      <c r="AN441" s="84">
        <f t="shared" ref="AN441:AT450" si="268">$AU441+$AB$7*SIN(AO441)</f>
        <v>6.1842944646446778</v>
      </c>
      <c r="AO441" s="84">
        <f t="shared" si="268"/>
        <v>6.1842944646509537</v>
      </c>
      <c r="AP441" s="84">
        <f t="shared" si="268"/>
        <v>6.1842944648297946</v>
      </c>
      <c r="AQ441" s="84">
        <f t="shared" si="268"/>
        <v>6.1842944699259883</v>
      </c>
      <c r="AR441" s="84">
        <f t="shared" si="268"/>
        <v>6.1842946151452418</v>
      </c>
      <c r="AS441" s="84">
        <f t="shared" si="268"/>
        <v>6.1842987532585321</v>
      </c>
      <c r="AT441" s="84">
        <f t="shared" si="268"/>
        <v>6.1844166706670078</v>
      </c>
      <c r="AU441" s="84">
        <f t="shared" si="254"/>
        <v>6.187776208001706</v>
      </c>
    </row>
    <row r="442" spans="1:47" s="77" customFormat="1" ht="12.95" customHeight="1">
      <c r="A442" s="144" t="s">
        <v>1651</v>
      </c>
      <c r="B442" s="144" t="s">
        <v>65</v>
      </c>
      <c r="C442" s="145">
        <v>50499.606350000002</v>
      </c>
      <c r="D442" s="146">
        <v>9.7000000000000005E-4</v>
      </c>
      <c r="E442" s="140">
        <f t="shared" si="242"/>
        <v>5467.0516193409821</v>
      </c>
      <c r="F442" s="77">
        <f t="shared" si="243"/>
        <v>5467</v>
      </c>
      <c r="G442" s="77">
        <f t="shared" si="257"/>
        <v>5.8636500005377457E-2</v>
      </c>
      <c r="K442" s="77">
        <f>+G442</f>
        <v>5.8636500005377457E-2</v>
      </c>
      <c r="O442" s="77">
        <f t="shared" ca="1" si="237"/>
        <v>4.8785575118657658E-2</v>
      </c>
      <c r="Q442" s="143">
        <f t="shared" si="260"/>
        <v>35481.106350000002</v>
      </c>
      <c r="R442" s="77">
        <f t="shared" si="262"/>
        <v>3.4382391328806306E-3</v>
      </c>
      <c r="S442" s="79">
        <f>S$18</f>
        <v>1</v>
      </c>
      <c r="Z442" s="77">
        <f t="shared" si="246"/>
        <v>5467</v>
      </c>
      <c r="AA442" s="84">
        <f t="shared" si="247"/>
        <v>4.6550134551196019E-2</v>
      </c>
      <c r="AB442" s="84">
        <f t="shared" si="263"/>
        <v>9.8818197610157255E-2</v>
      </c>
      <c r="AC442" s="84">
        <f t="shared" si="264"/>
        <v>5.8636500005377457E-2</v>
      </c>
      <c r="AD442" s="84">
        <f t="shared" si="265"/>
        <v>1.2086365454181437E-2</v>
      </c>
      <c r="AE442" s="84">
        <f t="shared" si="266"/>
        <v>1.4608022989203047E-4</v>
      </c>
      <c r="AF442" s="77">
        <f t="shared" si="267"/>
        <v>5.8636500005377457E-2</v>
      </c>
      <c r="AG442" s="142"/>
      <c r="AH442" s="77">
        <f t="shared" si="248"/>
        <v>-4.0181697604779805E-2</v>
      </c>
      <c r="AI442" s="77">
        <f t="shared" si="249"/>
        <v>1.0350805359573148</v>
      </c>
      <c r="AJ442" s="77">
        <f t="shared" si="250"/>
        <v>-0.65131798406865238</v>
      </c>
      <c r="AK442" s="77">
        <f t="shared" si="251"/>
        <v>-3.6061278550405984E-3</v>
      </c>
      <c r="AL442" s="77">
        <f t="shared" si="252"/>
        <v>-0.10243588810429351</v>
      </c>
      <c r="AM442" s="77">
        <f t="shared" si="253"/>
        <v>-5.126277739527034E-2</v>
      </c>
      <c r="AN442" s="84">
        <f t="shared" si="268"/>
        <v>6.1842944646446778</v>
      </c>
      <c r="AO442" s="84">
        <f t="shared" si="268"/>
        <v>6.1842944646509537</v>
      </c>
      <c r="AP442" s="84">
        <f t="shared" si="268"/>
        <v>6.1842944648297946</v>
      </c>
      <c r="AQ442" s="84">
        <f t="shared" si="268"/>
        <v>6.1842944699259883</v>
      </c>
      <c r="AR442" s="84">
        <f t="shared" si="268"/>
        <v>6.1842946151452418</v>
      </c>
      <c r="AS442" s="84">
        <f t="shared" si="268"/>
        <v>6.1842987532585321</v>
      </c>
      <c r="AT442" s="84">
        <f t="shared" si="268"/>
        <v>6.1844166706670078</v>
      </c>
      <c r="AU442" s="84">
        <f t="shared" si="254"/>
        <v>6.187776208001706</v>
      </c>
    </row>
    <row r="443" spans="1:47" s="77" customFormat="1" ht="12.95" customHeight="1">
      <c r="A443" s="137" t="s">
        <v>545</v>
      </c>
      <c r="B443" s="138" t="s">
        <v>154</v>
      </c>
      <c r="C443" s="139">
        <v>50503.008000000002</v>
      </c>
      <c r="D443" s="139" t="s">
        <v>244</v>
      </c>
      <c r="E443" s="140">
        <f t="shared" si="242"/>
        <v>5470.0461863979708</v>
      </c>
      <c r="F443" s="77">
        <f t="shared" si="243"/>
        <v>5470</v>
      </c>
      <c r="G443" s="77">
        <f t="shared" si="257"/>
        <v>5.2465000000665896E-2</v>
      </c>
      <c r="I443" s="77">
        <f>+G443</f>
        <v>5.2465000000665896E-2</v>
      </c>
      <c r="O443" s="77">
        <f t="shared" ca="1" si="237"/>
        <v>4.8819198443781582E-2</v>
      </c>
      <c r="P443" s="77">
        <f>+D$11+D$12*F443+D$13*F443^2</f>
        <v>5.8029019548631378E-2</v>
      </c>
      <c r="Q443" s="143">
        <f t="shared" si="260"/>
        <v>35484.508000000002</v>
      </c>
      <c r="R443" s="77">
        <f t="shared" si="262"/>
        <v>3.0958313530142005E-5</v>
      </c>
      <c r="S443" s="79">
        <f>S$16</f>
        <v>0.1</v>
      </c>
      <c r="Z443" s="77">
        <f t="shared" si="246"/>
        <v>5470</v>
      </c>
      <c r="AA443" s="84">
        <f t="shared" si="247"/>
        <v>4.6578505370314854E-2</v>
      </c>
      <c r="AB443" s="84">
        <f t="shared" si="263"/>
        <v>9.262666465249024E-2</v>
      </c>
      <c r="AC443" s="84">
        <f t="shared" si="264"/>
        <v>-5.5640195479654819E-3</v>
      </c>
      <c r="AD443" s="84">
        <f t="shared" si="265"/>
        <v>5.8864946303510413E-3</v>
      </c>
      <c r="AE443" s="84">
        <f t="shared" si="266"/>
        <v>3.4650819033151642E-6</v>
      </c>
      <c r="AF443" s="77">
        <f t="shared" si="267"/>
        <v>-5.5640195479654819E-3</v>
      </c>
      <c r="AG443" s="142"/>
      <c r="AH443" s="77">
        <f t="shared" si="248"/>
        <v>-4.0161664651824344E-2</v>
      </c>
      <c r="AI443" s="77">
        <f t="shared" si="249"/>
        <v>1.0350821201037945</v>
      </c>
      <c r="AJ443" s="77">
        <f t="shared" si="250"/>
        <v>-0.65098386800966446</v>
      </c>
      <c r="AK443" s="77">
        <f t="shared" si="251"/>
        <v>-3.5906838042759214E-3</v>
      </c>
      <c r="AL443" s="77">
        <f t="shared" si="252"/>
        <v>-0.10199565247519203</v>
      </c>
      <c r="AM443" s="77">
        <f t="shared" si="253"/>
        <v>-5.1042083625912983E-2</v>
      </c>
      <c r="AN443" s="84">
        <f t="shared" si="268"/>
        <v>6.1847195151046428</v>
      </c>
      <c r="AO443" s="84">
        <f t="shared" si="268"/>
        <v>6.1847195151108938</v>
      </c>
      <c r="AP443" s="84">
        <f t="shared" si="268"/>
        <v>6.1847195152890055</v>
      </c>
      <c r="AQ443" s="84">
        <f t="shared" si="268"/>
        <v>6.1847195203642045</v>
      </c>
      <c r="AR443" s="84">
        <f t="shared" si="268"/>
        <v>6.1847196649791165</v>
      </c>
      <c r="AS443" s="84">
        <f t="shared" si="268"/>
        <v>6.1847237856979262</v>
      </c>
      <c r="AT443" s="84">
        <f t="shared" si="268"/>
        <v>6.1848412025081121</v>
      </c>
      <c r="AU443" s="84">
        <f t="shared" si="254"/>
        <v>6.1881863418095673</v>
      </c>
    </row>
    <row r="444" spans="1:47" s="77" customFormat="1" ht="12.95" customHeight="1">
      <c r="A444" s="5" t="s">
        <v>147</v>
      </c>
      <c r="B444" s="140"/>
      <c r="C444" s="147">
        <v>50516.618000000002</v>
      </c>
      <c r="D444" s="148"/>
      <c r="E444" s="77">
        <f t="shared" si="242"/>
        <v>5482.0274477404446</v>
      </c>
      <c r="F444" s="77">
        <f t="shared" si="243"/>
        <v>5482</v>
      </c>
      <c r="G444" s="77">
        <f t="shared" si="257"/>
        <v>3.1179000005067792E-2</v>
      </c>
      <c r="I444" s="77">
        <f>+G444</f>
        <v>3.1179000005067792E-2</v>
      </c>
      <c r="O444" s="77">
        <f t="shared" ca="1" si="237"/>
        <v>4.8953691744277286E-2</v>
      </c>
      <c r="P444" s="77">
        <f>+D$11+D$12*F444+D$13*F444^2</f>
        <v>5.8214011185752937E-2</v>
      </c>
      <c r="Q444" s="143">
        <f t="shared" si="260"/>
        <v>35498.118000000002</v>
      </c>
      <c r="R444" s="77">
        <f t="shared" si="262"/>
        <v>7.3089182953977076E-4</v>
      </c>
      <c r="S444" s="79">
        <f>S$16</f>
        <v>0.1</v>
      </c>
      <c r="Z444" s="77">
        <f t="shared" si="246"/>
        <v>5482</v>
      </c>
      <c r="AA444" s="84">
        <f t="shared" si="247"/>
        <v>4.6692050229648369E-2</v>
      </c>
      <c r="AB444" s="84">
        <f t="shared" si="263"/>
        <v>7.1260460016931662E-2</v>
      </c>
      <c r="AC444" s="84">
        <f t="shared" si="264"/>
        <v>-2.7035011180685145E-2</v>
      </c>
      <c r="AD444" s="84">
        <f t="shared" si="265"/>
        <v>-1.5513050224580577E-2</v>
      </c>
      <c r="AE444" s="84">
        <f t="shared" si="266"/>
        <v>2.406547272703595E-5</v>
      </c>
      <c r="AF444" s="77">
        <f t="shared" si="267"/>
        <v>-2.7035011180685145E-2</v>
      </c>
      <c r="AG444" s="142"/>
      <c r="AH444" s="77">
        <f t="shared" si="248"/>
        <v>-4.008146001186387E-2</v>
      </c>
      <c r="AI444" s="77">
        <f t="shared" si="249"/>
        <v>1.0350883887421631</v>
      </c>
      <c r="AJ444" s="77">
        <f t="shared" si="250"/>
        <v>-0.64964613258819959</v>
      </c>
      <c r="AK444" s="77">
        <f t="shared" si="251"/>
        <v>-3.5289002023567574E-3</v>
      </c>
      <c r="AL444" s="77">
        <f t="shared" si="252"/>
        <v>-0.10023469657022466</v>
      </c>
      <c r="AM444" s="77">
        <f t="shared" si="253"/>
        <v>-5.0159351212383727E-2</v>
      </c>
      <c r="AN444" s="84">
        <f t="shared" si="268"/>
        <v>6.1864197234078615</v>
      </c>
      <c r="AO444" s="84">
        <f t="shared" si="268"/>
        <v>6.1864197234140104</v>
      </c>
      <c r="AP444" s="84">
        <f t="shared" si="268"/>
        <v>6.1864197235892</v>
      </c>
      <c r="AQ444" s="84">
        <f t="shared" si="268"/>
        <v>6.1864197285803044</v>
      </c>
      <c r="AR444" s="84">
        <f t="shared" si="268"/>
        <v>6.1864198707753104</v>
      </c>
      <c r="AS444" s="84">
        <f t="shared" si="268"/>
        <v>6.1864239218657753</v>
      </c>
      <c r="AT444" s="84">
        <f t="shared" si="268"/>
        <v>6.1865393354751568</v>
      </c>
      <c r="AU444" s="84">
        <f t="shared" si="254"/>
        <v>6.1898268770410105</v>
      </c>
    </row>
    <row r="445" spans="1:47" s="77" customFormat="1" ht="12.95" customHeight="1">
      <c r="A445" s="5" t="s">
        <v>147</v>
      </c>
      <c r="B445" s="140"/>
      <c r="C445" s="147">
        <v>50541.614000000001</v>
      </c>
      <c r="D445" s="148"/>
      <c r="E445" s="77">
        <f t="shared" si="242"/>
        <v>5504.0321214007281</v>
      </c>
      <c r="F445" s="77">
        <f t="shared" si="243"/>
        <v>5504</v>
      </c>
      <c r="G445" s="77">
        <f t="shared" si="257"/>
        <v>3.6488000005192589E-2</v>
      </c>
      <c r="I445" s="77">
        <f>+G445</f>
        <v>3.6488000005192589E-2</v>
      </c>
      <c r="O445" s="77">
        <f t="shared" ca="1" si="237"/>
        <v>4.9200262795186078E-2</v>
      </c>
      <c r="P445" s="77">
        <f>+D$11+D$12*F445+D$13*F445^2</f>
        <v>5.8553818472644445E-2</v>
      </c>
      <c r="Q445" s="143">
        <f t="shared" si="260"/>
        <v>35523.114000000001</v>
      </c>
      <c r="R445" s="77">
        <f t="shared" si="262"/>
        <v>4.8690034463853935E-4</v>
      </c>
      <c r="S445" s="79">
        <f>S$16</f>
        <v>0.1</v>
      </c>
      <c r="Z445" s="77">
        <f t="shared" si="246"/>
        <v>5504</v>
      </c>
      <c r="AA445" s="84">
        <f t="shared" si="247"/>
        <v>4.6900471079914699E-2</v>
      </c>
      <c r="AB445" s="84">
        <f t="shared" si="263"/>
        <v>7.6422116171919754E-2</v>
      </c>
      <c r="AC445" s="84">
        <f t="shared" si="264"/>
        <v>-2.2065818467451856E-2</v>
      </c>
      <c r="AD445" s="84">
        <f t="shared" si="265"/>
        <v>-1.041247107472211E-2</v>
      </c>
      <c r="AE445" s="84">
        <f t="shared" si="266"/>
        <v>1.0841955388192461E-5</v>
      </c>
      <c r="AF445" s="77">
        <f t="shared" si="267"/>
        <v>-2.2065818467451856E-2</v>
      </c>
      <c r="AG445" s="142"/>
      <c r="AH445" s="77">
        <f t="shared" si="248"/>
        <v>-3.9934116166727165E-2</v>
      </c>
      <c r="AI445" s="77">
        <f t="shared" si="249"/>
        <v>1.0350995988205127</v>
      </c>
      <c r="AJ445" s="77">
        <f t="shared" si="250"/>
        <v>-0.64718834680314286</v>
      </c>
      <c r="AK445" s="77">
        <f t="shared" si="251"/>
        <v>-3.4156000641771336E-3</v>
      </c>
      <c r="AL445" s="77">
        <f t="shared" si="252"/>
        <v>-9.7006222761443231E-2</v>
      </c>
      <c r="AM445" s="77">
        <f t="shared" si="253"/>
        <v>-4.8541182567780561E-2</v>
      </c>
      <c r="AN445" s="84">
        <f t="shared" si="268"/>
        <v>6.1895367983458538</v>
      </c>
      <c r="AO445" s="84">
        <f t="shared" si="268"/>
        <v>6.1895367983518161</v>
      </c>
      <c r="AP445" s="84">
        <f t="shared" si="268"/>
        <v>6.1895367985216287</v>
      </c>
      <c r="AQ445" s="84">
        <f t="shared" si="268"/>
        <v>6.1895368033580853</v>
      </c>
      <c r="AR445" s="84">
        <f t="shared" si="268"/>
        <v>6.1895369411062209</v>
      </c>
      <c r="AS445" s="84">
        <f t="shared" si="268"/>
        <v>6.1895408643388246</v>
      </c>
      <c r="AT445" s="84">
        <f t="shared" si="268"/>
        <v>6.1896526021162916</v>
      </c>
      <c r="AU445" s="84">
        <f t="shared" si="254"/>
        <v>6.1928345249653241</v>
      </c>
    </row>
    <row r="446" spans="1:47" s="77" customFormat="1" ht="12.95" customHeight="1">
      <c r="A446" s="144" t="s">
        <v>1651</v>
      </c>
      <c r="B446" s="144" t="s">
        <v>65</v>
      </c>
      <c r="C446" s="145">
        <v>50541.615689999999</v>
      </c>
      <c r="D446" s="146">
        <v>2.0000000000000001E-4</v>
      </c>
      <c r="E446" s="140">
        <f t="shared" si="242"/>
        <v>5504.033609154706</v>
      </c>
      <c r="F446" s="77">
        <f t="shared" si="243"/>
        <v>5504</v>
      </c>
      <c r="G446" s="77">
        <f t="shared" si="257"/>
        <v>3.8178000002517365E-2</v>
      </c>
      <c r="K446" s="77">
        <f>+G446</f>
        <v>3.8178000002517365E-2</v>
      </c>
      <c r="O446" s="77">
        <f t="shared" ca="1" si="237"/>
        <v>4.9200262795186078E-2</v>
      </c>
      <c r="Q446" s="143">
        <f t="shared" si="260"/>
        <v>35523.115689999999</v>
      </c>
      <c r="R446" s="77">
        <f t="shared" si="262"/>
        <v>1.4575596841922159E-3</v>
      </c>
      <c r="S446" s="79">
        <f>S$18</f>
        <v>1</v>
      </c>
      <c r="Z446" s="77">
        <f t="shared" si="246"/>
        <v>5504</v>
      </c>
      <c r="AA446" s="84">
        <f t="shared" si="247"/>
        <v>4.6900471079914699E-2</v>
      </c>
      <c r="AB446" s="84">
        <f t="shared" si="263"/>
        <v>7.811211616924453E-2</v>
      </c>
      <c r="AC446" s="84">
        <f t="shared" si="264"/>
        <v>3.8178000002517365E-2</v>
      </c>
      <c r="AD446" s="84">
        <f t="shared" si="265"/>
        <v>-8.7224710773973341E-3</v>
      </c>
      <c r="AE446" s="84">
        <f t="shared" si="266"/>
        <v>7.6081501696033003E-5</v>
      </c>
      <c r="AF446" s="77">
        <f t="shared" si="267"/>
        <v>3.8178000002517365E-2</v>
      </c>
      <c r="AG446" s="142"/>
      <c r="AH446" s="77">
        <f t="shared" si="248"/>
        <v>-3.9934116166727165E-2</v>
      </c>
      <c r="AI446" s="77">
        <f t="shared" si="249"/>
        <v>1.0350995988205127</v>
      </c>
      <c r="AJ446" s="77">
        <f t="shared" si="250"/>
        <v>-0.64718834680314286</v>
      </c>
      <c r="AK446" s="77">
        <f t="shared" si="251"/>
        <v>-3.4156000641771336E-3</v>
      </c>
      <c r="AL446" s="77">
        <f t="shared" si="252"/>
        <v>-9.7006222761443231E-2</v>
      </c>
      <c r="AM446" s="77">
        <f t="shared" si="253"/>
        <v>-4.8541182567780561E-2</v>
      </c>
      <c r="AN446" s="84">
        <f t="shared" si="268"/>
        <v>6.1895367983458538</v>
      </c>
      <c r="AO446" s="84">
        <f t="shared" si="268"/>
        <v>6.1895367983518161</v>
      </c>
      <c r="AP446" s="84">
        <f t="shared" si="268"/>
        <v>6.1895367985216287</v>
      </c>
      <c r="AQ446" s="84">
        <f t="shared" si="268"/>
        <v>6.1895368033580853</v>
      </c>
      <c r="AR446" s="84">
        <f t="shared" si="268"/>
        <v>6.1895369411062209</v>
      </c>
      <c r="AS446" s="84">
        <f t="shared" si="268"/>
        <v>6.1895408643388246</v>
      </c>
      <c r="AT446" s="84">
        <f t="shared" si="268"/>
        <v>6.1896526021162916</v>
      </c>
      <c r="AU446" s="84">
        <f t="shared" si="254"/>
        <v>6.1928345249653241</v>
      </c>
    </row>
    <row r="447" spans="1:47" s="77" customFormat="1" ht="12.95" customHeight="1">
      <c r="A447" s="5" t="s">
        <v>150</v>
      </c>
      <c r="B447" s="140"/>
      <c r="C447" s="147">
        <v>50840.383000000002</v>
      </c>
      <c r="D447" s="148"/>
      <c r="E447" s="77">
        <f t="shared" si="242"/>
        <v>5767.0467775380876</v>
      </c>
      <c r="F447" s="77">
        <f t="shared" si="243"/>
        <v>5767</v>
      </c>
      <c r="G447" s="77">
        <f t="shared" si="257"/>
        <v>5.3136500006075948E-2</v>
      </c>
      <c r="I447" s="77">
        <f>+G447</f>
        <v>5.3136500006075948E-2</v>
      </c>
      <c r="O447" s="77">
        <f t="shared" ref="O447:O510" ca="1" si="269">+C$11+C$12*F447</f>
        <v>5.2147907631050233E-2</v>
      </c>
      <c r="P447" s="77">
        <f>+D$11+D$12*F447+D$13*F447^2</f>
        <v>6.268179127235779E-2</v>
      </c>
      <c r="Q447" s="143">
        <f t="shared" si="260"/>
        <v>35821.883000000002</v>
      </c>
      <c r="R447" s="77">
        <f t="shared" si="262"/>
        <v>9.1112585358156401E-5</v>
      </c>
      <c r="S447" s="79">
        <f>S$16</f>
        <v>0.1</v>
      </c>
      <c r="Z447" s="77">
        <f t="shared" si="246"/>
        <v>5767</v>
      </c>
      <c r="AA447" s="84">
        <f t="shared" si="247"/>
        <v>4.9417111048856321E-2</v>
      </c>
      <c r="AB447" s="84">
        <f t="shared" si="263"/>
        <v>9.1279441315716248E-2</v>
      </c>
      <c r="AC447" s="84">
        <f t="shared" si="264"/>
        <v>-9.5452912662818412E-3</v>
      </c>
      <c r="AD447" s="84">
        <f t="shared" si="265"/>
        <v>3.719388957219627E-3</v>
      </c>
      <c r="AE447" s="84">
        <f t="shared" si="266"/>
        <v>1.3833854215087304E-6</v>
      </c>
      <c r="AF447" s="77">
        <f t="shared" si="267"/>
        <v>-9.5452912662818412E-3</v>
      </c>
      <c r="AG447" s="142"/>
      <c r="AH447" s="77">
        <f t="shared" si="248"/>
        <v>-3.8142941309640299E-2</v>
      </c>
      <c r="AI447" s="77">
        <f t="shared" si="249"/>
        <v>1.035205262206494</v>
      </c>
      <c r="AJ447" s="77">
        <f t="shared" si="250"/>
        <v>-0.61728792810011357</v>
      </c>
      <c r="AK447" s="77">
        <f t="shared" si="251"/>
        <v>-2.0585611798912464E-3</v>
      </c>
      <c r="AL447" s="77">
        <f t="shared" si="252"/>
        <v>-5.8406604779287365E-2</v>
      </c>
      <c r="AM447" s="77">
        <f t="shared" si="253"/>
        <v>-2.9211607068057581E-2</v>
      </c>
      <c r="AN447" s="84">
        <f t="shared" si="268"/>
        <v>6.2268022720751457</v>
      </c>
      <c r="AO447" s="84">
        <f t="shared" si="268"/>
        <v>6.2268022720787988</v>
      </c>
      <c r="AP447" s="84">
        <f t="shared" si="268"/>
        <v>6.2268022721825558</v>
      </c>
      <c r="AQ447" s="84">
        <f t="shared" si="268"/>
        <v>6.2268022751294012</v>
      </c>
      <c r="AR447" s="84">
        <f t="shared" si="268"/>
        <v>6.2268023588243722</v>
      </c>
      <c r="AS447" s="84">
        <f t="shared" si="268"/>
        <v>6.2268047358904406</v>
      </c>
      <c r="AT447" s="84">
        <f t="shared" si="268"/>
        <v>6.2268722480944945</v>
      </c>
      <c r="AU447" s="84">
        <f t="shared" si="254"/>
        <v>6.2287895887877998</v>
      </c>
    </row>
    <row r="448" spans="1:47" s="77" customFormat="1" ht="12.95" customHeight="1">
      <c r="A448" s="5" t="s">
        <v>147</v>
      </c>
      <c r="B448" s="140"/>
      <c r="C448" s="147">
        <v>50842.665999999997</v>
      </c>
      <c r="D448" s="148"/>
      <c r="E448" s="77">
        <f t="shared" si="242"/>
        <v>5769.0565659028798</v>
      </c>
      <c r="F448" s="77">
        <f t="shared" si="243"/>
        <v>5769</v>
      </c>
      <c r="G448" s="77">
        <f t="shared" si="257"/>
        <v>6.4255500001308974E-2</v>
      </c>
      <c r="I448" s="77">
        <f>+G448</f>
        <v>6.4255500001308974E-2</v>
      </c>
      <c r="O448" s="77">
        <f t="shared" ca="1" si="269"/>
        <v>5.2170323181132849E-2</v>
      </c>
      <c r="P448" s="77">
        <f>+D$11+D$12*F448+D$13*F448^2</f>
        <v>6.271364747943553E-2</v>
      </c>
      <c r="Q448" s="143">
        <f t="shared" si="260"/>
        <v>35824.165999999997</v>
      </c>
      <c r="R448" s="77">
        <f t="shared" si="262"/>
        <v>2.3773091992074978E-6</v>
      </c>
      <c r="S448" s="79">
        <f>S$16</f>
        <v>0.1</v>
      </c>
      <c r="Z448" s="77">
        <f t="shared" si="246"/>
        <v>5769</v>
      </c>
      <c r="AA448" s="84">
        <f t="shared" si="247"/>
        <v>4.9436422649369358E-2</v>
      </c>
      <c r="AB448" s="84">
        <f t="shared" si="263"/>
        <v>0.10238461344428978</v>
      </c>
      <c r="AC448" s="84">
        <f t="shared" si="264"/>
        <v>1.5418525218734436E-3</v>
      </c>
      <c r="AD448" s="84">
        <f t="shared" si="265"/>
        <v>1.4819077351939616E-2</v>
      </c>
      <c r="AE448" s="84">
        <f t="shared" si="266"/>
        <v>2.1960505356276967E-5</v>
      </c>
      <c r="AF448" s="77">
        <f t="shared" si="267"/>
        <v>1.5418525218734436E-3</v>
      </c>
      <c r="AG448" s="142"/>
      <c r="AH448" s="77">
        <f t="shared" si="248"/>
        <v>-3.8129113442980811E-2</v>
      </c>
      <c r="AI448" s="77">
        <f t="shared" si="249"/>
        <v>1.0352058650025489</v>
      </c>
      <c r="AJ448" s="77">
        <f t="shared" si="250"/>
        <v>-0.61705694620785223</v>
      </c>
      <c r="AK448" s="77">
        <f t="shared" si="251"/>
        <v>-2.0482262037325714E-3</v>
      </c>
      <c r="AL448" s="77">
        <f t="shared" si="252"/>
        <v>-5.8113043903496496E-2</v>
      </c>
      <c r="AM448" s="77">
        <f t="shared" si="253"/>
        <v>-2.9064702008602995E-2</v>
      </c>
      <c r="AN448" s="84">
        <f t="shared" si="268"/>
        <v>6.2270856730594737</v>
      </c>
      <c r="AO448" s="84">
        <f t="shared" si="268"/>
        <v>6.227085673063109</v>
      </c>
      <c r="AP448" s="84">
        <f t="shared" si="268"/>
        <v>6.2270856731663526</v>
      </c>
      <c r="AQ448" s="84">
        <f t="shared" si="268"/>
        <v>6.2270856760985858</v>
      </c>
      <c r="AR448" s="84">
        <f t="shared" si="268"/>
        <v>6.2270857593772089</v>
      </c>
      <c r="AS448" s="84">
        <f t="shared" si="268"/>
        <v>6.2270881245806118</v>
      </c>
      <c r="AT448" s="84">
        <f t="shared" si="268"/>
        <v>6.2271552987969043</v>
      </c>
      <c r="AU448" s="84">
        <f t="shared" si="254"/>
        <v>6.2290630113263736</v>
      </c>
    </row>
    <row r="449" spans="1:47" s="77" customFormat="1" ht="12.95" customHeight="1">
      <c r="A449" s="144" t="s">
        <v>1651</v>
      </c>
      <c r="B449" s="144" t="s">
        <v>65</v>
      </c>
      <c r="C449" s="145">
        <v>50842.668380000003</v>
      </c>
      <c r="D449" s="146">
        <v>5.2999999999999998E-4</v>
      </c>
      <c r="E449" s="140">
        <f t="shared" si="242"/>
        <v>5769.058661083046</v>
      </c>
      <c r="F449" s="77">
        <f t="shared" si="243"/>
        <v>5769</v>
      </c>
      <c r="G449" s="77">
        <f t="shared" si="257"/>
        <v>6.6635500006668735E-2</v>
      </c>
      <c r="K449" s="77">
        <f>+G449</f>
        <v>6.6635500006668735E-2</v>
      </c>
      <c r="O449" s="77">
        <f t="shared" ca="1" si="269"/>
        <v>5.2170323181132849E-2</v>
      </c>
      <c r="Q449" s="143">
        <f t="shared" si="260"/>
        <v>35824.168380000003</v>
      </c>
      <c r="R449" s="77">
        <f t="shared" si="262"/>
        <v>4.4402898611387489E-3</v>
      </c>
      <c r="S449" s="79">
        <f>S$18</f>
        <v>1</v>
      </c>
      <c r="Z449" s="77">
        <f t="shared" si="246"/>
        <v>5769</v>
      </c>
      <c r="AA449" s="84">
        <f t="shared" si="247"/>
        <v>4.9436422649369358E-2</v>
      </c>
      <c r="AB449" s="84">
        <f t="shared" si="263"/>
        <v>0.10476461344964955</v>
      </c>
      <c r="AC449" s="84">
        <f t="shared" si="264"/>
        <v>6.6635500006668735E-2</v>
      </c>
      <c r="AD449" s="84">
        <f t="shared" si="265"/>
        <v>1.7199077357299378E-2</v>
      </c>
      <c r="AE449" s="84">
        <f t="shared" si="266"/>
        <v>2.9580826194236813E-4</v>
      </c>
      <c r="AF449" s="77">
        <f t="shared" si="267"/>
        <v>6.6635500006668735E-2</v>
      </c>
      <c r="AG449" s="142"/>
      <c r="AH449" s="77">
        <f t="shared" si="248"/>
        <v>-3.8129113442980811E-2</v>
      </c>
      <c r="AI449" s="77">
        <f t="shared" si="249"/>
        <v>1.0352058650025489</v>
      </c>
      <c r="AJ449" s="77">
        <f t="shared" si="250"/>
        <v>-0.61705694620785223</v>
      </c>
      <c r="AK449" s="77">
        <f t="shared" si="251"/>
        <v>-2.0482262037325714E-3</v>
      </c>
      <c r="AL449" s="77">
        <f t="shared" si="252"/>
        <v>-5.8113043903496496E-2</v>
      </c>
      <c r="AM449" s="77">
        <f t="shared" si="253"/>
        <v>-2.9064702008602995E-2</v>
      </c>
      <c r="AN449" s="84">
        <f t="shared" si="268"/>
        <v>6.2270856730594737</v>
      </c>
      <c r="AO449" s="84">
        <f t="shared" si="268"/>
        <v>6.227085673063109</v>
      </c>
      <c r="AP449" s="84">
        <f t="shared" si="268"/>
        <v>6.2270856731663526</v>
      </c>
      <c r="AQ449" s="84">
        <f t="shared" si="268"/>
        <v>6.2270856760985858</v>
      </c>
      <c r="AR449" s="84">
        <f t="shared" si="268"/>
        <v>6.2270857593772089</v>
      </c>
      <c r="AS449" s="84">
        <f t="shared" si="268"/>
        <v>6.2270881245806118</v>
      </c>
      <c r="AT449" s="84">
        <f t="shared" si="268"/>
        <v>6.2271552987969043</v>
      </c>
      <c r="AU449" s="84">
        <f t="shared" si="254"/>
        <v>6.2290630113263736</v>
      </c>
    </row>
    <row r="450" spans="1:47" s="77" customFormat="1" ht="12.95" customHeight="1">
      <c r="A450" s="144" t="s">
        <v>1651</v>
      </c>
      <c r="B450" s="144" t="s">
        <v>65</v>
      </c>
      <c r="C450" s="145">
        <v>50858.574079999999</v>
      </c>
      <c r="D450" s="146">
        <v>7.6999999999999996E-4</v>
      </c>
      <c r="E450" s="140">
        <f t="shared" si="242"/>
        <v>5783.0608909533566</v>
      </c>
      <c r="F450" s="77">
        <f t="shared" si="243"/>
        <v>5783</v>
      </c>
      <c r="G450" s="77">
        <f t="shared" si="257"/>
        <v>6.9168499998340849E-2</v>
      </c>
      <c r="K450" s="77">
        <f>+G450</f>
        <v>6.9168499998340849E-2</v>
      </c>
      <c r="O450" s="77">
        <f t="shared" ca="1" si="269"/>
        <v>5.2327232031711177E-2</v>
      </c>
      <c r="Q450" s="143">
        <f t="shared" si="260"/>
        <v>35840.074079999999</v>
      </c>
      <c r="R450" s="77">
        <f t="shared" si="262"/>
        <v>4.7842813920204782E-3</v>
      </c>
      <c r="S450" s="79">
        <f>S$18</f>
        <v>1</v>
      </c>
      <c r="Z450" s="77">
        <f t="shared" si="246"/>
        <v>5783</v>
      </c>
      <c r="AA450" s="84">
        <f t="shared" si="247"/>
        <v>4.9571675766301587E-2</v>
      </c>
      <c r="AB450" s="84">
        <f t="shared" si="263"/>
        <v>0.10720073246723762</v>
      </c>
      <c r="AC450" s="84">
        <f t="shared" si="264"/>
        <v>6.9168499998340849E-2</v>
      </c>
      <c r="AD450" s="84">
        <f t="shared" si="265"/>
        <v>1.9596824232039262E-2</v>
      </c>
      <c r="AE450" s="84">
        <f t="shared" si="266"/>
        <v>3.8403551998144117E-4</v>
      </c>
      <c r="AF450" s="77">
        <f t="shared" si="267"/>
        <v>6.9168499998340849E-2</v>
      </c>
      <c r="AG450" s="142"/>
      <c r="AH450" s="77">
        <f t="shared" si="248"/>
        <v>-3.8032232468896768E-2</v>
      </c>
      <c r="AI450" s="77">
        <f t="shared" si="249"/>
        <v>1.0352099996395565</v>
      </c>
      <c r="AJ450" s="77">
        <f t="shared" si="250"/>
        <v>-0.61543857767892485</v>
      </c>
      <c r="AK450" s="77">
        <f t="shared" si="251"/>
        <v>-1.9758761453521224E-3</v>
      </c>
      <c r="AL450" s="77">
        <f t="shared" si="252"/>
        <v>-5.6058108320771599E-2</v>
      </c>
      <c r="AM450" s="77">
        <f t="shared" si="253"/>
        <v>-2.8036396603204828E-2</v>
      </c>
      <c r="AN450" s="84">
        <f t="shared" si="268"/>
        <v>6.2290694845122916</v>
      </c>
      <c r="AO450" s="84">
        <f t="shared" si="268"/>
        <v>6.2290694845158008</v>
      </c>
      <c r="AP450" s="84">
        <f t="shared" si="268"/>
        <v>6.2290694846154508</v>
      </c>
      <c r="AQ450" s="84">
        <f t="shared" si="268"/>
        <v>6.2290694874453125</v>
      </c>
      <c r="AR450" s="84">
        <f t="shared" si="268"/>
        <v>6.2290695678076808</v>
      </c>
      <c r="AS450" s="84">
        <f t="shared" si="268"/>
        <v>6.2290718499365472</v>
      </c>
      <c r="AT450" s="84">
        <f t="shared" si="268"/>
        <v>6.2291366576668361</v>
      </c>
      <c r="AU450" s="84">
        <f t="shared" si="254"/>
        <v>6.2309769690963908</v>
      </c>
    </row>
    <row r="451" spans="1:47" s="77" customFormat="1" ht="12.95" customHeight="1">
      <c r="A451" s="5" t="s">
        <v>147</v>
      </c>
      <c r="B451" s="140"/>
      <c r="C451" s="147">
        <v>50858.576000000001</v>
      </c>
      <c r="D451" s="148"/>
      <c r="E451" s="77">
        <f t="shared" si="242"/>
        <v>5783.0625811827322</v>
      </c>
      <c r="F451" s="77">
        <f t="shared" si="243"/>
        <v>5783</v>
      </c>
      <c r="G451" s="77">
        <f t="shared" si="257"/>
        <v>7.1088500000769272E-2</v>
      </c>
      <c r="I451" s="77">
        <f>+G451</f>
        <v>7.1088500000769272E-2</v>
      </c>
      <c r="O451" s="77">
        <f t="shared" ca="1" si="269"/>
        <v>5.2327232031711177E-2</v>
      </c>
      <c r="P451" s="77">
        <f>+D$11+D$12*F451+D$13*F451^2</f>
        <v>6.2936837363853707E-2</v>
      </c>
      <c r="Q451" s="143">
        <f t="shared" si="260"/>
        <v>35840.076000000001</v>
      </c>
      <c r="R451" s="77">
        <f t="shared" si="262"/>
        <v>6.6449603746085244E-5</v>
      </c>
      <c r="S451" s="79">
        <f>S$16</f>
        <v>0.1</v>
      </c>
      <c r="Z451" s="77">
        <f t="shared" si="246"/>
        <v>5783</v>
      </c>
      <c r="AA451" s="84">
        <f t="shared" si="247"/>
        <v>4.9571675766301587E-2</v>
      </c>
      <c r="AB451" s="84">
        <f t="shared" si="263"/>
        <v>0.10912073246966604</v>
      </c>
      <c r="AC451" s="84">
        <f t="shared" si="264"/>
        <v>8.1516626369155659E-3</v>
      </c>
      <c r="AD451" s="84">
        <f t="shared" si="265"/>
        <v>2.1516824234467685E-2</v>
      </c>
      <c r="AE451" s="84">
        <f t="shared" si="266"/>
        <v>4.629737251369759E-5</v>
      </c>
      <c r="AF451" s="77">
        <f t="shared" si="267"/>
        <v>8.1516626369155659E-3</v>
      </c>
      <c r="AG451" s="142"/>
      <c r="AH451" s="77">
        <f t="shared" si="248"/>
        <v>-3.8032232468896768E-2</v>
      </c>
      <c r="AI451" s="77">
        <f t="shared" si="249"/>
        <v>1.0352099996395565</v>
      </c>
      <c r="AJ451" s="77">
        <f t="shared" si="250"/>
        <v>-0.61543857767892485</v>
      </c>
      <c r="AK451" s="77">
        <f t="shared" si="251"/>
        <v>-1.9758761453521224E-3</v>
      </c>
      <c r="AL451" s="77">
        <f t="shared" si="252"/>
        <v>-5.6058108320771599E-2</v>
      </c>
      <c r="AM451" s="77">
        <f t="shared" si="253"/>
        <v>-2.8036396603204828E-2</v>
      </c>
      <c r="AN451" s="84">
        <f t="shared" ref="AN451:AT460" si="270">$AU451+$AB$7*SIN(AO451)</f>
        <v>6.2290694845122916</v>
      </c>
      <c r="AO451" s="84">
        <f t="shared" si="270"/>
        <v>6.2290694845158008</v>
      </c>
      <c r="AP451" s="84">
        <f t="shared" si="270"/>
        <v>6.2290694846154508</v>
      </c>
      <c r="AQ451" s="84">
        <f t="shared" si="270"/>
        <v>6.2290694874453125</v>
      </c>
      <c r="AR451" s="84">
        <f t="shared" si="270"/>
        <v>6.2290695678076808</v>
      </c>
      <c r="AS451" s="84">
        <f t="shared" si="270"/>
        <v>6.2290718499365472</v>
      </c>
      <c r="AT451" s="84">
        <f t="shared" si="270"/>
        <v>6.2291366576668361</v>
      </c>
      <c r="AU451" s="84">
        <f t="shared" si="254"/>
        <v>6.2309769690963908</v>
      </c>
    </row>
    <row r="452" spans="1:47" s="77" customFormat="1" ht="12.95" customHeight="1">
      <c r="A452" s="5" t="s">
        <v>151</v>
      </c>
      <c r="B452" s="140"/>
      <c r="C452" s="147">
        <v>50865.292000000001</v>
      </c>
      <c r="D452" s="148">
        <v>6.0000000000000001E-3</v>
      </c>
      <c r="E452" s="77">
        <f t="shared" si="242"/>
        <v>5788.974862679871</v>
      </c>
      <c r="F452" s="77">
        <f t="shared" si="243"/>
        <v>5789</v>
      </c>
      <c r="O452" s="77">
        <f t="shared" ca="1" si="269"/>
        <v>5.2394478681959025E-2</v>
      </c>
      <c r="P452" s="77">
        <f>+D$11+D$12*F452+D$13*F452^2</f>
        <v>6.3032595404429737E-2</v>
      </c>
      <c r="Q452" s="143">
        <f t="shared" si="260"/>
        <v>35846.792000000001</v>
      </c>
      <c r="S452" s="79"/>
      <c r="U452" s="106">
        <v>-2.8554499993333593E-2</v>
      </c>
      <c r="Z452" s="77">
        <f t="shared" si="246"/>
        <v>5789</v>
      </c>
      <c r="AA452" s="84">
        <f t="shared" si="247"/>
        <v>4.9629679849760071E-2</v>
      </c>
      <c r="AB452" s="84">
        <f t="shared" si="263"/>
        <v>-9999</v>
      </c>
      <c r="AC452" s="84">
        <f t="shared" si="264"/>
        <v>-6.3032595404429737E-2</v>
      </c>
      <c r="AD452" s="84">
        <f t="shared" si="265"/>
        <v>-9999</v>
      </c>
      <c r="AE452" s="84">
        <f t="shared" si="266"/>
        <v>0</v>
      </c>
      <c r="AF452" s="77">
        <f t="shared" si="267"/>
        <v>-9999</v>
      </c>
      <c r="AG452" s="142"/>
      <c r="AH452" s="77">
        <f t="shared" si="248"/>
        <v>-3.7990666092662446E-2</v>
      </c>
      <c r="AI452" s="77">
        <f t="shared" si="249"/>
        <v>1.0352117261221991</v>
      </c>
      <c r="AJ452" s="77">
        <f t="shared" si="250"/>
        <v>-0.61474419128251656</v>
      </c>
      <c r="AK452" s="77">
        <f t="shared" si="251"/>
        <v>-1.9448662305120131E-3</v>
      </c>
      <c r="AL452" s="77">
        <f t="shared" si="252"/>
        <v>-5.5177416673404159E-2</v>
      </c>
      <c r="AM452" s="77">
        <f t="shared" si="253"/>
        <v>-2.7595710062399453E-2</v>
      </c>
      <c r="AN452" s="84">
        <f t="shared" si="270"/>
        <v>6.229919691819175</v>
      </c>
      <c r="AO452" s="84">
        <f t="shared" si="270"/>
        <v>6.2299196918226301</v>
      </c>
      <c r="AP452" s="84">
        <f t="shared" si="270"/>
        <v>6.2299196919207382</v>
      </c>
      <c r="AQ452" s="84">
        <f t="shared" si="270"/>
        <v>6.2299196947066831</v>
      </c>
      <c r="AR452" s="84">
        <f t="shared" si="270"/>
        <v>6.2299197738182723</v>
      </c>
      <c r="AS452" s="84">
        <f t="shared" si="270"/>
        <v>6.2299220203249028</v>
      </c>
      <c r="AT452" s="84">
        <f t="shared" si="270"/>
        <v>6.2299858135463557</v>
      </c>
      <c r="AU452" s="84">
        <f t="shared" si="254"/>
        <v>6.2317972367121133</v>
      </c>
    </row>
    <row r="453" spans="1:47" s="77" customFormat="1" ht="12.95" customHeight="1">
      <c r="A453" s="144" t="s">
        <v>1651</v>
      </c>
      <c r="B453" s="144" t="s">
        <v>65</v>
      </c>
      <c r="C453" s="145">
        <v>50867.656300000002</v>
      </c>
      <c r="D453" s="146">
        <v>1.2999999999999999E-3</v>
      </c>
      <c r="E453" s="140">
        <f t="shared" si="242"/>
        <v>5791.0562216947146</v>
      </c>
      <c r="F453" s="77">
        <f t="shared" si="243"/>
        <v>5791</v>
      </c>
      <c r="G453" s="77">
        <f t="shared" ref="G453:G468" si="271">+C453-(C$7+F453*C$8)</f>
        <v>6.3864500007184688E-2</v>
      </c>
      <c r="K453" s="77">
        <f>+G453</f>
        <v>6.3864500007184688E-2</v>
      </c>
      <c r="O453" s="77">
        <f t="shared" ca="1" si="269"/>
        <v>5.2416894232041641E-2</v>
      </c>
      <c r="Q453" s="143">
        <f t="shared" si="260"/>
        <v>35849.156300000002</v>
      </c>
      <c r="R453" s="77">
        <f t="shared" ref="R453:R467" si="272">+(P453-G453)^2</f>
        <v>4.078674361167693E-3</v>
      </c>
      <c r="S453" s="79">
        <f>S$18</f>
        <v>1</v>
      </c>
      <c r="Z453" s="77">
        <f t="shared" si="246"/>
        <v>5791</v>
      </c>
      <c r="AA453" s="84">
        <f t="shared" si="247"/>
        <v>4.9649019664083638E-2</v>
      </c>
      <c r="AB453" s="84">
        <f t="shared" si="263"/>
        <v>0.10184130452168448</v>
      </c>
      <c r="AC453" s="84">
        <f t="shared" si="264"/>
        <v>6.3864500007184688E-2</v>
      </c>
      <c r="AD453" s="84">
        <f t="shared" si="265"/>
        <v>1.421548034310105E-2</v>
      </c>
      <c r="AE453" s="84">
        <f t="shared" si="266"/>
        <v>2.0207988138509235E-4</v>
      </c>
      <c r="AF453" s="77">
        <f t="shared" si="267"/>
        <v>6.3864500007184688E-2</v>
      </c>
      <c r="AG453" s="142"/>
      <c r="AH453" s="77">
        <f t="shared" si="248"/>
        <v>-3.7976804514499793E-2</v>
      </c>
      <c r="AI453" s="77">
        <f t="shared" si="249"/>
        <v>1.0352122955486609</v>
      </c>
      <c r="AJ453" s="77">
        <f t="shared" si="250"/>
        <v>-0.61451262265404583</v>
      </c>
      <c r="AK453" s="77">
        <f t="shared" si="251"/>
        <v>-1.9345292329427269E-3</v>
      </c>
      <c r="AL453" s="77">
        <f t="shared" si="252"/>
        <v>-5.4883852141024536E-2</v>
      </c>
      <c r="AM453" s="77">
        <f t="shared" si="253"/>
        <v>-2.7448816612052476E-2</v>
      </c>
      <c r="AN453" s="84">
        <f t="shared" si="270"/>
        <v>6.2302030945685161</v>
      </c>
      <c r="AO453" s="84">
        <f t="shared" si="270"/>
        <v>6.2302030945719533</v>
      </c>
      <c r="AP453" s="84">
        <f t="shared" si="270"/>
        <v>6.2302030946695472</v>
      </c>
      <c r="AQ453" s="84">
        <f t="shared" si="270"/>
        <v>6.2302030974408469</v>
      </c>
      <c r="AR453" s="84">
        <f t="shared" si="270"/>
        <v>6.2302031761353858</v>
      </c>
      <c r="AS453" s="84">
        <f t="shared" si="270"/>
        <v>6.2302054107654703</v>
      </c>
      <c r="AT453" s="84">
        <f t="shared" si="270"/>
        <v>6.2302688657779992</v>
      </c>
      <c r="AU453" s="84">
        <f t="shared" si="254"/>
        <v>6.2320706592506872</v>
      </c>
    </row>
    <row r="454" spans="1:47" s="77" customFormat="1" ht="12.95" customHeight="1">
      <c r="A454" s="5" t="s">
        <v>147</v>
      </c>
      <c r="B454" s="140"/>
      <c r="C454" s="147">
        <v>50867.656999999999</v>
      </c>
      <c r="D454" s="148"/>
      <c r="E454" s="77">
        <f t="shared" si="242"/>
        <v>5791.0568379241713</v>
      </c>
      <c r="F454" s="77">
        <f t="shared" si="243"/>
        <v>5791</v>
      </c>
      <c r="G454" s="77">
        <f t="shared" si="271"/>
        <v>6.4564500004053116E-2</v>
      </c>
      <c r="I454" s="77">
        <f>+G454</f>
        <v>6.4564500004053116E-2</v>
      </c>
      <c r="O454" s="77">
        <f t="shared" ca="1" si="269"/>
        <v>5.2416894232041641E-2</v>
      </c>
      <c r="P454" s="77">
        <f>+D$11+D$12*F454+D$13*F454^2</f>
        <v>6.3064528782350832E-2</v>
      </c>
      <c r="Q454" s="143">
        <f t="shared" si="260"/>
        <v>35849.156999999999</v>
      </c>
      <c r="R454" s="77">
        <f t="shared" si="272"/>
        <v>2.2499136659350432E-6</v>
      </c>
      <c r="S454" s="79">
        <f>S$16</f>
        <v>0.1</v>
      </c>
      <c r="Z454" s="77">
        <f t="shared" si="246"/>
        <v>5791</v>
      </c>
      <c r="AA454" s="84">
        <f t="shared" si="247"/>
        <v>4.9649019664083638E-2</v>
      </c>
      <c r="AB454" s="84">
        <f t="shared" si="263"/>
        <v>0.10254130451855291</v>
      </c>
      <c r="AC454" s="84">
        <f t="shared" si="264"/>
        <v>1.4999712217022843E-3</v>
      </c>
      <c r="AD454" s="84">
        <f t="shared" si="265"/>
        <v>1.4915480339969478E-2</v>
      </c>
      <c r="AE454" s="84">
        <f t="shared" si="266"/>
        <v>2.2247155377201603E-5</v>
      </c>
      <c r="AF454" s="77">
        <f t="shared" si="267"/>
        <v>1.4999712217022843E-3</v>
      </c>
      <c r="AG454" s="142"/>
      <c r="AH454" s="77">
        <f t="shared" si="248"/>
        <v>-3.7976804514499793E-2</v>
      </c>
      <c r="AI454" s="77">
        <f t="shared" si="249"/>
        <v>1.0352122955486609</v>
      </c>
      <c r="AJ454" s="77">
        <f t="shared" si="250"/>
        <v>-0.61451262265404583</v>
      </c>
      <c r="AK454" s="77">
        <f t="shared" si="251"/>
        <v>-1.9345292329427269E-3</v>
      </c>
      <c r="AL454" s="77">
        <f t="shared" si="252"/>
        <v>-5.4883852141024536E-2</v>
      </c>
      <c r="AM454" s="77">
        <f t="shared" si="253"/>
        <v>-2.7448816612052476E-2</v>
      </c>
      <c r="AN454" s="84">
        <f t="shared" si="270"/>
        <v>6.2302030945685161</v>
      </c>
      <c r="AO454" s="84">
        <f t="shared" si="270"/>
        <v>6.2302030945719533</v>
      </c>
      <c r="AP454" s="84">
        <f t="shared" si="270"/>
        <v>6.2302030946695472</v>
      </c>
      <c r="AQ454" s="84">
        <f t="shared" si="270"/>
        <v>6.2302030974408469</v>
      </c>
      <c r="AR454" s="84">
        <f t="shared" si="270"/>
        <v>6.2302031761353858</v>
      </c>
      <c r="AS454" s="84">
        <f t="shared" si="270"/>
        <v>6.2302054107654703</v>
      </c>
      <c r="AT454" s="84">
        <f t="shared" si="270"/>
        <v>6.2302688657779992</v>
      </c>
      <c r="AU454" s="84">
        <f t="shared" si="254"/>
        <v>6.2320706592506872</v>
      </c>
    </row>
    <row r="455" spans="1:47" s="77" customFormat="1" ht="12.95" customHeight="1">
      <c r="A455" s="5" t="s">
        <v>147</v>
      </c>
      <c r="B455" s="140"/>
      <c r="C455" s="147">
        <v>50884.684999999998</v>
      </c>
      <c r="D455" s="148"/>
      <c r="E455" s="77">
        <f t="shared" si="242"/>
        <v>5806.0470596831437</v>
      </c>
      <c r="F455" s="77">
        <f t="shared" si="243"/>
        <v>5806</v>
      </c>
      <c r="G455" s="77">
        <f t="shared" si="271"/>
        <v>5.3457000001799315E-2</v>
      </c>
      <c r="I455" s="77">
        <f>+G455</f>
        <v>5.3457000001799315E-2</v>
      </c>
      <c r="O455" s="77">
        <f t="shared" ca="1" si="269"/>
        <v>5.2585010857661277E-2</v>
      </c>
      <c r="P455" s="77">
        <f>+D$11+D$12*F455+D$13*F455^2</f>
        <v>6.3304252736816627E-2</v>
      </c>
      <c r="Q455" s="143">
        <f t="shared" si="260"/>
        <v>35866.184999999998</v>
      </c>
      <c r="R455" s="77">
        <f t="shared" si="272"/>
        <v>9.6968386427305923E-5</v>
      </c>
      <c r="S455" s="79">
        <f>S$16</f>
        <v>0.1</v>
      </c>
      <c r="Z455" s="77">
        <f t="shared" si="246"/>
        <v>5806</v>
      </c>
      <c r="AA455" s="84">
        <f t="shared" si="247"/>
        <v>4.9794149728498001E-2</v>
      </c>
      <c r="AB455" s="84">
        <f t="shared" si="263"/>
        <v>9.1329745292277581E-2</v>
      </c>
      <c r="AC455" s="84">
        <f t="shared" si="264"/>
        <v>-9.8472527350173117E-3</v>
      </c>
      <c r="AD455" s="84">
        <f t="shared" si="265"/>
        <v>3.6628502733013144E-3</v>
      </c>
      <c r="AE455" s="84">
        <f t="shared" si="266"/>
        <v>1.3416472124623514E-6</v>
      </c>
      <c r="AF455" s="77">
        <f t="shared" si="267"/>
        <v>-9.8472527350173117E-3</v>
      </c>
      <c r="AG455" s="142"/>
      <c r="AH455" s="77">
        <f t="shared" si="248"/>
        <v>-3.7872745290478273E-2</v>
      </c>
      <c r="AI455" s="77">
        <f t="shared" si="249"/>
        <v>1.0352164695347355</v>
      </c>
      <c r="AJ455" s="77">
        <f t="shared" si="250"/>
        <v>-0.61277416323890577</v>
      </c>
      <c r="AK455" s="77">
        <f t="shared" si="251"/>
        <v>-1.8569961411888578E-3</v>
      </c>
      <c r="AL455" s="77">
        <f t="shared" si="252"/>
        <v>-5.2682108000238481E-2</v>
      </c>
      <c r="AM455" s="77">
        <f t="shared" si="253"/>
        <v>-2.6347147948099801E-2</v>
      </c>
      <c r="AN455" s="84">
        <f t="shared" si="270"/>
        <v>6.2323286200869017</v>
      </c>
      <c r="AO455" s="84">
        <f t="shared" si="270"/>
        <v>6.2323286200902031</v>
      </c>
      <c r="AP455" s="84">
        <f t="shared" si="270"/>
        <v>6.2323286201839361</v>
      </c>
      <c r="AQ455" s="84">
        <f t="shared" si="270"/>
        <v>6.2323286228453094</v>
      </c>
      <c r="AR455" s="84">
        <f t="shared" si="270"/>
        <v>6.2323286984100115</v>
      </c>
      <c r="AS455" s="84">
        <f t="shared" si="270"/>
        <v>6.2323308439274694</v>
      </c>
      <c r="AT455" s="84">
        <f t="shared" si="270"/>
        <v>6.2323917617592226</v>
      </c>
      <c r="AU455" s="84">
        <f t="shared" si="254"/>
        <v>6.2341213282899917</v>
      </c>
    </row>
    <row r="456" spans="1:47" s="77" customFormat="1" ht="12.95" customHeight="1">
      <c r="A456" s="144" t="s">
        <v>1651</v>
      </c>
      <c r="B456" s="144" t="s">
        <v>65</v>
      </c>
      <c r="C456" s="145">
        <v>50884.685140000001</v>
      </c>
      <c r="D456" s="146">
        <v>3.8999999999999999E-4</v>
      </c>
      <c r="E456" s="140">
        <f t="shared" si="242"/>
        <v>5806.0471829290391</v>
      </c>
      <c r="F456" s="77">
        <f t="shared" si="243"/>
        <v>5806</v>
      </c>
      <c r="G456" s="77">
        <f t="shared" si="271"/>
        <v>5.3597000005538575E-2</v>
      </c>
      <c r="K456" s="77">
        <f>+G456</f>
        <v>5.3597000005538575E-2</v>
      </c>
      <c r="O456" s="77">
        <f t="shared" ca="1" si="269"/>
        <v>5.2585010857661277E-2</v>
      </c>
      <c r="Q456" s="143">
        <f t="shared" si="260"/>
        <v>35866.185140000001</v>
      </c>
      <c r="R456" s="77">
        <f t="shared" si="272"/>
        <v>2.8726384095937021E-3</v>
      </c>
      <c r="S456" s="79">
        <f>S$18</f>
        <v>1</v>
      </c>
      <c r="Z456" s="77">
        <f t="shared" si="246"/>
        <v>5806</v>
      </c>
      <c r="AA456" s="84">
        <f t="shared" si="247"/>
        <v>4.9794149728498001E-2</v>
      </c>
      <c r="AB456" s="84">
        <f t="shared" si="263"/>
        <v>9.1469745296016841E-2</v>
      </c>
      <c r="AC456" s="84">
        <f t="shared" si="264"/>
        <v>5.3597000005538575E-2</v>
      </c>
      <c r="AD456" s="84">
        <f t="shared" si="265"/>
        <v>3.8028502770405745E-3</v>
      </c>
      <c r="AE456" s="84">
        <f t="shared" si="266"/>
        <v>1.4461670229587574E-5</v>
      </c>
      <c r="AF456" s="77">
        <f t="shared" si="267"/>
        <v>5.3597000005538575E-2</v>
      </c>
      <c r="AG456" s="142"/>
      <c r="AH456" s="77">
        <f t="shared" si="248"/>
        <v>-3.7872745290478273E-2</v>
      </c>
      <c r="AI456" s="77">
        <f t="shared" si="249"/>
        <v>1.0352164695347355</v>
      </c>
      <c r="AJ456" s="77">
        <f t="shared" si="250"/>
        <v>-0.61277416323890577</v>
      </c>
      <c r="AK456" s="77">
        <f t="shared" si="251"/>
        <v>-1.8569961411888578E-3</v>
      </c>
      <c r="AL456" s="77">
        <f t="shared" si="252"/>
        <v>-5.2682108000238481E-2</v>
      </c>
      <c r="AM456" s="77">
        <f t="shared" si="253"/>
        <v>-2.6347147948099801E-2</v>
      </c>
      <c r="AN456" s="84">
        <f t="shared" si="270"/>
        <v>6.2323286200869017</v>
      </c>
      <c r="AO456" s="84">
        <f t="shared" si="270"/>
        <v>6.2323286200902031</v>
      </c>
      <c r="AP456" s="84">
        <f t="shared" si="270"/>
        <v>6.2323286201839361</v>
      </c>
      <c r="AQ456" s="84">
        <f t="shared" si="270"/>
        <v>6.2323286228453094</v>
      </c>
      <c r="AR456" s="84">
        <f t="shared" si="270"/>
        <v>6.2323286984100115</v>
      </c>
      <c r="AS456" s="84">
        <f t="shared" si="270"/>
        <v>6.2323308439274694</v>
      </c>
      <c r="AT456" s="84">
        <f t="shared" si="270"/>
        <v>6.2323917617592226</v>
      </c>
      <c r="AU456" s="84">
        <f t="shared" si="254"/>
        <v>6.2341213282899917</v>
      </c>
    </row>
    <row r="457" spans="1:47" s="77" customFormat="1" ht="12.95" customHeight="1">
      <c r="A457" s="5" t="s">
        <v>147</v>
      </c>
      <c r="B457" s="140"/>
      <c r="C457" s="147">
        <v>50900.595999999998</v>
      </c>
      <c r="D457" s="148"/>
      <c r="E457" s="77">
        <f t="shared" si="242"/>
        <v>5820.0539552907921</v>
      </c>
      <c r="F457" s="77">
        <f t="shared" si="243"/>
        <v>5820</v>
      </c>
      <c r="G457" s="77">
        <f t="shared" si="271"/>
        <v>6.1289999997825362E-2</v>
      </c>
      <c r="I457" s="77">
        <f>+G457</f>
        <v>6.1289999997825362E-2</v>
      </c>
      <c r="O457" s="77">
        <f t="shared" ca="1" si="269"/>
        <v>5.274191970823959E-2</v>
      </c>
      <c r="P457" s="77">
        <f>+D$11+D$12*F457+D$13*F457^2</f>
        <v>6.3528351132527222E-2</v>
      </c>
      <c r="Q457" s="143">
        <f t="shared" si="260"/>
        <v>35882.095999999998</v>
      </c>
      <c r="R457" s="77">
        <f t="shared" si="272"/>
        <v>5.0102158022211055E-6</v>
      </c>
      <c r="S457" s="79">
        <f>S$16</f>
        <v>0.1</v>
      </c>
      <c r="Z457" s="77">
        <f t="shared" si="246"/>
        <v>5820</v>
      </c>
      <c r="AA457" s="84">
        <f t="shared" si="247"/>
        <v>4.9929733845902262E-2</v>
      </c>
      <c r="AB457" s="84">
        <f t="shared" si="263"/>
        <v>9.9065468590911282E-2</v>
      </c>
      <c r="AC457" s="84">
        <f t="shared" si="264"/>
        <v>-2.2383511347018603E-3</v>
      </c>
      <c r="AD457" s="84">
        <f t="shared" si="265"/>
        <v>1.13602661519231E-2</v>
      </c>
      <c r="AE457" s="84">
        <f t="shared" si="266"/>
        <v>1.2905564704252969E-5</v>
      </c>
      <c r="AF457" s="77">
        <f t="shared" si="267"/>
        <v>-2.2383511347018603E-3</v>
      </c>
      <c r="AG457" s="142"/>
      <c r="AH457" s="77">
        <f t="shared" si="248"/>
        <v>-3.7775468593085927E-2</v>
      </c>
      <c r="AI457" s="77">
        <f t="shared" si="249"/>
        <v>1.0352202112579125</v>
      </c>
      <c r="AJ457" s="77">
        <f t="shared" si="250"/>
        <v>-0.61114890843912362</v>
      </c>
      <c r="AK457" s="77">
        <f t="shared" si="251"/>
        <v>-1.7846232396094295E-3</v>
      </c>
      <c r="AL457" s="77">
        <f t="shared" si="252"/>
        <v>-5.0627131096267965E-2</v>
      </c>
      <c r="AM457" s="77">
        <f t="shared" si="253"/>
        <v>-2.531897371447047E-2</v>
      </c>
      <c r="AN457" s="84">
        <f t="shared" si="270"/>
        <v>6.2343124514851498</v>
      </c>
      <c r="AO457" s="84">
        <f t="shared" si="270"/>
        <v>6.2343124514883241</v>
      </c>
      <c r="AP457" s="84">
        <f t="shared" si="270"/>
        <v>6.2343124515784476</v>
      </c>
      <c r="AQ457" s="84">
        <f t="shared" si="270"/>
        <v>6.2343124541370853</v>
      </c>
      <c r="AR457" s="84">
        <f t="shared" si="270"/>
        <v>6.2343125267775834</v>
      </c>
      <c r="AS457" s="84">
        <f t="shared" si="270"/>
        <v>6.2343145890636116</v>
      </c>
      <c r="AT457" s="84">
        <f t="shared" si="270"/>
        <v>6.2343731379098726</v>
      </c>
      <c r="AU457" s="84">
        <f t="shared" si="254"/>
        <v>6.2360352860600088</v>
      </c>
    </row>
    <row r="458" spans="1:47" s="77" customFormat="1" ht="12.95" customHeight="1">
      <c r="A458" s="144" t="s">
        <v>1651</v>
      </c>
      <c r="B458" s="144" t="s">
        <v>65</v>
      </c>
      <c r="C458" s="145">
        <v>50900.598299999998</v>
      </c>
      <c r="D458" s="146">
        <v>9.1E-4</v>
      </c>
      <c r="E458" s="140">
        <f t="shared" si="242"/>
        <v>5820.0559800447299</v>
      </c>
      <c r="F458" s="77">
        <f t="shared" si="243"/>
        <v>5820</v>
      </c>
      <c r="G458" s="77">
        <f t="shared" si="271"/>
        <v>6.3589999997930136E-2</v>
      </c>
      <c r="K458" s="77">
        <f>+G458</f>
        <v>6.3589999997930136E-2</v>
      </c>
      <c r="O458" s="77">
        <f t="shared" ca="1" si="269"/>
        <v>5.274191970823959E-2</v>
      </c>
      <c r="Q458" s="143">
        <f t="shared" si="260"/>
        <v>35882.098299999998</v>
      </c>
      <c r="R458" s="77">
        <f t="shared" si="272"/>
        <v>4.0436880997367546E-3</v>
      </c>
      <c r="S458" s="79">
        <f>S$18</f>
        <v>1</v>
      </c>
      <c r="Z458" s="77">
        <f t="shared" si="246"/>
        <v>5820</v>
      </c>
      <c r="AA458" s="84">
        <f t="shared" si="247"/>
        <v>4.9929733845902262E-2</v>
      </c>
      <c r="AB458" s="84">
        <f t="shared" si="263"/>
        <v>0.10136546859101606</v>
      </c>
      <c r="AC458" s="84">
        <f t="shared" si="264"/>
        <v>6.3589999997930136E-2</v>
      </c>
      <c r="AD458" s="84">
        <f t="shared" si="265"/>
        <v>1.3660266152027874E-2</v>
      </c>
      <c r="AE458" s="84">
        <f t="shared" si="266"/>
        <v>1.8660287134423842E-4</v>
      </c>
      <c r="AF458" s="77">
        <f t="shared" si="267"/>
        <v>6.3589999997930136E-2</v>
      </c>
      <c r="AG458" s="142"/>
      <c r="AH458" s="77">
        <f t="shared" si="248"/>
        <v>-3.7775468593085927E-2</v>
      </c>
      <c r="AI458" s="77">
        <f t="shared" si="249"/>
        <v>1.0352202112579125</v>
      </c>
      <c r="AJ458" s="77">
        <f t="shared" si="250"/>
        <v>-0.61114890843912362</v>
      </c>
      <c r="AK458" s="77">
        <f t="shared" si="251"/>
        <v>-1.7846232396094295E-3</v>
      </c>
      <c r="AL458" s="77">
        <f t="shared" si="252"/>
        <v>-5.0627131096267965E-2</v>
      </c>
      <c r="AM458" s="77">
        <f t="shared" si="253"/>
        <v>-2.531897371447047E-2</v>
      </c>
      <c r="AN458" s="84">
        <f t="shared" si="270"/>
        <v>6.2343124514851498</v>
      </c>
      <c r="AO458" s="84">
        <f t="shared" si="270"/>
        <v>6.2343124514883241</v>
      </c>
      <c r="AP458" s="84">
        <f t="shared" si="270"/>
        <v>6.2343124515784476</v>
      </c>
      <c r="AQ458" s="84">
        <f t="shared" si="270"/>
        <v>6.2343124541370853</v>
      </c>
      <c r="AR458" s="84">
        <f t="shared" si="270"/>
        <v>6.2343125267775834</v>
      </c>
      <c r="AS458" s="84">
        <f t="shared" si="270"/>
        <v>6.2343145890636116</v>
      </c>
      <c r="AT458" s="84">
        <f t="shared" si="270"/>
        <v>6.2343731379098726</v>
      </c>
      <c r="AU458" s="84">
        <f t="shared" si="254"/>
        <v>6.2360352860600088</v>
      </c>
    </row>
    <row r="459" spans="1:47" s="77" customFormat="1" ht="12.95" customHeight="1">
      <c r="A459" s="144" t="s">
        <v>1651</v>
      </c>
      <c r="B459" s="144" t="s">
        <v>65</v>
      </c>
      <c r="C459" s="145">
        <v>51144.8338</v>
      </c>
      <c r="D459" s="146">
        <v>1.2999999999999999E-3</v>
      </c>
      <c r="E459" s="140">
        <f t="shared" si="242"/>
        <v>6035.0632801630045</v>
      </c>
      <c r="F459" s="77">
        <f t="shared" si="243"/>
        <v>6035</v>
      </c>
      <c r="G459" s="77">
        <f t="shared" si="271"/>
        <v>7.1882500000356231E-2</v>
      </c>
      <c r="K459" s="77">
        <f>+G459</f>
        <v>7.1882500000356231E-2</v>
      </c>
      <c r="O459" s="77">
        <f t="shared" ca="1" si="269"/>
        <v>5.5151591342120942E-2</v>
      </c>
      <c r="Q459" s="143">
        <f t="shared" si="260"/>
        <v>36126.3338</v>
      </c>
      <c r="R459" s="77">
        <f t="shared" si="272"/>
        <v>5.1670938063012135E-3</v>
      </c>
      <c r="S459" s="79">
        <f>S$18</f>
        <v>1</v>
      </c>
      <c r="Z459" s="77">
        <f t="shared" si="246"/>
        <v>6035</v>
      </c>
      <c r="AA459" s="84">
        <f t="shared" si="247"/>
        <v>5.2027319383580191E-2</v>
      </c>
      <c r="AB459" s="84">
        <f t="shared" si="263"/>
        <v>0.10814559968080742</v>
      </c>
      <c r="AC459" s="84">
        <f t="shared" si="264"/>
        <v>7.1882500000356231E-2</v>
      </c>
      <c r="AD459" s="84">
        <f t="shared" si="265"/>
        <v>1.985518061677604E-2</v>
      </c>
      <c r="AE459" s="84">
        <f t="shared" si="266"/>
        <v>3.9422819732479896E-4</v>
      </c>
      <c r="AF459" s="77">
        <f t="shared" si="267"/>
        <v>7.1882500000356231E-2</v>
      </c>
      <c r="AG459" s="142"/>
      <c r="AH459" s="77">
        <f t="shared" si="248"/>
        <v>-3.6263099680451182E-2</v>
      </c>
      <c r="AI459" s="77">
        <f t="shared" si="249"/>
        <v>1.0352589858488723</v>
      </c>
      <c r="AJ459" s="77">
        <f t="shared" si="250"/>
        <v>-0.58586844569349739</v>
      </c>
      <c r="AK459" s="77">
        <f t="shared" si="251"/>
        <v>-6.7236750989647183E-4</v>
      </c>
      <c r="AL459" s="77">
        <f t="shared" si="252"/>
        <v>-1.9067083501601419E-2</v>
      </c>
      <c r="AM459" s="77">
        <f t="shared" si="253"/>
        <v>-9.5338305908118197E-3</v>
      </c>
      <c r="AN459" s="84">
        <f t="shared" si="270"/>
        <v>6.2647791450078261</v>
      </c>
      <c r="AO459" s="84">
        <f t="shared" si="270"/>
        <v>6.2647791450090295</v>
      </c>
      <c r="AP459" s="84">
        <f t="shared" si="270"/>
        <v>6.2647791450431543</v>
      </c>
      <c r="AQ459" s="84">
        <f t="shared" si="270"/>
        <v>6.2647791460109898</v>
      </c>
      <c r="AR459" s="84">
        <f t="shared" si="270"/>
        <v>6.2647791734599743</v>
      </c>
      <c r="AS459" s="84">
        <f t="shared" si="270"/>
        <v>6.264779951946462</v>
      </c>
      <c r="AT459" s="84">
        <f t="shared" si="270"/>
        <v>6.2648020307629197</v>
      </c>
      <c r="AU459" s="84">
        <f t="shared" si="254"/>
        <v>6.2654282089567097</v>
      </c>
    </row>
    <row r="460" spans="1:47" s="77" customFormat="1" ht="12.95" customHeight="1">
      <c r="A460" s="5" t="s">
        <v>147</v>
      </c>
      <c r="B460" s="140"/>
      <c r="C460" s="147">
        <v>51144.834000000003</v>
      </c>
      <c r="D460" s="148"/>
      <c r="E460" s="77">
        <f t="shared" si="242"/>
        <v>6035.0634562285659</v>
      </c>
      <c r="F460" s="77">
        <f t="shared" si="243"/>
        <v>6035</v>
      </c>
      <c r="G460" s="77">
        <f t="shared" si="271"/>
        <v>7.2082500002579764E-2</v>
      </c>
      <c r="I460" s="77">
        <f>+G460</f>
        <v>7.2082500002579764E-2</v>
      </c>
      <c r="O460" s="77">
        <f t="shared" ca="1" si="269"/>
        <v>5.5151591342120942E-2</v>
      </c>
      <c r="P460" s="77">
        <f>+D$11+D$12*F460+D$13*F460^2</f>
        <v>6.7013038419436288E-2</v>
      </c>
      <c r="Q460" s="143">
        <f t="shared" si="260"/>
        <v>36126.334000000003</v>
      </c>
      <c r="R460" s="77">
        <f t="shared" si="272"/>
        <v>2.5699440742967549E-5</v>
      </c>
      <c r="S460" s="79">
        <f>S$16</f>
        <v>0.1</v>
      </c>
      <c r="Z460" s="77">
        <f t="shared" si="246"/>
        <v>6035</v>
      </c>
      <c r="AA460" s="84">
        <f t="shared" si="247"/>
        <v>5.2027319383580191E-2</v>
      </c>
      <c r="AB460" s="84">
        <f t="shared" si="263"/>
        <v>0.10834559968303095</v>
      </c>
      <c r="AC460" s="84">
        <f t="shared" si="264"/>
        <v>5.0694615831434753E-3</v>
      </c>
      <c r="AD460" s="84">
        <f t="shared" si="265"/>
        <v>2.0055180618999573E-2</v>
      </c>
      <c r="AE460" s="84">
        <f t="shared" si="266"/>
        <v>4.0221026966069609E-5</v>
      </c>
      <c r="AF460" s="77">
        <f t="shared" si="267"/>
        <v>5.0694615831434753E-3</v>
      </c>
      <c r="AG460" s="142"/>
      <c r="AH460" s="77">
        <f t="shared" si="248"/>
        <v>-3.6263099680451182E-2</v>
      </c>
      <c r="AI460" s="77">
        <f t="shared" si="249"/>
        <v>1.0352589858488723</v>
      </c>
      <c r="AJ460" s="77">
        <f t="shared" si="250"/>
        <v>-0.58586844569349739</v>
      </c>
      <c r="AK460" s="77">
        <f t="shared" si="251"/>
        <v>-6.7236750989647183E-4</v>
      </c>
      <c r="AL460" s="77">
        <f t="shared" si="252"/>
        <v>-1.9067083501601419E-2</v>
      </c>
      <c r="AM460" s="77">
        <f t="shared" si="253"/>
        <v>-9.5338305908118197E-3</v>
      </c>
      <c r="AN460" s="84">
        <f t="shared" si="270"/>
        <v>6.2647791450078261</v>
      </c>
      <c r="AO460" s="84">
        <f t="shared" si="270"/>
        <v>6.2647791450090295</v>
      </c>
      <c r="AP460" s="84">
        <f t="shared" si="270"/>
        <v>6.2647791450431543</v>
      </c>
      <c r="AQ460" s="84">
        <f t="shared" si="270"/>
        <v>6.2647791460109898</v>
      </c>
      <c r="AR460" s="84">
        <f t="shared" si="270"/>
        <v>6.2647791734599743</v>
      </c>
      <c r="AS460" s="84">
        <f t="shared" si="270"/>
        <v>6.264779951946462</v>
      </c>
      <c r="AT460" s="84">
        <f t="shared" si="270"/>
        <v>6.2648020307629197</v>
      </c>
      <c r="AU460" s="84">
        <f t="shared" si="254"/>
        <v>6.2654282089567097</v>
      </c>
    </row>
    <row r="461" spans="1:47" s="77" customFormat="1" ht="12.95" customHeight="1">
      <c r="A461" s="144" t="s">
        <v>1651</v>
      </c>
      <c r="B461" s="144" t="s">
        <v>65</v>
      </c>
      <c r="C461" s="145">
        <v>51160.738599999997</v>
      </c>
      <c r="D461" s="146">
        <v>1.6999999999999999E-3</v>
      </c>
      <c r="E461" s="140">
        <f t="shared" si="242"/>
        <v>6049.0647177382971</v>
      </c>
      <c r="F461" s="77">
        <f t="shared" si="243"/>
        <v>6049</v>
      </c>
      <c r="G461" s="77">
        <f t="shared" si="271"/>
        <v>7.3515500000212342E-2</v>
      </c>
      <c r="K461" s="77">
        <f>+G461</f>
        <v>7.3515500000212342E-2</v>
      </c>
      <c r="O461" s="77">
        <f t="shared" ca="1" si="269"/>
        <v>5.530850019269927E-2</v>
      </c>
      <c r="Q461" s="143">
        <f t="shared" si="260"/>
        <v>36142.238599999997</v>
      </c>
      <c r="R461" s="77">
        <f t="shared" si="272"/>
        <v>5.4045287402812205E-3</v>
      </c>
      <c r="S461" s="79">
        <f>S$18</f>
        <v>1</v>
      </c>
      <c r="Z461" s="77">
        <f t="shared" si="246"/>
        <v>6049</v>
      </c>
      <c r="AA461" s="84">
        <f t="shared" si="247"/>
        <v>5.2164890236512843E-2</v>
      </c>
      <c r="AB461" s="84">
        <f t="shared" si="263"/>
        <v>0.10967893566586412</v>
      </c>
      <c r="AC461" s="84">
        <f t="shared" si="264"/>
        <v>7.3515500000212342E-2</v>
      </c>
      <c r="AD461" s="84">
        <f t="shared" si="265"/>
        <v>2.1350609763699499E-2</v>
      </c>
      <c r="AE461" s="84">
        <f t="shared" si="266"/>
        <v>4.5584853728178039E-4</v>
      </c>
      <c r="AF461" s="77">
        <f t="shared" si="267"/>
        <v>7.3515500000212342E-2</v>
      </c>
      <c r="AG461" s="142"/>
      <c r="AH461" s="77">
        <f t="shared" si="248"/>
        <v>-3.6163435665651777E-2</v>
      </c>
      <c r="AI461" s="77">
        <f t="shared" si="249"/>
        <v>1.0352602931978785</v>
      </c>
      <c r="AJ461" s="77">
        <f t="shared" si="250"/>
        <v>-0.58420171078163041</v>
      </c>
      <c r="AK461" s="77">
        <f t="shared" si="251"/>
        <v>-5.9990395813476916E-4</v>
      </c>
      <c r="AL461" s="77">
        <f t="shared" si="252"/>
        <v>-1.7011942631290418E-2</v>
      </c>
      <c r="AM461" s="77">
        <f t="shared" si="253"/>
        <v>-8.5061764616463035E-3</v>
      </c>
      <c r="AN461" s="84">
        <f t="shared" ref="AN461:AT470" si="273">$AU461+$AB$7*SIN(AO461)</f>
        <v>6.2667630555493217</v>
      </c>
      <c r="AO461" s="84">
        <f t="shared" si="273"/>
        <v>6.2667630555503955</v>
      </c>
      <c r="AP461" s="84">
        <f t="shared" si="273"/>
        <v>6.2667630555808485</v>
      </c>
      <c r="AQ461" s="84">
        <f t="shared" si="273"/>
        <v>6.2667630564444927</v>
      </c>
      <c r="AR461" s="84">
        <f t="shared" si="273"/>
        <v>6.2667630809376442</v>
      </c>
      <c r="AS461" s="84">
        <f t="shared" si="273"/>
        <v>6.2667637755691219</v>
      </c>
      <c r="AT461" s="84">
        <f t="shared" si="273"/>
        <v>6.2667834754764753</v>
      </c>
      <c r="AU461" s="84">
        <f t="shared" si="254"/>
        <v>6.2673421667267277</v>
      </c>
    </row>
    <row r="462" spans="1:47" s="77" customFormat="1" ht="12.95" customHeight="1">
      <c r="A462" s="5" t="s">
        <v>147</v>
      </c>
      <c r="B462" s="140"/>
      <c r="C462" s="147">
        <v>51160.739000000001</v>
      </c>
      <c r="D462" s="148"/>
      <c r="E462" s="77">
        <f t="shared" si="242"/>
        <v>6049.0650698694199</v>
      </c>
      <c r="F462" s="77">
        <f t="shared" si="243"/>
        <v>6049</v>
      </c>
      <c r="G462" s="77">
        <f t="shared" si="271"/>
        <v>7.3915500004659407E-2</v>
      </c>
      <c r="I462" s="77">
        <f>+G462</f>
        <v>7.3915500004659407E-2</v>
      </c>
      <c r="O462" s="77">
        <f t="shared" ca="1" si="269"/>
        <v>5.530850019269927E-2</v>
      </c>
      <c r="P462" s="77">
        <f>+D$11+D$12*F462+D$13*F462^2</f>
        <v>6.7242759763416177E-2</v>
      </c>
      <c r="Q462" s="143">
        <f t="shared" si="260"/>
        <v>36142.239000000001</v>
      </c>
      <c r="R462" s="77">
        <f t="shared" si="272"/>
        <v>4.4525462327106759E-5</v>
      </c>
      <c r="S462" s="79">
        <f>S$16</f>
        <v>0.1</v>
      </c>
      <c r="Z462" s="77">
        <f t="shared" si="246"/>
        <v>6049</v>
      </c>
      <c r="AA462" s="84">
        <f t="shared" si="247"/>
        <v>5.2164890236512843E-2</v>
      </c>
      <c r="AB462" s="84">
        <f t="shared" si="263"/>
        <v>0.11007893567031118</v>
      </c>
      <c r="AC462" s="84">
        <f t="shared" si="264"/>
        <v>6.6727402412432302E-3</v>
      </c>
      <c r="AD462" s="84">
        <f t="shared" si="265"/>
        <v>2.1750609768146564E-2</v>
      </c>
      <c r="AE462" s="84">
        <f t="shared" si="266"/>
        <v>4.7308902528619279E-5</v>
      </c>
      <c r="AF462" s="77">
        <f t="shared" si="267"/>
        <v>6.6727402412432302E-3</v>
      </c>
      <c r="AG462" s="142"/>
      <c r="AH462" s="77">
        <f t="shared" si="248"/>
        <v>-3.6163435665651777E-2</v>
      </c>
      <c r="AI462" s="77">
        <f t="shared" si="249"/>
        <v>1.0352602931978785</v>
      </c>
      <c r="AJ462" s="77">
        <f t="shared" si="250"/>
        <v>-0.58420171078163041</v>
      </c>
      <c r="AK462" s="77">
        <f t="shared" si="251"/>
        <v>-5.9990395813476916E-4</v>
      </c>
      <c r="AL462" s="77">
        <f t="shared" si="252"/>
        <v>-1.7011942631290418E-2</v>
      </c>
      <c r="AM462" s="77">
        <f t="shared" si="253"/>
        <v>-8.5061764616463035E-3</v>
      </c>
      <c r="AN462" s="84">
        <f t="shared" si="273"/>
        <v>6.2667630555493217</v>
      </c>
      <c r="AO462" s="84">
        <f t="shared" si="273"/>
        <v>6.2667630555503955</v>
      </c>
      <c r="AP462" s="84">
        <f t="shared" si="273"/>
        <v>6.2667630555808485</v>
      </c>
      <c r="AQ462" s="84">
        <f t="shared" si="273"/>
        <v>6.2667630564444927</v>
      </c>
      <c r="AR462" s="84">
        <f t="shared" si="273"/>
        <v>6.2667630809376442</v>
      </c>
      <c r="AS462" s="84">
        <f t="shared" si="273"/>
        <v>6.2667637755691219</v>
      </c>
      <c r="AT462" s="84">
        <f t="shared" si="273"/>
        <v>6.2667834754764753</v>
      </c>
      <c r="AU462" s="84">
        <f t="shared" si="254"/>
        <v>6.2673421667267277</v>
      </c>
    </row>
    <row r="463" spans="1:47" s="77" customFormat="1" ht="12.95" customHeight="1">
      <c r="A463" s="5" t="s">
        <v>147</v>
      </c>
      <c r="B463" s="140"/>
      <c r="C463" s="147">
        <v>51193.661999999997</v>
      </c>
      <c r="D463" s="148"/>
      <c r="E463" s="77">
        <f t="shared" si="242"/>
        <v>6078.0481019912568</v>
      </c>
      <c r="F463" s="77">
        <f t="shared" si="243"/>
        <v>6078</v>
      </c>
      <c r="G463" s="77">
        <f t="shared" si="271"/>
        <v>5.4641000002447981E-2</v>
      </c>
      <c r="I463" s="77">
        <f>+G463</f>
        <v>5.4641000002447981E-2</v>
      </c>
      <c r="O463" s="77">
        <f t="shared" ca="1" si="269"/>
        <v>5.5633525668897219E-2</v>
      </c>
      <c r="P463" s="77">
        <f>+D$11+D$12*F463+D$13*F463^2</f>
        <v>6.7719704664731317E-2</v>
      </c>
      <c r="Q463" s="143">
        <f t="shared" si="260"/>
        <v>36175.161999999997</v>
      </c>
      <c r="R463" s="77">
        <f t="shared" si="272"/>
        <v>1.7105251564323188E-4</v>
      </c>
      <c r="S463" s="79">
        <f>S$16</f>
        <v>0.1</v>
      </c>
      <c r="Z463" s="77">
        <f t="shared" si="246"/>
        <v>6078</v>
      </c>
      <c r="AA463" s="84">
        <f t="shared" si="247"/>
        <v>5.2450233230516653E-2</v>
      </c>
      <c r="AB463" s="84">
        <f t="shared" si="263"/>
        <v>9.0597536076853807E-2</v>
      </c>
      <c r="AC463" s="84">
        <f t="shared" si="264"/>
        <v>-1.3078704662283336E-2</v>
      </c>
      <c r="AD463" s="84">
        <f t="shared" si="265"/>
        <v>2.1907667719313281E-3</v>
      </c>
      <c r="AE463" s="84">
        <f t="shared" si="266"/>
        <v>4.7994590489984124E-7</v>
      </c>
      <c r="AF463" s="77">
        <f t="shared" si="267"/>
        <v>-1.3078704662283336E-2</v>
      </c>
      <c r="AG463" s="142"/>
      <c r="AH463" s="77">
        <f t="shared" si="248"/>
        <v>-3.5956536074405819E-2</v>
      </c>
      <c r="AI463" s="77">
        <f t="shared" si="249"/>
        <v>1.0352625275289855</v>
      </c>
      <c r="AJ463" s="77">
        <f t="shared" si="250"/>
        <v>-0.58074133512902359</v>
      </c>
      <c r="AK463" s="77">
        <f t="shared" si="251"/>
        <v>-4.4979264877161311E-4</v>
      </c>
      <c r="AL463" s="77">
        <f t="shared" si="252"/>
        <v>-1.2754850214612458E-2</v>
      </c>
      <c r="AM463" s="77">
        <f t="shared" si="253"/>
        <v>-6.3775115686363348E-3</v>
      </c>
      <c r="AN463" s="84">
        <f t="shared" si="273"/>
        <v>6.2708725917197228</v>
      </c>
      <c r="AO463" s="84">
        <f t="shared" si="273"/>
        <v>6.2708725917205275</v>
      </c>
      <c r="AP463" s="84">
        <f t="shared" si="273"/>
        <v>6.270872591743367</v>
      </c>
      <c r="AQ463" s="84">
        <f t="shared" si="273"/>
        <v>6.2708725923910542</v>
      </c>
      <c r="AR463" s="84">
        <f t="shared" si="273"/>
        <v>6.270872610758528</v>
      </c>
      <c r="AS463" s="84">
        <f t="shared" si="273"/>
        <v>6.2708731316335999</v>
      </c>
      <c r="AT463" s="84">
        <f t="shared" si="273"/>
        <v>6.2708879028984974</v>
      </c>
      <c r="AU463" s="84">
        <f t="shared" si="254"/>
        <v>6.2713067935360494</v>
      </c>
    </row>
    <row r="464" spans="1:47" s="77" customFormat="1" ht="12.95" customHeight="1">
      <c r="A464" s="144" t="s">
        <v>1651</v>
      </c>
      <c r="B464" s="144" t="s">
        <v>65</v>
      </c>
      <c r="C464" s="145">
        <v>51193.663</v>
      </c>
      <c r="D464" s="146">
        <v>1.4E-3</v>
      </c>
      <c r="E464" s="140">
        <f t="shared" si="242"/>
        <v>6078.0489823190592</v>
      </c>
      <c r="F464" s="77">
        <f t="shared" si="243"/>
        <v>6078</v>
      </c>
      <c r="G464" s="77">
        <f t="shared" si="271"/>
        <v>5.5641000006289687E-2</v>
      </c>
      <c r="K464" s="77">
        <f>+G464</f>
        <v>5.5641000006289687E-2</v>
      </c>
      <c r="O464" s="77">
        <f t="shared" ca="1" si="269"/>
        <v>5.5633525668897219E-2</v>
      </c>
      <c r="Q464" s="143">
        <f t="shared" si="260"/>
        <v>36175.163</v>
      </c>
      <c r="R464" s="77">
        <f t="shared" si="272"/>
        <v>3.095920881699929E-3</v>
      </c>
      <c r="S464" s="79">
        <f>S$18</f>
        <v>1</v>
      </c>
      <c r="Z464" s="77">
        <f t="shared" si="246"/>
        <v>6078</v>
      </c>
      <c r="AA464" s="84">
        <f t="shared" si="247"/>
        <v>5.2450233230516653E-2</v>
      </c>
      <c r="AB464" s="84">
        <f t="shared" si="263"/>
        <v>9.1597536080695513E-2</v>
      </c>
      <c r="AC464" s="84">
        <f t="shared" si="264"/>
        <v>5.5641000006289687E-2</v>
      </c>
      <c r="AD464" s="84">
        <f t="shared" si="265"/>
        <v>3.1907667757730337E-3</v>
      </c>
      <c r="AE464" s="84">
        <f t="shared" si="266"/>
        <v>1.0180992617377041E-5</v>
      </c>
      <c r="AF464" s="77">
        <f t="shared" si="267"/>
        <v>5.5641000006289687E-2</v>
      </c>
      <c r="AG464" s="142"/>
      <c r="AH464" s="77">
        <f t="shared" si="248"/>
        <v>-3.5956536074405819E-2</v>
      </c>
      <c r="AI464" s="77">
        <f t="shared" si="249"/>
        <v>1.0352625275289855</v>
      </c>
      <c r="AJ464" s="77">
        <f t="shared" si="250"/>
        <v>-0.58074133512902359</v>
      </c>
      <c r="AK464" s="77">
        <f t="shared" si="251"/>
        <v>-4.4979264877161311E-4</v>
      </c>
      <c r="AL464" s="77">
        <f t="shared" si="252"/>
        <v>-1.2754850214612458E-2</v>
      </c>
      <c r="AM464" s="77">
        <f t="shared" si="253"/>
        <v>-6.3775115686363348E-3</v>
      </c>
      <c r="AN464" s="84">
        <f t="shared" si="273"/>
        <v>6.2708725917197228</v>
      </c>
      <c r="AO464" s="84">
        <f t="shared" si="273"/>
        <v>6.2708725917205275</v>
      </c>
      <c r="AP464" s="84">
        <f t="shared" si="273"/>
        <v>6.270872591743367</v>
      </c>
      <c r="AQ464" s="84">
        <f t="shared" si="273"/>
        <v>6.2708725923910542</v>
      </c>
      <c r="AR464" s="84">
        <f t="shared" si="273"/>
        <v>6.270872610758528</v>
      </c>
      <c r="AS464" s="84">
        <f t="shared" si="273"/>
        <v>6.2708731316335999</v>
      </c>
      <c r="AT464" s="84">
        <f t="shared" si="273"/>
        <v>6.2708879028984974</v>
      </c>
      <c r="AU464" s="84">
        <f t="shared" si="254"/>
        <v>6.2713067935360494</v>
      </c>
    </row>
    <row r="465" spans="1:50" s="77" customFormat="1" ht="12.95" customHeight="1">
      <c r="A465" s="5" t="s">
        <v>147</v>
      </c>
      <c r="B465" s="140"/>
      <c r="C465" s="147">
        <v>51217.544999999998</v>
      </c>
      <c r="D465" s="148"/>
      <c r="E465" s="140">
        <f t="shared" si="242"/>
        <v>6099.0729708114122</v>
      </c>
      <c r="F465" s="77">
        <f t="shared" si="243"/>
        <v>6099</v>
      </c>
      <c r="G465" s="77">
        <f t="shared" si="271"/>
        <v>8.2890500001667533E-2</v>
      </c>
      <c r="I465" s="77">
        <f>+G465</f>
        <v>8.2890500001667533E-2</v>
      </c>
      <c r="O465" s="77">
        <f t="shared" ca="1" si="269"/>
        <v>5.5868888944764689E-2</v>
      </c>
      <c r="P465" s="77">
        <f>+D$11+D$12*F465+D$13*F465^2</f>
        <v>6.8065999347259154E-2</v>
      </c>
      <c r="Q465" s="143">
        <f t="shared" si="260"/>
        <v>36199.044999999998</v>
      </c>
      <c r="R465" s="77">
        <f t="shared" si="272"/>
        <v>2.1976581965255445E-4</v>
      </c>
      <c r="S465" s="79">
        <f>S$16</f>
        <v>0.1</v>
      </c>
      <c r="Z465" s="77">
        <f t="shared" si="246"/>
        <v>6099</v>
      </c>
      <c r="AA465" s="84">
        <f t="shared" si="247"/>
        <v>5.2657174842328805E-2</v>
      </c>
      <c r="AB465" s="84">
        <f t="shared" si="263"/>
        <v>0.11869683271016836</v>
      </c>
      <c r="AC465" s="84">
        <f t="shared" si="264"/>
        <v>1.4824500654408379E-2</v>
      </c>
      <c r="AD465" s="84">
        <f t="shared" si="265"/>
        <v>3.0233325159338728E-2</v>
      </c>
      <c r="AE465" s="84">
        <f t="shared" si="266"/>
        <v>9.1405395019030422E-5</v>
      </c>
      <c r="AF465" s="77">
        <f t="shared" si="267"/>
        <v>1.4824500654408379E-2</v>
      </c>
      <c r="AG465" s="142"/>
      <c r="AH465" s="77">
        <f t="shared" si="248"/>
        <v>-3.5806332708500824E-2</v>
      </c>
      <c r="AI465" s="77">
        <f t="shared" si="249"/>
        <v>1.0352637465631205</v>
      </c>
      <c r="AJ465" s="77">
        <f t="shared" si="250"/>
        <v>-0.57822896389586331</v>
      </c>
      <c r="AK465" s="77">
        <f t="shared" si="251"/>
        <v>-3.4108575367932872E-4</v>
      </c>
      <c r="AL465" s="77">
        <f t="shared" si="252"/>
        <v>-9.6721179874330113E-3</v>
      </c>
      <c r="AM465" s="77">
        <f t="shared" si="253"/>
        <v>-4.8360966951252506E-3</v>
      </c>
      <c r="AN465" s="84">
        <f t="shared" si="273"/>
        <v>6.2738484676302368</v>
      </c>
      <c r="AO465" s="84">
        <f t="shared" si="273"/>
        <v>6.2738484676308479</v>
      </c>
      <c r="AP465" s="84">
        <f t="shared" si="273"/>
        <v>6.2738484676481701</v>
      </c>
      <c r="AQ465" s="84">
        <f t="shared" si="273"/>
        <v>6.2738484681393842</v>
      </c>
      <c r="AR465" s="84">
        <f t="shared" si="273"/>
        <v>6.2738484820690621</v>
      </c>
      <c r="AS465" s="84">
        <f t="shared" si="273"/>
        <v>6.2738488770819405</v>
      </c>
      <c r="AT465" s="84">
        <f t="shared" si="273"/>
        <v>6.2738600787163534</v>
      </c>
      <c r="AU465" s="84">
        <f t="shared" si="254"/>
        <v>6.2741777301910764</v>
      </c>
    </row>
    <row r="466" spans="1:50" s="77" customFormat="1" ht="12.95" customHeight="1">
      <c r="A466" s="144" t="s">
        <v>1651</v>
      </c>
      <c r="B466" s="144" t="s">
        <v>65</v>
      </c>
      <c r="C466" s="145">
        <v>51217.547939999997</v>
      </c>
      <c r="D466" s="146">
        <v>1.2999999999999999E-4</v>
      </c>
      <c r="E466" s="140">
        <f t="shared" si="242"/>
        <v>6099.0755589751398</v>
      </c>
      <c r="F466" s="77">
        <f t="shared" si="243"/>
        <v>6099</v>
      </c>
      <c r="G466" s="77">
        <f t="shared" si="271"/>
        <v>8.5830500000156462E-2</v>
      </c>
      <c r="K466" s="77">
        <f>+G466</f>
        <v>8.5830500000156462E-2</v>
      </c>
      <c r="O466" s="77">
        <f t="shared" ca="1" si="269"/>
        <v>5.5868888944764689E-2</v>
      </c>
      <c r="Q466" s="143">
        <f t="shared" si="260"/>
        <v>36199.047939999997</v>
      </c>
      <c r="R466" s="77">
        <f t="shared" si="272"/>
        <v>7.3668747302768588E-3</v>
      </c>
      <c r="S466" s="79">
        <f>S$18</f>
        <v>1</v>
      </c>
      <c r="Z466" s="77">
        <f t="shared" si="246"/>
        <v>6099</v>
      </c>
      <c r="AA466" s="84">
        <f t="shared" si="247"/>
        <v>5.2657174842328805E-2</v>
      </c>
      <c r="AB466" s="84">
        <f t="shared" si="263"/>
        <v>0.12163683270865729</v>
      </c>
      <c r="AC466" s="84">
        <f t="shared" si="264"/>
        <v>8.5830500000156462E-2</v>
      </c>
      <c r="AD466" s="84">
        <f t="shared" si="265"/>
        <v>3.3173325157827657E-2</v>
      </c>
      <c r="AE466" s="84">
        <f t="shared" si="266"/>
        <v>1.1004695020269614E-3</v>
      </c>
      <c r="AF466" s="77">
        <f t="shared" si="267"/>
        <v>8.5830500000156462E-2</v>
      </c>
      <c r="AG466" s="142"/>
      <c r="AH466" s="77">
        <f t="shared" si="248"/>
        <v>-3.5806332708500824E-2</v>
      </c>
      <c r="AI466" s="77">
        <f t="shared" si="249"/>
        <v>1.0352637465631205</v>
      </c>
      <c r="AJ466" s="77">
        <f t="shared" si="250"/>
        <v>-0.57822896389586331</v>
      </c>
      <c r="AK466" s="77">
        <f t="shared" si="251"/>
        <v>-3.4108575367932872E-4</v>
      </c>
      <c r="AL466" s="77">
        <f t="shared" si="252"/>
        <v>-9.6721179874330113E-3</v>
      </c>
      <c r="AM466" s="77">
        <f t="shared" si="253"/>
        <v>-4.8360966951252506E-3</v>
      </c>
      <c r="AN466" s="84">
        <f t="shared" si="273"/>
        <v>6.2738484676302368</v>
      </c>
      <c r="AO466" s="84">
        <f t="shared" si="273"/>
        <v>6.2738484676308479</v>
      </c>
      <c r="AP466" s="84">
        <f t="shared" si="273"/>
        <v>6.2738484676481701</v>
      </c>
      <c r="AQ466" s="84">
        <f t="shared" si="273"/>
        <v>6.2738484681393842</v>
      </c>
      <c r="AR466" s="84">
        <f t="shared" si="273"/>
        <v>6.2738484820690621</v>
      </c>
      <c r="AS466" s="84">
        <f t="shared" si="273"/>
        <v>6.2738488770819405</v>
      </c>
      <c r="AT466" s="84">
        <f t="shared" si="273"/>
        <v>6.2738600787163534</v>
      </c>
      <c r="AU466" s="84">
        <f t="shared" si="254"/>
        <v>6.2741777301910764</v>
      </c>
    </row>
    <row r="467" spans="1:50" s="77" customFormat="1" ht="12.95" customHeight="1">
      <c r="A467" s="144" t="s">
        <v>1651</v>
      </c>
      <c r="B467" s="144" t="s">
        <v>65</v>
      </c>
      <c r="C467" s="145">
        <v>51218.662680000001</v>
      </c>
      <c r="D467" s="146">
        <v>3.8000000000000002E-4</v>
      </c>
      <c r="E467" s="140">
        <f t="shared" si="242"/>
        <v>6100.0568955856434</v>
      </c>
      <c r="F467" s="77">
        <f t="shared" si="243"/>
        <v>6100</v>
      </c>
      <c r="G467" s="77">
        <f t="shared" si="271"/>
        <v>6.4630000000761356E-2</v>
      </c>
      <c r="K467" s="77">
        <f>+G467</f>
        <v>6.4630000000761356E-2</v>
      </c>
      <c r="O467" s="77">
        <f t="shared" ca="1" si="269"/>
        <v>5.5880096719805997E-2</v>
      </c>
      <c r="Q467" s="143">
        <f t="shared" si="260"/>
        <v>36200.162680000001</v>
      </c>
      <c r="R467" s="77">
        <f t="shared" si="272"/>
        <v>4.1770369000984128E-3</v>
      </c>
      <c r="S467" s="79">
        <f>S$18</f>
        <v>1</v>
      </c>
      <c r="Z467" s="77">
        <f t="shared" si="246"/>
        <v>6100</v>
      </c>
      <c r="AA467" s="84">
        <f t="shared" si="247"/>
        <v>5.2667035754507173E-2</v>
      </c>
      <c r="AB467" s="84">
        <f t="shared" si="263"/>
        <v>0.10042917224389433</v>
      </c>
      <c r="AC467" s="84">
        <f t="shared" si="264"/>
        <v>6.4630000000761356E-2</v>
      </c>
      <c r="AD467" s="84">
        <f t="shared" si="265"/>
        <v>1.1962964246254183E-2</v>
      </c>
      <c r="AE467" s="84">
        <f t="shared" si="266"/>
        <v>1.4311251355715593E-4</v>
      </c>
      <c r="AF467" s="77">
        <f t="shared" si="267"/>
        <v>6.4630000000761356E-2</v>
      </c>
      <c r="AG467" s="142"/>
      <c r="AH467" s="77">
        <f t="shared" si="248"/>
        <v>-3.5799172243132969E-2</v>
      </c>
      <c r="AI467" s="77">
        <f t="shared" si="249"/>
        <v>1.0352637962535114</v>
      </c>
      <c r="AJ467" s="77">
        <f t="shared" si="250"/>
        <v>-0.57810918977629189</v>
      </c>
      <c r="AK467" s="77">
        <f t="shared" si="251"/>
        <v>-3.359091397679488E-4</v>
      </c>
      <c r="AL467" s="77">
        <f t="shared" si="252"/>
        <v>-9.5253210427119154E-3</v>
      </c>
      <c r="AM467" s="77">
        <f t="shared" si="253"/>
        <v>-4.7626965320560835E-3</v>
      </c>
      <c r="AN467" s="84">
        <f t="shared" si="273"/>
        <v>6.2739901760899457</v>
      </c>
      <c r="AO467" s="84">
        <f t="shared" si="273"/>
        <v>6.2739901760905479</v>
      </c>
      <c r="AP467" s="84">
        <f t="shared" si="273"/>
        <v>6.2739901761076071</v>
      </c>
      <c r="AQ467" s="84">
        <f t="shared" si="273"/>
        <v>6.2739901765913686</v>
      </c>
      <c r="AR467" s="84">
        <f t="shared" si="273"/>
        <v>6.2739901903096902</v>
      </c>
      <c r="AS467" s="84">
        <f t="shared" si="273"/>
        <v>6.2739905793284754</v>
      </c>
      <c r="AT467" s="84">
        <f t="shared" si="273"/>
        <v>6.2740016109700685</v>
      </c>
      <c r="AU467" s="84">
        <f t="shared" si="254"/>
        <v>6.2743144414603629</v>
      </c>
    </row>
    <row r="468" spans="1:50" s="77" customFormat="1" ht="12.95" customHeight="1">
      <c r="A468" s="5" t="s">
        <v>147</v>
      </c>
      <c r="B468" s="140"/>
      <c r="C468" s="147">
        <v>51218.667000000001</v>
      </c>
      <c r="D468" s="148"/>
      <c r="E468" s="140">
        <f t="shared" si="242"/>
        <v>6100.0606986017347</v>
      </c>
      <c r="F468" s="77">
        <f t="shared" si="243"/>
        <v>6100</v>
      </c>
      <c r="G468" s="77">
        <f t="shared" si="271"/>
        <v>6.8950000000768341E-2</v>
      </c>
      <c r="I468" s="77">
        <f>+G468</f>
        <v>6.8950000000768341E-2</v>
      </c>
      <c r="O468" s="77">
        <f t="shared" ca="1" si="269"/>
        <v>5.5880096719805997E-2</v>
      </c>
      <c r="P468" s="77">
        <f>+D$11+D$12*F468+D$13*F468^2</f>
        <v>6.8082508862947505E-2</v>
      </c>
      <c r="Q468" s="143">
        <f t="shared" si="260"/>
        <v>36200.167000000001</v>
      </c>
      <c r="R468" s="77">
        <f>+(P468-U468)^2</f>
        <v>4.6352280130733253E-3</v>
      </c>
      <c r="S468" s="79"/>
      <c r="Z468" s="77">
        <f t="shared" si="246"/>
        <v>6100</v>
      </c>
      <c r="AA468" s="84">
        <f t="shared" si="247"/>
        <v>5.2667035754507173E-2</v>
      </c>
      <c r="AB468" s="84">
        <f t="shared" si="263"/>
        <v>-9999</v>
      </c>
      <c r="AC468" s="84">
        <f t="shared" si="264"/>
        <v>8.6749113782083609E-4</v>
      </c>
      <c r="AD468" s="84">
        <f t="shared" si="265"/>
        <v>-9999</v>
      </c>
      <c r="AE468" s="84">
        <f t="shared" si="266"/>
        <v>0</v>
      </c>
      <c r="AF468" s="77">
        <f t="shared" si="267"/>
        <v>-9999</v>
      </c>
      <c r="AG468" s="142"/>
      <c r="AH468" s="77">
        <f t="shared" si="248"/>
        <v>-3.5799172243132969E-2</v>
      </c>
      <c r="AI468" s="77">
        <f t="shared" si="249"/>
        <v>1.0352637962535114</v>
      </c>
      <c r="AJ468" s="77">
        <f t="shared" si="250"/>
        <v>-0.57810918977629189</v>
      </c>
      <c r="AK468" s="77">
        <f t="shared" si="251"/>
        <v>-3.359091397679488E-4</v>
      </c>
      <c r="AL468" s="77">
        <f t="shared" si="252"/>
        <v>-9.5253210427119154E-3</v>
      </c>
      <c r="AM468" s="77">
        <f t="shared" si="253"/>
        <v>-4.7626965320560835E-3</v>
      </c>
      <c r="AN468" s="84">
        <f t="shared" si="273"/>
        <v>6.2739901760899457</v>
      </c>
      <c r="AO468" s="84">
        <f t="shared" si="273"/>
        <v>6.2739901760905479</v>
      </c>
      <c r="AP468" s="84">
        <f t="shared" si="273"/>
        <v>6.2739901761076071</v>
      </c>
      <c r="AQ468" s="84">
        <f t="shared" si="273"/>
        <v>6.2739901765913686</v>
      </c>
      <c r="AR468" s="84">
        <f t="shared" si="273"/>
        <v>6.2739901903096902</v>
      </c>
      <c r="AS468" s="84">
        <f t="shared" si="273"/>
        <v>6.2739905793284754</v>
      </c>
      <c r="AT468" s="84">
        <f t="shared" si="273"/>
        <v>6.2740016109700685</v>
      </c>
      <c r="AU468" s="84">
        <f t="shared" si="254"/>
        <v>6.2743144414603629</v>
      </c>
    </row>
    <row r="469" spans="1:50" s="77" customFormat="1" ht="12.95" customHeight="1">
      <c r="A469" s="137" t="s">
        <v>1374</v>
      </c>
      <c r="B469" s="138" t="s">
        <v>154</v>
      </c>
      <c r="C469" s="139">
        <v>51229.957499999997</v>
      </c>
      <c r="D469" s="139" t="s">
        <v>244</v>
      </c>
      <c r="E469" s="140">
        <f t="shared" ref="E469:E532" si="274">+(C469-C$7)/C$8</f>
        <v>6110.0000396147507</v>
      </c>
      <c r="F469" s="77">
        <f t="shared" ref="F469:F532" si="275">ROUND(2*E469,0)/2</f>
        <v>6110</v>
      </c>
      <c r="O469" s="77">
        <f t="shared" ca="1" si="269"/>
        <v>5.5992174470219092E-2</v>
      </c>
      <c r="P469" s="77">
        <f>+D$11+D$12*F469+D$13*F469^2</f>
        <v>6.8247700483385298E-2</v>
      </c>
      <c r="Q469" s="143">
        <f t="shared" si="260"/>
        <v>36211.457499999997</v>
      </c>
      <c r="R469" s="77">
        <f>+(P469-U469)^2</f>
        <v>4.6516083531333106E-3</v>
      </c>
      <c r="S469" s="79"/>
      <c r="U469" s="77">
        <f>+C469-(C$7+F469*C$8)</f>
        <v>4.5000000682193786E-5</v>
      </c>
      <c r="Z469" s="77">
        <f t="shared" ref="Z469:Z532" si="276">F469</f>
        <v>6110</v>
      </c>
      <c r="AA469" s="84">
        <f t="shared" ref="AA469:AA532" si="277">AB$3+AB$4*Z469+AB$5*Z469^2+AH469</f>
        <v>5.2765677537493248E-2</v>
      </c>
      <c r="AB469" s="84">
        <f t="shared" si="263"/>
        <v>-9999</v>
      </c>
      <c r="AC469" s="84">
        <f t="shared" si="264"/>
        <v>-6.8247700483385298E-2</v>
      </c>
      <c r="AD469" s="84">
        <f t="shared" si="265"/>
        <v>-9999</v>
      </c>
      <c r="AE469" s="84">
        <f t="shared" si="266"/>
        <v>0</v>
      </c>
      <c r="AF469" s="77">
        <f t="shared" si="267"/>
        <v>-9999</v>
      </c>
      <c r="AG469" s="142"/>
      <c r="AH469" s="77">
        <f t="shared" ref="AH469:AH532" si="278">$AB$6*($AB$11/AI469*AJ469+$AB$12)</f>
        <v>-3.5727528056136167E-2</v>
      </c>
      <c r="AI469" s="77">
        <f t="shared" ref="AI469:AI532" si="279">1+$AB$7*COS(AL469)</f>
        <v>1.0352642513623218</v>
      </c>
      <c r="AJ469" s="77">
        <f t="shared" ref="AJ469:AJ532" si="280">SIN(AL469+RADIANS($AB$9))</f>
        <v>-0.57691076322437285</v>
      </c>
      <c r="AK469" s="77">
        <f t="shared" ref="AK469:AK532" si="281">$AB$7*SIN(AL469)</f>
        <v>-2.8414259506717092E-4</v>
      </c>
      <c r="AL469" s="77">
        <f t="shared" ref="AL469:AL532" si="282">2*ATAN(AM469)</f>
        <v>-8.0573508619232528E-3</v>
      </c>
      <c r="AM469" s="77">
        <f t="shared" ref="AM469:AM532" si="283">SQRT((1+$AB$7)/(1-$AB$7))*TAN(AN469/2)</f>
        <v>-4.0286972265403355E-3</v>
      </c>
      <c r="AN469" s="84">
        <f t="shared" si="273"/>
        <v>6.2754072610411136</v>
      </c>
      <c r="AO469" s="84">
        <f t="shared" si="273"/>
        <v>6.2754072610416225</v>
      </c>
      <c r="AP469" s="84">
        <f t="shared" si="273"/>
        <v>6.2754072610560536</v>
      </c>
      <c r="AQ469" s="84">
        <f t="shared" si="273"/>
        <v>6.2754072614652827</v>
      </c>
      <c r="AR469" s="84">
        <f t="shared" si="273"/>
        <v>6.2754072730698933</v>
      </c>
      <c r="AS469" s="84">
        <f t="shared" si="273"/>
        <v>6.2754076021449547</v>
      </c>
      <c r="AT469" s="84">
        <f t="shared" si="273"/>
        <v>6.2754169338139363</v>
      </c>
      <c r="AU469" s="84">
        <f t="shared" ref="AU469:AU532" si="284">RADIANS($AB$9)+$AB$18*(F469-AB$15)</f>
        <v>6.2756815541532331</v>
      </c>
    </row>
    <row r="470" spans="1:50" s="77" customFormat="1" ht="12.95" customHeight="1">
      <c r="A470" s="137" t="s">
        <v>545</v>
      </c>
      <c r="B470" s="138" t="s">
        <v>154</v>
      </c>
      <c r="C470" s="139">
        <v>51230.025000000001</v>
      </c>
      <c r="D470" s="139" t="s">
        <v>244</v>
      </c>
      <c r="E470" s="140">
        <f t="shared" si="274"/>
        <v>6110.059461741178</v>
      </c>
      <c r="F470" s="77">
        <f t="shared" si="275"/>
        <v>6110</v>
      </c>
      <c r="G470" s="77">
        <f t="shared" ref="G470:G501" si="285">+C470-(C$7+F470*C$8)</f>
        <v>6.7545000005338807E-2</v>
      </c>
      <c r="I470" s="77">
        <f>+G470</f>
        <v>6.7545000005338807E-2</v>
      </c>
      <c r="O470" s="77">
        <f t="shared" ca="1" si="269"/>
        <v>5.5992174470219092E-2</v>
      </c>
      <c r="P470" s="77">
        <f>+D$11+D$12*F470+D$13*F470^2</f>
        <v>6.8247700483385298E-2</v>
      </c>
      <c r="Q470" s="143">
        <f t="shared" si="260"/>
        <v>36211.525000000001</v>
      </c>
      <c r="R470" s="77">
        <f t="shared" ref="R470:R501" si="286">+(P470-G470)^2</f>
        <v>4.9378796184676814E-7</v>
      </c>
      <c r="S470" s="79">
        <f>S$16</f>
        <v>0.1</v>
      </c>
      <c r="Z470" s="77">
        <f t="shared" si="276"/>
        <v>6110</v>
      </c>
      <c r="AA470" s="84">
        <f t="shared" si="277"/>
        <v>5.2765677537493248E-2</v>
      </c>
      <c r="AB470" s="84">
        <f t="shared" si="263"/>
        <v>0.10327252806147497</v>
      </c>
      <c r="AC470" s="84">
        <f t="shared" si="264"/>
        <v>-7.0270047804649183E-4</v>
      </c>
      <c r="AD470" s="84">
        <f t="shared" si="265"/>
        <v>1.4779322467845558E-2</v>
      </c>
      <c r="AE470" s="84">
        <f t="shared" si="266"/>
        <v>2.1842837260856456E-5</v>
      </c>
      <c r="AF470" s="77">
        <f t="shared" si="267"/>
        <v>-7.0270047804649183E-4</v>
      </c>
      <c r="AG470" s="142"/>
      <c r="AH470" s="77">
        <f t="shared" si="278"/>
        <v>-3.5727528056136167E-2</v>
      </c>
      <c r="AI470" s="77">
        <f t="shared" si="279"/>
        <v>1.0352642513623218</v>
      </c>
      <c r="AJ470" s="77">
        <f t="shared" si="280"/>
        <v>-0.57691076322437285</v>
      </c>
      <c r="AK470" s="77">
        <f t="shared" si="281"/>
        <v>-2.8414259506717092E-4</v>
      </c>
      <c r="AL470" s="77">
        <f t="shared" si="282"/>
        <v>-8.0573508619232528E-3</v>
      </c>
      <c r="AM470" s="77">
        <f t="shared" si="283"/>
        <v>-4.0286972265403355E-3</v>
      </c>
      <c r="AN470" s="84">
        <f t="shared" si="273"/>
        <v>6.2754072610411136</v>
      </c>
      <c r="AO470" s="84">
        <f t="shared" si="273"/>
        <v>6.2754072610416225</v>
      </c>
      <c r="AP470" s="84">
        <f t="shared" si="273"/>
        <v>6.2754072610560536</v>
      </c>
      <c r="AQ470" s="84">
        <f t="shared" si="273"/>
        <v>6.2754072614652827</v>
      </c>
      <c r="AR470" s="84">
        <f t="shared" si="273"/>
        <v>6.2754072730698933</v>
      </c>
      <c r="AS470" s="84">
        <f t="shared" si="273"/>
        <v>6.2754076021449547</v>
      </c>
      <c r="AT470" s="84">
        <f t="shared" si="273"/>
        <v>6.2754169338139363</v>
      </c>
      <c r="AU470" s="84">
        <f t="shared" si="284"/>
        <v>6.2756815541532331</v>
      </c>
    </row>
    <row r="471" spans="1:50" s="77" customFormat="1" ht="12.95" customHeight="1">
      <c r="A471" s="144" t="s">
        <v>1651</v>
      </c>
      <c r="B471" s="144" t="s">
        <v>65</v>
      </c>
      <c r="C471" s="145">
        <v>51234.56321</v>
      </c>
      <c r="D471" s="146">
        <v>3.8000000000000002E-4</v>
      </c>
      <c r="E471" s="140">
        <f t="shared" si="274"/>
        <v>6114.0545741612377</v>
      </c>
      <c r="F471" s="77">
        <f t="shared" si="275"/>
        <v>6114</v>
      </c>
      <c r="G471" s="77">
        <f t="shared" si="285"/>
        <v>6.1993000002985355E-2</v>
      </c>
      <c r="K471" s="77">
        <f>+G471</f>
        <v>6.1993000002985355E-2</v>
      </c>
      <c r="O471" s="77">
        <f t="shared" ca="1" si="269"/>
        <v>5.6037005570384324E-2</v>
      </c>
      <c r="Q471" s="143">
        <f t="shared" si="260"/>
        <v>36216.06321</v>
      </c>
      <c r="R471" s="77">
        <f t="shared" si="286"/>
        <v>3.8431320493701421E-3</v>
      </c>
      <c r="S471" s="79">
        <f>S$18</f>
        <v>1</v>
      </c>
      <c r="Z471" s="77">
        <f t="shared" si="276"/>
        <v>6114</v>
      </c>
      <c r="AA471" s="84">
        <f t="shared" si="277"/>
        <v>5.2805150857342123E-2</v>
      </c>
      <c r="AB471" s="84">
        <f t="shared" si="263"/>
        <v>9.7691850279136669E-2</v>
      </c>
      <c r="AC471" s="84">
        <f t="shared" si="264"/>
        <v>6.1993000002985355E-2</v>
      </c>
      <c r="AD471" s="84">
        <f t="shared" si="265"/>
        <v>9.1878491456432315E-3</v>
      </c>
      <c r="AE471" s="84">
        <f t="shared" si="266"/>
        <v>8.4416571923097056E-5</v>
      </c>
      <c r="AF471" s="77">
        <f t="shared" si="267"/>
        <v>6.1993000002985355E-2</v>
      </c>
      <c r="AG471" s="142"/>
      <c r="AH471" s="77">
        <f t="shared" si="278"/>
        <v>-3.5698850276151314E-2</v>
      </c>
      <c r="AI471" s="77">
        <f t="shared" si="279"/>
        <v>1.0352644121281678</v>
      </c>
      <c r="AJ471" s="77">
        <f t="shared" si="280"/>
        <v>-0.57643104408075574</v>
      </c>
      <c r="AK471" s="77">
        <f t="shared" si="281"/>
        <v>-2.6343578738765341E-4</v>
      </c>
      <c r="AL471" s="77">
        <f t="shared" si="282"/>
        <v>-7.47016244632678E-3</v>
      </c>
      <c r="AM471" s="77">
        <f t="shared" si="283"/>
        <v>-3.7350985924235473E-3</v>
      </c>
      <c r="AN471" s="84">
        <f t="shared" ref="AN471:AT480" si="287">$AU471+$AB$7*SIN(AO471)</f>
        <v>6.2759740951872711</v>
      </c>
      <c r="AO471" s="84">
        <f t="shared" si="287"/>
        <v>6.2759740951877427</v>
      </c>
      <c r="AP471" s="84">
        <f t="shared" si="287"/>
        <v>6.2759740952011231</v>
      </c>
      <c r="AQ471" s="84">
        <f t="shared" si="287"/>
        <v>6.2759740955805352</v>
      </c>
      <c r="AR471" s="84">
        <f t="shared" si="287"/>
        <v>6.2759741063395964</v>
      </c>
      <c r="AS471" s="84">
        <f t="shared" si="287"/>
        <v>6.2759744114358602</v>
      </c>
      <c r="AT471" s="84">
        <f t="shared" si="287"/>
        <v>6.2759830630950102</v>
      </c>
      <c r="AU471" s="84">
        <f t="shared" si="284"/>
        <v>6.2762283992303809</v>
      </c>
    </row>
    <row r="472" spans="1:50" s="77" customFormat="1" ht="12.95" customHeight="1">
      <c r="A472" s="5" t="s">
        <v>147</v>
      </c>
      <c r="B472" s="140"/>
      <c r="C472" s="147">
        <v>51234.563999999998</v>
      </c>
      <c r="D472" s="148"/>
      <c r="E472" s="140">
        <f t="shared" si="274"/>
        <v>6114.0552696201967</v>
      </c>
      <c r="F472" s="77">
        <f t="shared" si="275"/>
        <v>6114</v>
      </c>
      <c r="G472" s="77">
        <f t="shared" si="285"/>
        <v>6.278300000121817E-2</v>
      </c>
      <c r="I472" s="77">
        <f>+G472</f>
        <v>6.278300000121817E-2</v>
      </c>
      <c r="O472" s="77">
        <f t="shared" ca="1" si="269"/>
        <v>5.6037005570384324E-2</v>
      </c>
      <c r="P472" s="77">
        <f>+D$11+D$12*F472+D$13*F472^2</f>
        <v>6.831382624027893E-2</v>
      </c>
      <c r="Q472" s="143">
        <f t="shared" si="260"/>
        <v>36216.063999999998</v>
      </c>
      <c r="R472" s="77">
        <f t="shared" si="286"/>
        <v>3.0590038886682987E-5</v>
      </c>
      <c r="S472" s="79">
        <f>S$16</f>
        <v>0.1</v>
      </c>
      <c r="Z472" s="77">
        <f t="shared" si="276"/>
        <v>6114</v>
      </c>
      <c r="AA472" s="84">
        <f t="shared" si="277"/>
        <v>5.2805150857342123E-2</v>
      </c>
      <c r="AB472" s="84">
        <f t="shared" si="263"/>
        <v>9.8481850277369484E-2</v>
      </c>
      <c r="AC472" s="84">
        <f t="shared" si="264"/>
        <v>-5.5308262390607599E-3</v>
      </c>
      <c r="AD472" s="84">
        <f t="shared" si="265"/>
        <v>9.9778491438760469E-3</v>
      </c>
      <c r="AE472" s="84">
        <f t="shared" si="266"/>
        <v>9.9557473537947968E-6</v>
      </c>
      <c r="AF472" s="77">
        <f t="shared" si="267"/>
        <v>-5.5308262390607599E-3</v>
      </c>
      <c r="AG472" s="142"/>
      <c r="AH472" s="77">
        <f t="shared" si="278"/>
        <v>-3.5698850276151314E-2</v>
      </c>
      <c r="AI472" s="77">
        <f t="shared" si="279"/>
        <v>1.0352644121281678</v>
      </c>
      <c r="AJ472" s="77">
        <f t="shared" si="280"/>
        <v>-0.57643104408075574</v>
      </c>
      <c r="AK472" s="77">
        <f t="shared" si="281"/>
        <v>-2.6343578738765341E-4</v>
      </c>
      <c r="AL472" s="77">
        <f t="shared" si="282"/>
        <v>-7.47016244632678E-3</v>
      </c>
      <c r="AM472" s="77">
        <f t="shared" si="283"/>
        <v>-3.7350985924235473E-3</v>
      </c>
      <c r="AN472" s="84">
        <f t="shared" si="287"/>
        <v>6.2759740951872711</v>
      </c>
      <c r="AO472" s="84">
        <f t="shared" si="287"/>
        <v>6.2759740951877427</v>
      </c>
      <c r="AP472" s="84">
        <f t="shared" si="287"/>
        <v>6.2759740952011231</v>
      </c>
      <c r="AQ472" s="84">
        <f t="shared" si="287"/>
        <v>6.2759740955805352</v>
      </c>
      <c r="AR472" s="84">
        <f t="shared" si="287"/>
        <v>6.2759741063395964</v>
      </c>
      <c r="AS472" s="84">
        <f t="shared" si="287"/>
        <v>6.2759744114358602</v>
      </c>
      <c r="AT472" s="84">
        <f t="shared" si="287"/>
        <v>6.2759830630950102</v>
      </c>
      <c r="AU472" s="84">
        <f t="shared" si="284"/>
        <v>6.2762283992303809</v>
      </c>
      <c r="AV472" s="84"/>
      <c r="AX472" s="84"/>
    </row>
    <row r="473" spans="1:50" s="77" customFormat="1" ht="12.95" customHeight="1">
      <c r="A473" s="137" t="s">
        <v>1381</v>
      </c>
      <c r="B473" s="138" t="s">
        <v>154</v>
      </c>
      <c r="C473" s="139">
        <v>51249.319000000003</v>
      </c>
      <c r="D473" s="139" t="s">
        <v>244</v>
      </c>
      <c r="E473" s="140">
        <f t="shared" si="274"/>
        <v>6127.0445062923682</v>
      </c>
      <c r="F473" s="77">
        <f t="shared" si="275"/>
        <v>6127</v>
      </c>
      <c r="G473" s="77">
        <f t="shared" si="285"/>
        <v>5.0556500005768612E-2</v>
      </c>
      <c r="I473" s="77">
        <f>+G473</f>
        <v>5.0556500005768612E-2</v>
      </c>
      <c r="O473" s="77">
        <f t="shared" ca="1" si="269"/>
        <v>5.6182706645921329E-2</v>
      </c>
      <c r="P473" s="77">
        <f>+D$11+D$12*F473+D$13*F473^2</f>
        <v>6.8528928754233054E-2</v>
      </c>
      <c r="Q473" s="143">
        <f t="shared" si="260"/>
        <v>36230.819000000003</v>
      </c>
      <c r="R473" s="77">
        <f t="shared" si="286"/>
        <v>3.2300819511863117E-4</v>
      </c>
      <c r="S473" s="79">
        <f>S$16</f>
        <v>0.1</v>
      </c>
      <c r="Z473" s="77">
        <f t="shared" si="276"/>
        <v>6127</v>
      </c>
      <c r="AA473" s="84">
        <f t="shared" si="277"/>
        <v>5.2933504535483809E-2</v>
      </c>
      <c r="AB473" s="84">
        <f t="shared" si="263"/>
        <v>8.6162068301630867E-2</v>
      </c>
      <c r="AC473" s="84">
        <f t="shared" si="264"/>
        <v>-1.7972428748464442E-2</v>
      </c>
      <c r="AD473" s="84">
        <f t="shared" si="265"/>
        <v>-2.3770045297151973E-3</v>
      </c>
      <c r="AE473" s="84">
        <f t="shared" si="266"/>
        <v>5.6501505342865665E-7</v>
      </c>
      <c r="AF473" s="77">
        <f t="shared" si="267"/>
        <v>-1.7972428748464442E-2</v>
      </c>
      <c r="AG473" s="142"/>
      <c r="AH473" s="77">
        <f t="shared" si="278"/>
        <v>-3.5605568295862262E-2</v>
      </c>
      <c r="AI473" s="77">
        <f t="shared" si="279"/>
        <v>1.03526485064525</v>
      </c>
      <c r="AJ473" s="77">
        <f t="shared" si="280"/>
        <v>-0.57487058418613801</v>
      </c>
      <c r="AK473" s="77">
        <f t="shared" si="281"/>
        <v>-1.9613803189797891E-4</v>
      </c>
      <c r="AL473" s="77">
        <f t="shared" si="282"/>
        <v>-5.5617989552226854E-3</v>
      </c>
      <c r="AM473" s="77">
        <f t="shared" si="283"/>
        <v>-2.7809066462379569E-3</v>
      </c>
      <c r="AN473" s="84">
        <f t="shared" si="287"/>
        <v>6.2778163067127259</v>
      </c>
      <c r="AO473" s="84">
        <f t="shared" si="287"/>
        <v>6.2778163067130768</v>
      </c>
      <c r="AP473" s="84">
        <f t="shared" si="287"/>
        <v>6.2778163067230395</v>
      </c>
      <c r="AQ473" s="84">
        <f t="shared" si="287"/>
        <v>6.2778163070055397</v>
      </c>
      <c r="AR473" s="84">
        <f t="shared" si="287"/>
        <v>6.2778163150163406</v>
      </c>
      <c r="AS473" s="84">
        <f t="shared" si="287"/>
        <v>6.2778165421771703</v>
      </c>
      <c r="AT473" s="84">
        <f t="shared" si="287"/>
        <v>6.2778229837353079</v>
      </c>
      <c r="AU473" s="84">
        <f t="shared" si="284"/>
        <v>6.2780056457311115</v>
      </c>
    </row>
    <row r="474" spans="1:50" s="77" customFormat="1" ht="12.95" customHeight="1">
      <c r="A474" s="137" t="s">
        <v>1384</v>
      </c>
      <c r="B474" s="138" t="s">
        <v>154</v>
      </c>
      <c r="C474" s="139">
        <v>51544.688999999998</v>
      </c>
      <c r="D474" s="139" t="s">
        <v>244</v>
      </c>
      <c r="E474" s="140">
        <f t="shared" si="274"/>
        <v>6387.066928241401</v>
      </c>
      <c r="F474" s="77">
        <f t="shared" si="275"/>
        <v>6387</v>
      </c>
      <c r="G474" s="77">
        <f t="shared" si="285"/>
        <v>7.6026499998988584E-2</v>
      </c>
      <c r="I474" s="77">
        <f>+G474</f>
        <v>7.6026499998988584E-2</v>
      </c>
      <c r="O474" s="77">
        <f t="shared" ca="1" si="269"/>
        <v>5.9096728156661574E-2</v>
      </c>
      <c r="P474" s="77">
        <f>+D$11+D$12*F474+D$13*F474^2</f>
        <v>7.2893224334025869E-2</v>
      </c>
      <c r="Q474" s="143">
        <f t="shared" si="260"/>
        <v>36526.188999999998</v>
      </c>
      <c r="R474" s="77">
        <f t="shared" si="286"/>
        <v>9.8174163926475427E-6</v>
      </c>
      <c r="S474" s="79">
        <f>S$16</f>
        <v>0.1</v>
      </c>
      <c r="Z474" s="77">
        <f t="shared" si="276"/>
        <v>6387</v>
      </c>
      <c r="AA474" s="84">
        <f t="shared" si="277"/>
        <v>5.5521086756675941E-2</v>
      </c>
      <c r="AB474" s="84">
        <f t="shared" si="263"/>
        <v>0.10974148564179291</v>
      </c>
      <c r="AC474" s="84">
        <f t="shared" si="264"/>
        <v>3.1332756649627147E-3</v>
      </c>
      <c r="AD474" s="84">
        <f t="shared" si="265"/>
        <v>2.0505413242312642E-2</v>
      </c>
      <c r="AE474" s="84">
        <f t="shared" si="266"/>
        <v>4.2047197223801065E-5</v>
      </c>
      <c r="AF474" s="77">
        <f t="shared" si="267"/>
        <v>3.1332756649627147E-3</v>
      </c>
      <c r="AG474" s="142"/>
      <c r="AH474" s="77">
        <f t="shared" si="278"/>
        <v>-3.3714985642804327E-2</v>
      </c>
      <c r="AI474" s="77">
        <f t="shared" si="279"/>
        <v>1.035246652521975</v>
      </c>
      <c r="AJ474" s="77">
        <f t="shared" si="280"/>
        <v>-0.54322963082771825</v>
      </c>
      <c r="AK474" s="77">
        <f t="shared" si="281"/>
        <v>1.1496291378118397E-3</v>
      </c>
      <c r="AL474" s="77">
        <f t="shared" si="282"/>
        <v>3.2605130942785221E-2</v>
      </c>
      <c r="AM474" s="77">
        <f t="shared" si="283"/>
        <v>1.6304009889008771E-2</v>
      </c>
      <c r="AN474" s="84">
        <f t="shared" si="287"/>
        <v>6.3146603731504864</v>
      </c>
      <c r="AO474" s="84">
        <f t="shared" si="287"/>
        <v>6.314660373148433</v>
      </c>
      <c r="AP474" s="84">
        <f t="shared" si="287"/>
        <v>6.3146603730901782</v>
      </c>
      <c r="AQ474" s="84">
        <f t="shared" si="287"/>
        <v>6.3146603714374496</v>
      </c>
      <c r="AR474" s="84">
        <f t="shared" si="287"/>
        <v>6.3146603245487674</v>
      </c>
      <c r="AS474" s="84">
        <f t="shared" si="287"/>
        <v>6.3146589942952867</v>
      </c>
      <c r="AT474" s="84">
        <f t="shared" si="287"/>
        <v>6.3146212544148304</v>
      </c>
      <c r="AU474" s="84">
        <f t="shared" si="284"/>
        <v>6.313550575745726</v>
      </c>
    </row>
    <row r="475" spans="1:50" s="77" customFormat="1" ht="12.95" customHeight="1">
      <c r="A475" s="144" t="s">
        <v>1651</v>
      </c>
      <c r="B475" s="144" t="s">
        <v>65</v>
      </c>
      <c r="C475" s="145">
        <v>51544.692300000002</v>
      </c>
      <c r="D475" s="146">
        <v>1.1999999999999999E-3</v>
      </c>
      <c r="E475" s="140">
        <f t="shared" si="274"/>
        <v>6387.0698333231403</v>
      </c>
      <c r="F475" s="77">
        <f t="shared" si="275"/>
        <v>6387</v>
      </c>
      <c r="G475" s="77">
        <f t="shared" si="285"/>
        <v>7.9326500002935063E-2</v>
      </c>
      <c r="K475" s="77">
        <f>+G475</f>
        <v>7.9326500002935063E-2</v>
      </c>
      <c r="O475" s="77">
        <f t="shared" ca="1" si="269"/>
        <v>5.9096728156661574E-2</v>
      </c>
      <c r="Q475" s="143">
        <f t="shared" si="260"/>
        <v>36526.192300000002</v>
      </c>
      <c r="R475" s="77">
        <f t="shared" si="286"/>
        <v>6.2926936027156563E-3</v>
      </c>
      <c r="S475" s="79">
        <f>S$18</f>
        <v>1</v>
      </c>
      <c r="Z475" s="77">
        <f t="shared" si="276"/>
        <v>6387</v>
      </c>
      <c r="AA475" s="84">
        <f t="shared" si="277"/>
        <v>5.5521086756675941E-2</v>
      </c>
      <c r="AB475" s="84">
        <f t="shared" si="263"/>
        <v>0.11304148564573939</v>
      </c>
      <c r="AC475" s="84">
        <f t="shared" si="264"/>
        <v>7.9326500002935063E-2</v>
      </c>
      <c r="AD475" s="84">
        <f t="shared" si="265"/>
        <v>2.3805413246259122E-2</v>
      </c>
      <c r="AE475" s="84">
        <f t="shared" si="266"/>
        <v>5.6669769982516929E-4</v>
      </c>
      <c r="AF475" s="77">
        <f t="shared" si="267"/>
        <v>7.9326500002935063E-2</v>
      </c>
      <c r="AG475" s="142"/>
      <c r="AH475" s="77">
        <f t="shared" si="278"/>
        <v>-3.3714985642804327E-2</v>
      </c>
      <c r="AI475" s="77">
        <f t="shared" si="279"/>
        <v>1.035246652521975</v>
      </c>
      <c r="AJ475" s="77">
        <f t="shared" si="280"/>
        <v>-0.54322963082771825</v>
      </c>
      <c r="AK475" s="77">
        <f t="shared" si="281"/>
        <v>1.1496291378118397E-3</v>
      </c>
      <c r="AL475" s="77">
        <f t="shared" si="282"/>
        <v>3.2605130942785221E-2</v>
      </c>
      <c r="AM475" s="77">
        <f t="shared" si="283"/>
        <v>1.6304009889008771E-2</v>
      </c>
      <c r="AN475" s="84">
        <f t="shared" si="287"/>
        <v>6.3146603731504864</v>
      </c>
      <c r="AO475" s="84">
        <f t="shared" si="287"/>
        <v>6.314660373148433</v>
      </c>
      <c r="AP475" s="84">
        <f t="shared" si="287"/>
        <v>6.3146603730901782</v>
      </c>
      <c r="AQ475" s="84">
        <f t="shared" si="287"/>
        <v>6.3146603714374496</v>
      </c>
      <c r="AR475" s="84">
        <f t="shared" si="287"/>
        <v>6.3146603245487674</v>
      </c>
      <c r="AS475" s="84">
        <f t="shared" si="287"/>
        <v>6.3146589942952867</v>
      </c>
      <c r="AT475" s="84">
        <f t="shared" si="287"/>
        <v>6.3146212544148304</v>
      </c>
      <c r="AU475" s="84">
        <f t="shared" si="284"/>
        <v>6.313550575745726</v>
      </c>
    </row>
    <row r="476" spans="1:50" s="77" customFormat="1" ht="12.95" customHeight="1">
      <c r="A476" s="144" t="s">
        <v>1651</v>
      </c>
      <c r="B476" s="144" t="s">
        <v>65</v>
      </c>
      <c r="C476" s="145">
        <v>51586.6728</v>
      </c>
      <c r="D476" s="146">
        <v>1.5E-3</v>
      </c>
      <c r="E476" s="140">
        <f t="shared" si="274"/>
        <v>6424.0264344831467</v>
      </c>
      <c r="F476" s="77">
        <f t="shared" si="275"/>
        <v>6424</v>
      </c>
      <c r="G476" s="77">
        <f t="shared" si="285"/>
        <v>3.002800000103889E-2</v>
      </c>
      <c r="K476" s="77">
        <f>+G476</f>
        <v>3.002800000103889E-2</v>
      </c>
      <c r="O476" s="77">
        <f t="shared" ca="1" si="269"/>
        <v>5.9511415833189987E-2</v>
      </c>
      <c r="Q476" s="143">
        <f t="shared" si="260"/>
        <v>36568.1728</v>
      </c>
      <c r="R476" s="77">
        <f t="shared" si="286"/>
        <v>9.0168078406239159E-4</v>
      </c>
      <c r="S476" s="79">
        <f>S$18</f>
        <v>1</v>
      </c>
      <c r="Z476" s="77">
        <f t="shared" si="276"/>
        <v>6424</v>
      </c>
      <c r="AA476" s="84">
        <f t="shared" si="277"/>
        <v>5.5892408656037798E-2</v>
      </c>
      <c r="AB476" s="84">
        <f t="shared" si="263"/>
        <v>6.3470165620191379E-2</v>
      </c>
      <c r="AC476" s="84">
        <f t="shared" si="264"/>
        <v>3.002800000103889E-2</v>
      </c>
      <c r="AD476" s="84">
        <f t="shared" si="265"/>
        <v>-2.5864408654998908E-2</v>
      </c>
      <c r="AE476" s="84">
        <f t="shared" si="266"/>
        <v>6.6896763507278236E-4</v>
      </c>
      <c r="AF476" s="77">
        <f t="shared" si="267"/>
        <v>3.002800000103889E-2</v>
      </c>
      <c r="AG476" s="142"/>
      <c r="AH476" s="77">
        <f t="shared" si="278"/>
        <v>-3.3442165619152489E-2</v>
      </c>
      <c r="AI476" s="77">
        <f t="shared" si="279"/>
        <v>1.0352398887389083</v>
      </c>
      <c r="AJ476" s="77">
        <f t="shared" si="280"/>
        <v>-0.53866163038436865</v>
      </c>
      <c r="AK476" s="77">
        <f t="shared" si="281"/>
        <v>1.3410454238048342E-3</v>
      </c>
      <c r="AL476" s="77">
        <f t="shared" si="282"/>
        <v>3.803640369426331E-2</v>
      </c>
      <c r="AM476" s="77">
        <f t="shared" si="283"/>
        <v>1.9020495089408177E-2</v>
      </c>
      <c r="AN476" s="84">
        <f t="shared" si="287"/>
        <v>6.3199034827696083</v>
      </c>
      <c r="AO476" s="84">
        <f t="shared" si="287"/>
        <v>6.3199034827672156</v>
      </c>
      <c r="AP476" s="84">
        <f t="shared" si="287"/>
        <v>6.3199034826993206</v>
      </c>
      <c r="AQ476" s="84">
        <f t="shared" si="287"/>
        <v>6.3199034807727488</v>
      </c>
      <c r="AR476" s="84">
        <f t="shared" si="287"/>
        <v>6.319903426105248</v>
      </c>
      <c r="AS476" s="84">
        <f t="shared" si="287"/>
        <v>6.3199018748857041</v>
      </c>
      <c r="AT476" s="84">
        <f t="shared" si="287"/>
        <v>6.319857858238966</v>
      </c>
      <c r="AU476" s="84">
        <f t="shared" si="284"/>
        <v>6.318608892709344</v>
      </c>
    </row>
    <row r="477" spans="1:50" s="77" customFormat="1" ht="12.95" customHeight="1">
      <c r="A477" s="137" t="s">
        <v>1384</v>
      </c>
      <c r="B477" s="138" t="s">
        <v>154</v>
      </c>
      <c r="C477" s="139">
        <v>51586.688000000002</v>
      </c>
      <c r="D477" s="139" t="s">
        <v>244</v>
      </c>
      <c r="E477" s="140">
        <f t="shared" si="274"/>
        <v>6424.0398154656905</v>
      </c>
      <c r="F477" s="77">
        <f t="shared" si="275"/>
        <v>6424</v>
      </c>
      <c r="G477" s="77">
        <f t="shared" si="285"/>
        <v>4.5228000002680346E-2</v>
      </c>
      <c r="I477" s="77">
        <f>+G477</f>
        <v>4.5228000002680346E-2</v>
      </c>
      <c r="O477" s="77">
        <f t="shared" ca="1" si="269"/>
        <v>5.9511415833189987E-2</v>
      </c>
      <c r="P477" s="77">
        <f>+D$11+D$12*F477+D$13*F477^2</f>
        <v>7.3523933875600855E-2</v>
      </c>
      <c r="Q477" s="143">
        <f t="shared" si="260"/>
        <v>36568.188000000002</v>
      </c>
      <c r="R477" s="77">
        <f t="shared" si="286"/>
        <v>8.0065987374069027E-4</v>
      </c>
      <c r="S477" s="79">
        <f>S$16</f>
        <v>0.1</v>
      </c>
      <c r="Z477" s="77">
        <f t="shared" si="276"/>
        <v>6424</v>
      </c>
      <c r="AA477" s="84">
        <f t="shared" si="277"/>
        <v>5.5892408656037798E-2</v>
      </c>
      <c r="AB477" s="84">
        <f t="shared" si="263"/>
        <v>7.8670165621832835E-2</v>
      </c>
      <c r="AC477" s="84">
        <f t="shared" si="264"/>
        <v>-2.8295933872920509E-2</v>
      </c>
      <c r="AD477" s="84">
        <f t="shared" si="265"/>
        <v>-1.0664408653357452E-2</v>
      </c>
      <c r="AE477" s="84">
        <f t="shared" si="266"/>
        <v>1.1372961192580531E-5</v>
      </c>
      <c r="AF477" s="77">
        <f t="shared" si="267"/>
        <v>-2.8295933872920509E-2</v>
      </c>
      <c r="AG477" s="142"/>
      <c r="AH477" s="77">
        <f t="shared" si="278"/>
        <v>-3.3442165619152489E-2</v>
      </c>
      <c r="AI477" s="77">
        <f t="shared" si="279"/>
        <v>1.0352398887389083</v>
      </c>
      <c r="AJ477" s="77">
        <f t="shared" si="280"/>
        <v>-0.53866163038436865</v>
      </c>
      <c r="AK477" s="77">
        <f t="shared" si="281"/>
        <v>1.3410454238048342E-3</v>
      </c>
      <c r="AL477" s="77">
        <f t="shared" si="282"/>
        <v>3.803640369426331E-2</v>
      </c>
      <c r="AM477" s="77">
        <f t="shared" si="283"/>
        <v>1.9020495089408177E-2</v>
      </c>
      <c r="AN477" s="84">
        <f t="shared" si="287"/>
        <v>6.3199034827696083</v>
      </c>
      <c r="AO477" s="84">
        <f t="shared" si="287"/>
        <v>6.3199034827672156</v>
      </c>
      <c r="AP477" s="84">
        <f t="shared" si="287"/>
        <v>6.3199034826993206</v>
      </c>
      <c r="AQ477" s="84">
        <f t="shared" si="287"/>
        <v>6.3199034807727488</v>
      </c>
      <c r="AR477" s="84">
        <f t="shared" si="287"/>
        <v>6.319903426105248</v>
      </c>
      <c r="AS477" s="84">
        <f t="shared" si="287"/>
        <v>6.3199018748857041</v>
      </c>
      <c r="AT477" s="84">
        <f t="shared" si="287"/>
        <v>6.319857858238966</v>
      </c>
      <c r="AU477" s="84">
        <f t="shared" si="284"/>
        <v>6.318608892709344</v>
      </c>
    </row>
    <row r="478" spans="1:50" s="77" customFormat="1" ht="12.95" customHeight="1">
      <c r="A478" s="144" t="s">
        <v>1651</v>
      </c>
      <c r="B478" s="144" t="s">
        <v>65</v>
      </c>
      <c r="C478" s="145">
        <v>51602.616650000004</v>
      </c>
      <c r="D478" s="146">
        <v>8.8000000000000003E-4</v>
      </c>
      <c r="E478" s="140">
        <f t="shared" si="274"/>
        <v>6438.0622488589906</v>
      </c>
      <c r="F478" s="77">
        <f t="shared" si="275"/>
        <v>6438</v>
      </c>
      <c r="G478" s="77">
        <f t="shared" si="285"/>
        <v>7.071100000757724E-2</v>
      </c>
      <c r="K478" s="77">
        <f>+G478</f>
        <v>7.071100000757724E-2</v>
      </c>
      <c r="O478" s="77">
        <f t="shared" ca="1" si="269"/>
        <v>5.9668324683768315E-2</v>
      </c>
      <c r="Q478" s="143">
        <f t="shared" si="260"/>
        <v>36584.116650000004</v>
      </c>
      <c r="R478" s="77">
        <f t="shared" si="286"/>
        <v>5.0000455220715889E-3</v>
      </c>
      <c r="S478" s="79">
        <f>S$18</f>
        <v>1</v>
      </c>
      <c r="Z478" s="77">
        <f t="shared" si="276"/>
        <v>6438</v>
      </c>
      <c r="AA478" s="84">
        <f t="shared" si="277"/>
        <v>5.6033103884318938E-2</v>
      </c>
      <c r="AB478" s="84">
        <f t="shared" si="263"/>
        <v>0.10404969677216792</v>
      </c>
      <c r="AC478" s="84">
        <f t="shared" si="264"/>
        <v>7.071100000757724E-2</v>
      </c>
      <c r="AD478" s="84">
        <f t="shared" si="265"/>
        <v>1.4677896123258302E-2</v>
      </c>
      <c r="AE478" s="84">
        <f t="shared" si="266"/>
        <v>2.154406346051611E-4</v>
      </c>
      <c r="AF478" s="77">
        <f t="shared" si="267"/>
        <v>7.071100000757724E-2</v>
      </c>
      <c r="AG478" s="142"/>
      <c r="AH478" s="77">
        <f t="shared" si="278"/>
        <v>-3.3338696764590683E-2</v>
      </c>
      <c r="AI478" s="77">
        <f t="shared" si="279"/>
        <v>1.0352370584027271</v>
      </c>
      <c r="AJ478" s="77">
        <f t="shared" si="280"/>
        <v>-0.53692906315471933</v>
      </c>
      <c r="AK478" s="77">
        <f t="shared" si="281"/>
        <v>1.4134625152983837E-3</v>
      </c>
      <c r="AL478" s="77">
        <f t="shared" si="282"/>
        <v>4.0091460530413466E-2</v>
      </c>
      <c r="AM478" s="77">
        <f t="shared" si="283"/>
        <v>2.0048415697473627E-2</v>
      </c>
      <c r="AN478" s="84">
        <f t="shared" si="287"/>
        <v>6.3218873527499033</v>
      </c>
      <c r="AO478" s="84">
        <f t="shared" si="287"/>
        <v>6.3218873527473827</v>
      </c>
      <c r="AP478" s="84">
        <f t="shared" si="287"/>
        <v>6.321887352675847</v>
      </c>
      <c r="AQ478" s="84">
        <f t="shared" si="287"/>
        <v>6.3218873506458308</v>
      </c>
      <c r="AR478" s="84">
        <f t="shared" si="287"/>
        <v>6.3218872930387251</v>
      </c>
      <c r="AS478" s="84">
        <f t="shared" si="287"/>
        <v>6.3218856582839633</v>
      </c>
      <c r="AT478" s="84">
        <f t="shared" si="287"/>
        <v>6.3218392678151387</v>
      </c>
      <c r="AU478" s="84">
        <f t="shared" si="284"/>
        <v>6.320522850479362</v>
      </c>
    </row>
    <row r="479" spans="1:50" s="77" customFormat="1" ht="12.95" customHeight="1">
      <c r="A479" s="137" t="s">
        <v>1384</v>
      </c>
      <c r="B479" s="138" t="s">
        <v>154</v>
      </c>
      <c r="C479" s="139">
        <v>51602.616999999998</v>
      </c>
      <c r="D479" s="139" t="s">
        <v>244</v>
      </c>
      <c r="E479" s="140">
        <f t="shared" si="274"/>
        <v>6438.0625569737158</v>
      </c>
      <c r="F479" s="77">
        <f t="shared" si="275"/>
        <v>6438</v>
      </c>
      <c r="G479" s="77">
        <f t="shared" si="285"/>
        <v>7.1061000002373476E-2</v>
      </c>
      <c r="I479" s="77">
        <f>+G479</f>
        <v>7.1061000002373476E-2</v>
      </c>
      <c r="O479" s="77">
        <f t="shared" ca="1" si="269"/>
        <v>5.9668324683768315E-2</v>
      </c>
      <c r="P479" s="77">
        <f>+D$11+D$12*F479+D$13*F479^2</f>
        <v>7.3763206865330749E-2</v>
      </c>
      <c r="Q479" s="143">
        <f t="shared" si="260"/>
        <v>36584.116999999998</v>
      </c>
      <c r="R479" s="77">
        <f t="shared" si="286"/>
        <v>7.3019219302133905E-6</v>
      </c>
      <c r="S479" s="79">
        <f>S$16</f>
        <v>0.1</v>
      </c>
      <c r="Z479" s="77">
        <f t="shared" si="276"/>
        <v>6438</v>
      </c>
      <c r="AA479" s="84">
        <f t="shared" si="277"/>
        <v>5.6033103884318938E-2</v>
      </c>
      <c r="AB479" s="84">
        <f t="shared" si="263"/>
        <v>0.10439969676696416</v>
      </c>
      <c r="AC479" s="84">
        <f t="shared" si="264"/>
        <v>-2.7022068629572737E-3</v>
      </c>
      <c r="AD479" s="84">
        <f t="shared" si="265"/>
        <v>1.5027896118054537E-2</v>
      </c>
      <c r="AE479" s="84">
        <f t="shared" si="266"/>
        <v>2.2583766173503863E-5</v>
      </c>
      <c r="AF479" s="77">
        <f t="shared" si="267"/>
        <v>-2.7022068629572737E-3</v>
      </c>
      <c r="AG479" s="142"/>
      <c r="AH479" s="77">
        <f t="shared" si="278"/>
        <v>-3.3338696764590683E-2</v>
      </c>
      <c r="AI479" s="77">
        <f t="shared" si="279"/>
        <v>1.0352370584027271</v>
      </c>
      <c r="AJ479" s="77">
        <f t="shared" si="280"/>
        <v>-0.53692906315471933</v>
      </c>
      <c r="AK479" s="77">
        <f t="shared" si="281"/>
        <v>1.4134625152983837E-3</v>
      </c>
      <c r="AL479" s="77">
        <f t="shared" si="282"/>
        <v>4.0091460530413466E-2</v>
      </c>
      <c r="AM479" s="77">
        <f t="shared" si="283"/>
        <v>2.0048415697473627E-2</v>
      </c>
      <c r="AN479" s="84">
        <f t="shared" si="287"/>
        <v>6.3218873527499033</v>
      </c>
      <c r="AO479" s="84">
        <f t="shared" si="287"/>
        <v>6.3218873527473827</v>
      </c>
      <c r="AP479" s="84">
        <f t="shared" si="287"/>
        <v>6.321887352675847</v>
      </c>
      <c r="AQ479" s="84">
        <f t="shared" si="287"/>
        <v>6.3218873506458308</v>
      </c>
      <c r="AR479" s="84">
        <f t="shared" si="287"/>
        <v>6.3218872930387251</v>
      </c>
      <c r="AS479" s="84">
        <f t="shared" si="287"/>
        <v>6.3218856582839633</v>
      </c>
      <c r="AT479" s="84">
        <f t="shared" si="287"/>
        <v>6.3218392678151387</v>
      </c>
      <c r="AU479" s="84">
        <f t="shared" si="284"/>
        <v>6.320522850479362</v>
      </c>
    </row>
    <row r="480" spans="1:50" s="77" customFormat="1" ht="12.95" customHeight="1">
      <c r="A480" s="137" t="s">
        <v>1384</v>
      </c>
      <c r="B480" s="138" t="s">
        <v>154</v>
      </c>
      <c r="C480" s="139">
        <v>51610.561000000002</v>
      </c>
      <c r="D480" s="139" t="s">
        <v>244</v>
      </c>
      <c r="E480" s="140">
        <f t="shared" si="274"/>
        <v>6445.0558810078555</v>
      </c>
      <c r="F480" s="77">
        <f t="shared" si="275"/>
        <v>6445</v>
      </c>
      <c r="G480" s="77">
        <f t="shared" si="285"/>
        <v>6.3477500007138588E-2</v>
      </c>
      <c r="I480" s="77">
        <f>+G480</f>
        <v>6.3477500007138588E-2</v>
      </c>
      <c r="O480" s="77">
        <f t="shared" ca="1" si="269"/>
        <v>5.9746779109057471E-2</v>
      </c>
      <c r="P480" s="77">
        <f>+D$11+D$12*F480+D$13*F480^2</f>
        <v>7.3882972270581784E-2</v>
      </c>
      <c r="Q480" s="143">
        <f t="shared" si="260"/>
        <v>36592.061000000002</v>
      </c>
      <c r="R480" s="77">
        <f t="shared" si="286"/>
        <v>1.0827385302528569E-4</v>
      </c>
      <c r="S480" s="79">
        <f>S$16</f>
        <v>0.1</v>
      </c>
      <c r="Z480" s="77">
        <f t="shared" si="276"/>
        <v>6445</v>
      </c>
      <c r="AA480" s="84">
        <f t="shared" si="277"/>
        <v>5.6103491436859505E-2</v>
      </c>
      <c r="AB480" s="84">
        <f t="shared" si="263"/>
        <v>9.6764413222402673E-2</v>
      </c>
      <c r="AC480" s="84">
        <f t="shared" si="264"/>
        <v>-1.0405472263443197E-2</v>
      </c>
      <c r="AD480" s="84">
        <f t="shared" si="265"/>
        <v>7.3740085702790822E-3</v>
      </c>
      <c r="AE480" s="84">
        <f t="shared" si="266"/>
        <v>5.4376002394549363E-6</v>
      </c>
      <c r="AF480" s="77">
        <f t="shared" si="267"/>
        <v>-1.0405472263443197E-2</v>
      </c>
      <c r="AG480" s="142"/>
      <c r="AH480" s="77">
        <f t="shared" si="278"/>
        <v>-3.3286913215264079E-2</v>
      </c>
      <c r="AI480" s="77">
        <f t="shared" si="279"/>
        <v>1.0352355874343964</v>
      </c>
      <c r="AJ480" s="77">
        <f t="shared" si="280"/>
        <v>-0.53606193235575428</v>
      </c>
      <c r="AK480" s="77">
        <f t="shared" si="281"/>
        <v>1.4496686905474407E-3</v>
      </c>
      <c r="AL480" s="77">
        <f t="shared" si="282"/>
        <v>4.1118984660759854E-2</v>
      </c>
      <c r="AM480" s="77">
        <f t="shared" si="283"/>
        <v>2.0562389602855093E-2</v>
      </c>
      <c r="AN480" s="84">
        <f t="shared" si="287"/>
        <v>6.3228792856704477</v>
      </c>
      <c r="AO480" s="84">
        <f t="shared" si="287"/>
        <v>6.3228792856678631</v>
      </c>
      <c r="AP480" s="84">
        <f t="shared" si="287"/>
        <v>6.3228792855945084</v>
      </c>
      <c r="AQ480" s="84">
        <f t="shared" si="287"/>
        <v>6.3228792835128083</v>
      </c>
      <c r="AR480" s="84">
        <f t="shared" si="287"/>
        <v>6.3228792244367265</v>
      </c>
      <c r="AS480" s="84">
        <f t="shared" si="287"/>
        <v>6.3228775479306609</v>
      </c>
      <c r="AT480" s="84">
        <f t="shared" si="287"/>
        <v>6.3228299708102886</v>
      </c>
      <c r="AU480" s="84">
        <f t="shared" si="284"/>
        <v>6.321479829364371</v>
      </c>
    </row>
    <row r="481" spans="1:64" s="77" customFormat="1" ht="12.95" customHeight="1">
      <c r="A481" s="144" t="s">
        <v>1651</v>
      </c>
      <c r="B481" s="144" t="s">
        <v>65</v>
      </c>
      <c r="C481" s="145">
        <v>51610.561399999999</v>
      </c>
      <c r="D481" s="146">
        <v>1.5E-3</v>
      </c>
      <c r="E481" s="140">
        <f t="shared" si="274"/>
        <v>6445.0562331389729</v>
      </c>
      <c r="F481" s="77">
        <f t="shared" si="275"/>
        <v>6445</v>
      </c>
      <c r="G481" s="77">
        <f t="shared" si="285"/>
        <v>6.3877500004309695E-2</v>
      </c>
      <c r="K481" s="77">
        <f>+G481</f>
        <v>6.3877500004309695E-2</v>
      </c>
      <c r="O481" s="77">
        <f t="shared" ca="1" si="269"/>
        <v>5.9746779109057471E-2</v>
      </c>
      <c r="Q481" s="143">
        <f t="shared" si="260"/>
        <v>36592.061399999999</v>
      </c>
      <c r="R481" s="77">
        <f t="shared" si="286"/>
        <v>4.0803350068005853E-3</v>
      </c>
      <c r="S481" s="79">
        <f>S$18</f>
        <v>1</v>
      </c>
      <c r="Z481" s="77">
        <f t="shared" si="276"/>
        <v>6445</v>
      </c>
      <c r="AA481" s="84">
        <f t="shared" si="277"/>
        <v>5.6103491436859505E-2</v>
      </c>
      <c r="AB481" s="84">
        <f t="shared" si="263"/>
        <v>9.7164413219573781E-2</v>
      </c>
      <c r="AC481" s="84">
        <f t="shared" si="264"/>
        <v>6.3877500004309695E-2</v>
      </c>
      <c r="AD481" s="84">
        <f t="shared" si="265"/>
        <v>7.7740085674501899E-3</v>
      </c>
      <c r="AE481" s="84">
        <f t="shared" si="266"/>
        <v>6.0435209206788957E-5</v>
      </c>
      <c r="AF481" s="77">
        <f t="shared" si="267"/>
        <v>6.3877500004309695E-2</v>
      </c>
      <c r="AG481" s="142"/>
      <c r="AH481" s="77">
        <f t="shared" si="278"/>
        <v>-3.3286913215264079E-2</v>
      </c>
      <c r="AI481" s="77">
        <f t="shared" si="279"/>
        <v>1.0352355874343964</v>
      </c>
      <c r="AJ481" s="77">
        <f t="shared" si="280"/>
        <v>-0.53606193235575428</v>
      </c>
      <c r="AK481" s="77">
        <f t="shared" si="281"/>
        <v>1.4496686905474407E-3</v>
      </c>
      <c r="AL481" s="77">
        <f t="shared" si="282"/>
        <v>4.1118984660759854E-2</v>
      </c>
      <c r="AM481" s="77">
        <f t="shared" si="283"/>
        <v>2.0562389602855093E-2</v>
      </c>
      <c r="AN481" s="84">
        <f t="shared" ref="AN481:AT490" si="288">$AU481+$AB$7*SIN(AO481)</f>
        <v>6.3228792856704477</v>
      </c>
      <c r="AO481" s="84">
        <f t="shared" si="288"/>
        <v>6.3228792856678631</v>
      </c>
      <c r="AP481" s="84">
        <f t="shared" si="288"/>
        <v>6.3228792855945084</v>
      </c>
      <c r="AQ481" s="84">
        <f t="shared" si="288"/>
        <v>6.3228792835128083</v>
      </c>
      <c r="AR481" s="84">
        <f t="shared" si="288"/>
        <v>6.3228792244367265</v>
      </c>
      <c r="AS481" s="84">
        <f t="shared" si="288"/>
        <v>6.3228775479306609</v>
      </c>
      <c r="AT481" s="84">
        <f t="shared" si="288"/>
        <v>6.3228299708102886</v>
      </c>
      <c r="AU481" s="84">
        <f t="shared" si="284"/>
        <v>6.321479829364371</v>
      </c>
    </row>
    <row r="482" spans="1:64" s="77" customFormat="1" ht="12.95" customHeight="1">
      <c r="A482" s="137" t="s">
        <v>1393</v>
      </c>
      <c r="B482" s="138" t="s">
        <v>154</v>
      </c>
      <c r="C482" s="139">
        <v>51625.311999999998</v>
      </c>
      <c r="D482" s="139" t="s">
        <v>244</v>
      </c>
      <c r="E482" s="140">
        <f t="shared" si="274"/>
        <v>6458.0415963688247</v>
      </c>
      <c r="F482" s="77">
        <f t="shared" si="275"/>
        <v>6458</v>
      </c>
      <c r="G482" s="77">
        <f t="shared" si="285"/>
        <v>4.7251000003598165E-2</v>
      </c>
      <c r="I482" s="77">
        <f>+G482</f>
        <v>4.7251000003598165E-2</v>
      </c>
      <c r="O482" s="77">
        <f t="shared" ca="1" si="269"/>
        <v>5.9892480184594477E-2</v>
      </c>
      <c r="P482" s="77">
        <f>+D$11+D$12*F482+D$13*F482^2</f>
        <v>7.4105621742241085E-2</v>
      </c>
      <c r="Q482" s="143">
        <f t="shared" si="260"/>
        <v>36606.811999999998</v>
      </c>
      <c r="R482" s="77">
        <f t="shared" si="286"/>
        <v>7.211707087255929E-4</v>
      </c>
      <c r="S482" s="79">
        <f>S$16</f>
        <v>0.1</v>
      </c>
      <c r="Z482" s="77">
        <f t="shared" si="276"/>
        <v>6458</v>
      </c>
      <c r="AA482" s="84">
        <f t="shared" si="277"/>
        <v>5.6234281589193344E-2</v>
      </c>
      <c r="AB482" s="84">
        <f t="shared" si="263"/>
        <v>8.0441657115028639E-2</v>
      </c>
      <c r="AC482" s="84">
        <f t="shared" si="264"/>
        <v>-2.685462173864292E-2</v>
      </c>
      <c r="AD482" s="84">
        <f t="shared" si="265"/>
        <v>-8.9832815855951792E-3</v>
      </c>
      <c r="AE482" s="84">
        <f t="shared" si="266"/>
        <v>8.0699348046093429E-6</v>
      </c>
      <c r="AF482" s="77">
        <f t="shared" si="267"/>
        <v>-2.685462173864292E-2</v>
      </c>
      <c r="AG482" s="142"/>
      <c r="AH482" s="77">
        <f t="shared" si="278"/>
        <v>-3.3190657111430474E-2</v>
      </c>
      <c r="AI482" s="77">
        <f t="shared" si="279"/>
        <v>1.035232756950246</v>
      </c>
      <c r="AJ482" s="77">
        <f t="shared" si="280"/>
        <v>-0.53445005238617049</v>
      </c>
      <c r="AK482" s="77">
        <f t="shared" si="281"/>
        <v>1.5169043622575719E-3</v>
      </c>
      <c r="AL482" s="77">
        <f t="shared" si="282"/>
        <v>4.3027235859066468E-2</v>
      </c>
      <c r="AM482" s="77">
        <f t="shared" si="283"/>
        <v>2.151693763466845E-2</v>
      </c>
      <c r="AN482" s="84">
        <f t="shared" si="288"/>
        <v>6.3247214429949778</v>
      </c>
      <c r="AO482" s="84">
        <f t="shared" si="288"/>
        <v>6.3247214429922742</v>
      </c>
      <c r="AP482" s="84">
        <f t="shared" si="288"/>
        <v>6.3247214429155463</v>
      </c>
      <c r="AQ482" s="84">
        <f t="shared" si="288"/>
        <v>6.3247214407379309</v>
      </c>
      <c r="AR482" s="84">
        <f t="shared" si="288"/>
        <v>6.3247213789352754</v>
      </c>
      <c r="AS482" s="84">
        <f t="shared" si="288"/>
        <v>6.3247196249211139</v>
      </c>
      <c r="AT482" s="84">
        <f t="shared" si="288"/>
        <v>6.3246698444974374</v>
      </c>
      <c r="AU482" s="84">
        <f t="shared" si="284"/>
        <v>6.3232570758651017</v>
      </c>
    </row>
    <row r="483" spans="1:64" s="77" customFormat="1" ht="12.95" customHeight="1">
      <c r="A483" s="137" t="s">
        <v>1393</v>
      </c>
      <c r="B483" s="138" t="s">
        <v>154</v>
      </c>
      <c r="C483" s="139">
        <v>51625.324999999997</v>
      </c>
      <c r="D483" s="139" t="s">
        <v>244</v>
      </c>
      <c r="E483" s="140">
        <f t="shared" si="274"/>
        <v>6458.0530406302087</v>
      </c>
      <c r="F483" s="77">
        <f t="shared" si="275"/>
        <v>6458</v>
      </c>
      <c r="G483" s="77">
        <f t="shared" si="285"/>
        <v>6.0251000002608635E-2</v>
      </c>
      <c r="I483" s="77">
        <f>+G483</f>
        <v>6.0251000002608635E-2</v>
      </c>
      <c r="O483" s="77">
        <f t="shared" ca="1" si="269"/>
        <v>5.9892480184594477E-2</v>
      </c>
      <c r="P483" s="77">
        <f>+D$11+D$12*F483+D$13*F483^2</f>
        <v>7.4105621742241085E-2</v>
      </c>
      <c r="Q483" s="143">
        <f t="shared" si="260"/>
        <v>36606.824999999997</v>
      </c>
      <c r="R483" s="77">
        <f t="shared" si="286"/>
        <v>1.9195054354829608E-4</v>
      </c>
      <c r="S483" s="79">
        <f>S$16</f>
        <v>0.1</v>
      </c>
      <c r="Z483" s="77">
        <f t="shared" si="276"/>
        <v>6458</v>
      </c>
      <c r="AA483" s="84">
        <f t="shared" si="277"/>
        <v>5.6234281589193344E-2</v>
      </c>
      <c r="AB483" s="84">
        <f t="shared" si="263"/>
        <v>9.3441657114039109E-2</v>
      </c>
      <c r="AC483" s="84">
        <f t="shared" si="264"/>
        <v>-1.385462173963245E-2</v>
      </c>
      <c r="AD483" s="84">
        <f t="shared" si="265"/>
        <v>4.0167184134152906E-3</v>
      </c>
      <c r="AE483" s="84">
        <f t="shared" si="266"/>
        <v>1.6134026812669452E-6</v>
      </c>
      <c r="AF483" s="77">
        <f t="shared" si="267"/>
        <v>-1.385462173963245E-2</v>
      </c>
      <c r="AG483" s="142"/>
      <c r="AH483" s="77">
        <f t="shared" si="278"/>
        <v>-3.3190657111430474E-2</v>
      </c>
      <c r="AI483" s="77">
        <f t="shared" si="279"/>
        <v>1.035232756950246</v>
      </c>
      <c r="AJ483" s="77">
        <f t="shared" si="280"/>
        <v>-0.53445005238617049</v>
      </c>
      <c r="AK483" s="77">
        <f t="shared" si="281"/>
        <v>1.5169043622575719E-3</v>
      </c>
      <c r="AL483" s="77">
        <f t="shared" si="282"/>
        <v>4.3027235859066468E-2</v>
      </c>
      <c r="AM483" s="77">
        <f t="shared" si="283"/>
        <v>2.151693763466845E-2</v>
      </c>
      <c r="AN483" s="84">
        <f t="shared" si="288"/>
        <v>6.3247214429949778</v>
      </c>
      <c r="AO483" s="84">
        <f t="shared" si="288"/>
        <v>6.3247214429922742</v>
      </c>
      <c r="AP483" s="84">
        <f t="shared" si="288"/>
        <v>6.3247214429155463</v>
      </c>
      <c r="AQ483" s="84">
        <f t="shared" si="288"/>
        <v>6.3247214407379309</v>
      </c>
      <c r="AR483" s="84">
        <f t="shared" si="288"/>
        <v>6.3247213789352754</v>
      </c>
      <c r="AS483" s="84">
        <f t="shared" si="288"/>
        <v>6.3247196249211139</v>
      </c>
      <c r="AT483" s="84">
        <f t="shared" si="288"/>
        <v>6.3246698444974374</v>
      </c>
      <c r="AU483" s="84">
        <f t="shared" si="284"/>
        <v>6.3232570758651017</v>
      </c>
    </row>
    <row r="484" spans="1:64" s="77" customFormat="1" ht="12.95" customHeight="1">
      <c r="A484" s="137" t="s">
        <v>1384</v>
      </c>
      <c r="B484" s="138" t="s">
        <v>154</v>
      </c>
      <c r="C484" s="139">
        <v>51644.631999999998</v>
      </c>
      <c r="D484" s="139" t="s">
        <v>244</v>
      </c>
      <c r="E484" s="140">
        <f t="shared" si="274"/>
        <v>6475.0495294427838</v>
      </c>
      <c r="F484" s="77">
        <f t="shared" si="275"/>
        <v>6475</v>
      </c>
      <c r="G484" s="77">
        <f t="shared" si="285"/>
        <v>5.626250000204891E-2</v>
      </c>
      <c r="I484" s="77">
        <f>+G484</f>
        <v>5.626250000204891E-2</v>
      </c>
      <c r="O484" s="77">
        <f t="shared" ca="1" si="269"/>
        <v>6.0083012360296728E-2</v>
      </c>
      <c r="P484" s="77">
        <f>+D$11+D$12*F484+D$13*F484^2</f>
        <v>7.4397225983756671E-2</v>
      </c>
      <c r="Q484" s="143">
        <f t="shared" si="260"/>
        <v>36626.131999999998</v>
      </c>
      <c r="R484" s="77">
        <f t="shared" si="286"/>
        <v>3.2886828643162653E-4</v>
      </c>
      <c r="S484" s="79">
        <f>S$16</f>
        <v>0.1</v>
      </c>
      <c r="Z484" s="77">
        <f t="shared" si="276"/>
        <v>6475</v>
      </c>
      <c r="AA484" s="84">
        <f t="shared" si="277"/>
        <v>5.6405452494859079E-2</v>
      </c>
      <c r="AB484" s="84">
        <f t="shared" si="263"/>
        <v>8.9327114255762993E-2</v>
      </c>
      <c r="AC484" s="84">
        <f t="shared" si="264"/>
        <v>-1.8134725981707761E-2</v>
      </c>
      <c r="AD484" s="84">
        <f t="shared" si="265"/>
        <v>-1.4295249281016942E-4</v>
      </c>
      <c r="AE484" s="84">
        <f t="shared" si="266"/>
        <v>2.043541520064154E-9</v>
      </c>
      <c r="AF484" s="77">
        <f t="shared" si="267"/>
        <v>-1.8134725981707761E-2</v>
      </c>
      <c r="AG484" s="142"/>
      <c r="AH484" s="77">
        <f t="shared" si="278"/>
        <v>-3.3064614253714084E-2</v>
      </c>
      <c r="AI484" s="77">
        <f t="shared" si="279"/>
        <v>1.035228861990795</v>
      </c>
      <c r="AJ484" s="77">
        <f t="shared" si="280"/>
        <v>-0.53233928744034864</v>
      </c>
      <c r="AK484" s="77">
        <f t="shared" si="281"/>
        <v>1.6048189906861217E-3</v>
      </c>
      <c r="AL484" s="77">
        <f t="shared" si="282"/>
        <v>4.5522625097340438E-2</v>
      </c>
      <c r="AM484" s="77">
        <f t="shared" si="283"/>
        <v>2.2765244070226325E-2</v>
      </c>
      <c r="AN484" s="84">
        <f t="shared" si="288"/>
        <v>6.3271304101504793</v>
      </c>
      <c r="AO484" s="84">
        <f t="shared" si="288"/>
        <v>6.3271304101476202</v>
      </c>
      <c r="AP484" s="84">
        <f t="shared" si="288"/>
        <v>6.327130410066486</v>
      </c>
      <c r="AQ484" s="84">
        <f t="shared" si="288"/>
        <v>6.3271304077635868</v>
      </c>
      <c r="AR484" s="84">
        <f t="shared" si="288"/>
        <v>6.3271303423985295</v>
      </c>
      <c r="AS484" s="84">
        <f t="shared" si="288"/>
        <v>6.3271284870891185</v>
      </c>
      <c r="AT484" s="84">
        <f t="shared" si="288"/>
        <v>6.3270758264014635</v>
      </c>
      <c r="AU484" s="84">
        <f t="shared" si="284"/>
        <v>6.32558116744298</v>
      </c>
    </row>
    <row r="485" spans="1:64" s="77" customFormat="1" ht="12.95" customHeight="1">
      <c r="A485" s="137" t="s">
        <v>1401</v>
      </c>
      <c r="B485" s="138" t="s">
        <v>154</v>
      </c>
      <c r="C485" s="139">
        <v>51902.497000000003</v>
      </c>
      <c r="D485" s="139" t="s">
        <v>244</v>
      </c>
      <c r="E485" s="140">
        <f t="shared" si="274"/>
        <v>6702.0552572956112</v>
      </c>
      <c r="F485" s="77">
        <f t="shared" si="275"/>
        <v>6702</v>
      </c>
      <c r="G485" s="77">
        <f t="shared" si="285"/>
        <v>6.2769000003754627E-2</v>
      </c>
      <c r="I485" s="77">
        <f>+G485</f>
        <v>6.2769000003754627E-2</v>
      </c>
      <c r="O485" s="77">
        <f t="shared" ca="1" si="269"/>
        <v>6.2627177294673778E-2</v>
      </c>
      <c r="P485" s="77">
        <f>+D$11+D$12*F485+D$13*F485^2</f>
        <v>7.8339572297894955E-2</v>
      </c>
      <c r="Q485" s="143">
        <f t="shared" si="260"/>
        <v>36883.997000000003</v>
      </c>
      <c r="R485" s="77">
        <f t="shared" si="286"/>
        <v>2.4244272156705041E-4</v>
      </c>
      <c r="S485" s="79">
        <f>S$16</f>
        <v>0.1</v>
      </c>
      <c r="Z485" s="77">
        <f t="shared" si="276"/>
        <v>6702</v>
      </c>
      <c r="AA485" s="84">
        <f t="shared" si="277"/>
        <v>5.8705665597876787E-2</v>
      </c>
      <c r="AB485" s="84">
        <f t="shared" si="263"/>
        <v>9.4132533026389714E-2</v>
      </c>
      <c r="AC485" s="84">
        <f t="shared" si="264"/>
        <v>-1.5570572294140328E-2</v>
      </c>
      <c r="AD485" s="84">
        <f t="shared" si="265"/>
        <v>4.0633344058778401E-3</v>
      </c>
      <c r="AE485" s="84">
        <f t="shared" si="266"/>
        <v>1.651068649399062E-6</v>
      </c>
      <c r="AF485" s="77">
        <f t="shared" si="267"/>
        <v>-1.5570572294140328E-2</v>
      </c>
      <c r="AG485" s="142"/>
      <c r="AH485" s="77">
        <f t="shared" si="278"/>
        <v>-3.136353302263508E-2</v>
      </c>
      <c r="AI485" s="77">
        <f t="shared" si="279"/>
        <v>1.0351558493035182</v>
      </c>
      <c r="AJ485" s="77">
        <f t="shared" si="280"/>
        <v>-0.50384388988922735</v>
      </c>
      <c r="AK485" s="77">
        <f t="shared" si="281"/>
        <v>2.7774846368016299E-3</v>
      </c>
      <c r="AL485" s="77">
        <f t="shared" si="282"/>
        <v>7.8841143817855008E-2</v>
      </c>
      <c r="AM485" s="77">
        <f t="shared" si="283"/>
        <v>3.9441004222615393E-2</v>
      </c>
      <c r="AN485" s="84">
        <f t="shared" si="288"/>
        <v>6.3592961126093783</v>
      </c>
      <c r="AO485" s="84">
        <f t="shared" si="288"/>
        <v>6.3592961126044871</v>
      </c>
      <c r="AP485" s="84">
        <f t="shared" si="288"/>
        <v>6.3592961124653886</v>
      </c>
      <c r="AQ485" s="84">
        <f t="shared" si="288"/>
        <v>6.3592961085095956</v>
      </c>
      <c r="AR485" s="84">
        <f t="shared" si="288"/>
        <v>6.3592959960118147</v>
      </c>
      <c r="AS485" s="84">
        <f t="shared" si="288"/>
        <v>6.3592927967170896</v>
      </c>
      <c r="AT485" s="84">
        <f t="shared" si="288"/>
        <v>6.3592018131443009</v>
      </c>
      <c r="AU485" s="84">
        <f t="shared" si="284"/>
        <v>6.3566146255711242</v>
      </c>
      <c r="AV485" s="84"/>
      <c r="AW485" s="84"/>
      <c r="AX485" s="84"/>
      <c r="AY485" s="84"/>
      <c r="AZ485" s="84"/>
      <c r="BA485" s="84"/>
      <c r="BB485" s="84"/>
      <c r="BC485" s="84"/>
      <c r="BD485" s="84"/>
      <c r="BE485" s="84"/>
      <c r="BF485" s="84"/>
      <c r="BG485" s="84"/>
      <c r="BH485" s="84"/>
      <c r="BI485" s="84"/>
      <c r="BJ485" s="84"/>
      <c r="BK485" s="84"/>
      <c r="BL485" s="84"/>
    </row>
    <row r="486" spans="1:64" s="77" customFormat="1" ht="12.95" customHeight="1">
      <c r="A486" s="137" t="s">
        <v>1384</v>
      </c>
      <c r="B486" s="138" t="s">
        <v>154</v>
      </c>
      <c r="C486" s="139">
        <v>51928.629000000001</v>
      </c>
      <c r="D486" s="139" t="s">
        <v>244</v>
      </c>
      <c r="E486" s="140">
        <f t="shared" si="274"/>
        <v>6725.0599833353981</v>
      </c>
      <c r="F486" s="77">
        <f t="shared" si="275"/>
        <v>6725</v>
      </c>
      <c r="G486" s="77">
        <f t="shared" si="285"/>
        <v>6.8137500005832408E-2</v>
      </c>
      <c r="I486" s="77">
        <f>+G486</f>
        <v>6.8137500005832408E-2</v>
      </c>
      <c r="O486" s="77">
        <f t="shared" ca="1" si="269"/>
        <v>6.2884956120623878E-2</v>
      </c>
      <c r="P486" s="77">
        <f>+D$11+D$12*F486+D$13*F486^2</f>
        <v>7.874405949168381E-2</v>
      </c>
      <c r="Q486" s="143">
        <f t="shared" si="260"/>
        <v>36910.129000000001</v>
      </c>
      <c r="R486" s="77">
        <f t="shared" si="286"/>
        <v>1.1249910412690436E-4</v>
      </c>
      <c r="S486" s="79">
        <f>S$16</f>
        <v>0.1</v>
      </c>
      <c r="Z486" s="77">
        <f t="shared" si="276"/>
        <v>6725</v>
      </c>
      <c r="AA486" s="84">
        <f t="shared" si="277"/>
        <v>5.8940200167565709E-2</v>
      </c>
      <c r="AB486" s="84">
        <f t="shared" si="263"/>
        <v>9.9326844225972336E-2</v>
      </c>
      <c r="AC486" s="84">
        <f t="shared" si="264"/>
        <v>-1.0606559485851402E-2</v>
      </c>
      <c r="AD486" s="84">
        <f t="shared" si="265"/>
        <v>9.1972998382666982E-3</v>
      </c>
      <c r="AE486" s="84">
        <f t="shared" si="266"/>
        <v>8.4590324314980641E-6</v>
      </c>
      <c r="AF486" s="77">
        <f t="shared" si="267"/>
        <v>-1.0606559485851402E-2</v>
      </c>
      <c r="AG486" s="142"/>
      <c r="AH486" s="77">
        <f t="shared" si="278"/>
        <v>-3.1189344220139924E-2</v>
      </c>
      <c r="AI486" s="77">
        <f t="shared" si="279"/>
        <v>1.035146273364637</v>
      </c>
      <c r="AJ486" s="77">
        <f t="shared" si="280"/>
        <v>-0.50092520385701012</v>
      </c>
      <c r="AK486" s="77">
        <f t="shared" si="281"/>
        <v>2.8961404899537986E-3</v>
      </c>
      <c r="AL486" s="77">
        <f t="shared" si="282"/>
        <v>8.2216738635728995E-2</v>
      </c>
      <c r="AM486" s="77">
        <f t="shared" si="283"/>
        <v>4.1131541298718946E-2</v>
      </c>
      <c r="AN486" s="84">
        <f t="shared" si="288"/>
        <v>6.3625550524452814</v>
      </c>
      <c r="AO486" s="84">
        <f t="shared" si="288"/>
        <v>6.3625550524401895</v>
      </c>
      <c r="AP486" s="84">
        <f t="shared" si="288"/>
        <v>6.3625550522953276</v>
      </c>
      <c r="AQ486" s="84">
        <f t="shared" si="288"/>
        <v>6.3625550481746131</v>
      </c>
      <c r="AR486" s="84">
        <f t="shared" si="288"/>
        <v>6.3625549309569172</v>
      </c>
      <c r="AS486" s="84">
        <f t="shared" si="288"/>
        <v>6.362551596587446</v>
      </c>
      <c r="AT486" s="84">
        <f t="shared" si="288"/>
        <v>6.362456747628574</v>
      </c>
      <c r="AU486" s="84">
        <f t="shared" si="284"/>
        <v>6.3597589847647242</v>
      </c>
    </row>
    <row r="487" spans="1:64" s="77" customFormat="1" ht="12.95" customHeight="1">
      <c r="A487" s="144" t="s">
        <v>1651</v>
      </c>
      <c r="B487" s="144" t="s">
        <v>65</v>
      </c>
      <c r="C487" s="145">
        <v>51928.640700000004</v>
      </c>
      <c r="D487" s="146">
        <v>9.7999999999999997E-4</v>
      </c>
      <c r="E487" s="140">
        <f t="shared" si="274"/>
        <v>6725.0702831706467</v>
      </c>
      <c r="F487" s="77">
        <f t="shared" si="275"/>
        <v>6725</v>
      </c>
      <c r="G487" s="77">
        <f t="shared" si="285"/>
        <v>7.9837500008579809E-2</v>
      </c>
      <c r="K487" s="77">
        <f>+G487</f>
        <v>7.9837500008579809E-2</v>
      </c>
      <c r="O487" s="77">
        <f t="shared" ca="1" si="269"/>
        <v>6.2884956120623878E-2</v>
      </c>
      <c r="Q487" s="143">
        <f t="shared" ref="Q487:Q550" si="289">+C487-15018.5</f>
        <v>36910.140700000004</v>
      </c>
      <c r="R487" s="77">
        <f t="shared" si="286"/>
        <v>6.3740264076199808E-3</v>
      </c>
      <c r="S487" s="79">
        <f>S$18</f>
        <v>1</v>
      </c>
      <c r="Z487" s="77">
        <f t="shared" si="276"/>
        <v>6725</v>
      </c>
      <c r="AA487" s="84">
        <f t="shared" si="277"/>
        <v>5.8940200167565709E-2</v>
      </c>
      <c r="AB487" s="84">
        <f t="shared" si="263"/>
        <v>0.11102684422871974</v>
      </c>
      <c r="AC487" s="84">
        <f t="shared" si="264"/>
        <v>7.9837500008579809E-2</v>
      </c>
      <c r="AD487" s="84">
        <f t="shared" si="265"/>
        <v>2.08972998410141E-2</v>
      </c>
      <c r="AE487" s="84">
        <f t="shared" si="266"/>
        <v>4.3669714064524794E-4</v>
      </c>
      <c r="AF487" s="77">
        <f t="shared" si="267"/>
        <v>7.9837500008579809E-2</v>
      </c>
      <c r="AG487" s="142"/>
      <c r="AH487" s="77">
        <f t="shared" si="278"/>
        <v>-3.1189344220139924E-2</v>
      </c>
      <c r="AI487" s="77">
        <f t="shared" si="279"/>
        <v>1.035146273364637</v>
      </c>
      <c r="AJ487" s="77">
        <f t="shared" si="280"/>
        <v>-0.50092520385701012</v>
      </c>
      <c r="AK487" s="77">
        <f t="shared" si="281"/>
        <v>2.8961404899537986E-3</v>
      </c>
      <c r="AL487" s="77">
        <f t="shared" si="282"/>
        <v>8.2216738635728995E-2</v>
      </c>
      <c r="AM487" s="77">
        <f t="shared" si="283"/>
        <v>4.1131541298718946E-2</v>
      </c>
      <c r="AN487" s="84">
        <f t="shared" si="288"/>
        <v>6.3625550524452814</v>
      </c>
      <c r="AO487" s="84">
        <f t="shared" si="288"/>
        <v>6.3625550524401895</v>
      </c>
      <c r="AP487" s="84">
        <f t="shared" si="288"/>
        <v>6.3625550522953276</v>
      </c>
      <c r="AQ487" s="84">
        <f t="shared" si="288"/>
        <v>6.3625550481746131</v>
      </c>
      <c r="AR487" s="84">
        <f t="shared" si="288"/>
        <v>6.3625549309569172</v>
      </c>
      <c r="AS487" s="84">
        <f t="shared" si="288"/>
        <v>6.362551596587446</v>
      </c>
      <c r="AT487" s="84">
        <f t="shared" si="288"/>
        <v>6.362456747628574</v>
      </c>
      <c r="AU487" s="84">
        <f t="shared" si="284"/>
        <v>6.3597589847647242</v>
      </c>
    </row>
    <row r="488" spans="1:64" s="77" customFormat="1" ht="12.95" customHeight="1">
      <c r="A488" s="137" t="s">
        <v>1384</v>
      </c>
      <c r="B488" s="138" t="s">
        <v>154</v>
      </c>
      <c r="C488" s="139">
        <v>51937.711000000003</v>
      </c>
      <c r="D488" s="139" t="s">
        <v>244</v>
      </c>
      <c r="E488" s="140">
        <f t="shared" si="274"/>
        <v>6733.0551204046387</v>
      </c>
      <c r="F488" s="77">
        <f t="shared" si="275"/>
        <v>6733</v>
      </c>
      <c r="G488" s="77">
        <f t="shared" si="285"/>
        <v>6.2613500005681999E-2</v>
      </c>
      <c r="I488" s="77">
        <f t="shared" ref="I488:I497" si="290">+G488</f>
        <v>6.2613500005681999E-2</v>
      </c>
      <c r="O488" s="77">
        <f t="shared" ca="1" si="269"/>
        <v>6.2974618320954343E-2</v>
      </c>
      <c r="P488" s="77">
        <f t="shared" ref="P488:P497" si="291">+D$11+D$12*F488+D$13*F488^2</f>
        <v>7.888496817099111E-2</v>
      </c>
      <c r="Q488" s="143">
        <f t="shared" si="289"/>
        <v>36919.211000000003</v>
      </c>
      <c r="R488" s="77">
        <f t="shared" si="286"/>
        <v>2.6476067625466783E-4</v>
      </c>
      <c r="S488" s="79">
        <f t="shared" ref="S488:S497" si="292">S$16</f>
        <v>0.1</v>
      </c>
      <c r="Z488" s="77">
        <f t="shared" si="276"/>
        <v>6733</v>
      </c>
      <c r="AA488" s="84">
        <f t="shared" si="277"/>
        <v>5.9021839274260281E-2</v>
      </c>
      <c r="AB488" s="84">
        <f t="shared" si="263"/>
        <v>9.374217945769725E-2</v>
      </c>
      <c r="AC488" s="84">
        <f t="shared" si="264"/>
        <v>-1.6271468165309111E-2</v>
      </c>
      <c r="AD488" s="84">
        <f t="shared" si="265"/>
        <v>3.5916607314217183E-3</v>
      </c>
      <c r="AE488" s="84">
        <f t="shared" si="266"/>
        <v>1.2900026809636795E-6</v>
      </c>
      <c r="AF488" s="77">
        <f t="shared" si="267"/>
        <v>-1.6271468165309111E-2</v>
      </c>
      <c r="AG488" s="142"/>
      <c r="AH488" s="77">
        <f t="shared" si="278"/>
        <v>-3.1128679452015258E-2</v>
      </c>
      <c r="AI488" s="77">
        <f t="shared" si="279"/>
        <v>1.0351428487670609</v>
      </c>
      <c r="AJ488" s="77">
        <f t="shared" si="280"/>
        <v>-0.49990868189974963</v>
      </c>
      <c r="AK488" s="77">
        <f t="shared" si="281"/>
        <v>2.9374039039329336E-3</v>
      </c>
      <c r="AL488" s="77">
        <f t="shared" si="282"/>
        <v>8.3390843760035652E-2</v>
      </c>
      <c r="AM488" s="77">
        <f t="shared" si="283"/>
        <v>4.1719601305635887E-2</v>
      </c>
      <c r="AN488" s="84">
        <f t="shared" si="288"/>
        <v>6.3636885895857844</v>
      </c>
      <c r="AO488" s="84">
        <f t="shared" si="288"/>
        <v>6.3636885895806214</v>
      </c>
      <c r="AP488" s="84">
        <f t="shared" si="288"/>
        <v>6.363688589433762</v>
      </c>
      <c r="AQ488" s="84">
        <f t="shared" si="288"/>
        <v>6.3636885852558125</v>
      </c>
      <c r="AR488" s="84">
        <f t="shared" si="288"/>
        <v>6.3636884663992372</v>
      </c>
      <c r="AS488" s="84">
        <f t="shared" si="288"/>
        <v>6.363685085103258</v>
      </c>
      <c r="AT488" s="84">
        <f t="shared" si="288"/>
        <v>6.3635888925570292</v>
      </c>
      <c r="AU488" s="84">
        <f t="shared" si="284"/>
        <v>6.3608526749190206</v>
      </c>
    </row>
    <row r="489" spans="1:64" s="77" customFormat="1" ht="12.95" customHeight="1">
      <c r="A489" s="137" t="s">
        <v>1401</v>
      </c>
      <c r="B489" s="138" t="s">
        <v>154</v>
      </c>
      <c r="C489" s="139">
        <v>51951.341999999997</v>
      </c>
      <c r="D489" s="139" t="s">
        <v>244</v>
      </c>
      <c r="E489" s="140">
        <f t="shared" si="274"/>
        <v>6745.054868630883</v>
      </c>
      <c r="F489" s="77">
        <f t="shared" si="275"/>
        <v>6745</v>
      </c>
      <c r="G489" s="77">
        <f t="shared" si="285"/>
        <v>6.2327500003448222E-2</v>
      </c>
      <c r="I489" s="77">
        <f t="shared" si="290"/>
        <v>6.2327500003448222E-2</v>
      </c>
      <c r="O489" s="77">
        <f t="shared" ca="1" si="269"/>
        <v>6.3109111621450054E-2</v>
      </c>
      <c r="P489" s="77">
        <f t="shared" si="291"/>
        <v>7.9096541655888503E-2</v>
      </c>
      <c r="Q489" s="143">
        <f t="shared" si="289"/>
        <v>36932.841999999997</v>
      </c>
      <c r="R489" s="77">
        <f t="shared" si="286"/>
        <v>2.8120075794127707E-4</v>
      </c>
      <c r="S489" s="79">
        <f t="shared" si="292"/>
        <v>0.1</v>
      </c>
      <c r="Z489" s="77">
        <f t="shared" si="276"/>
        <v>6745</v>
      </c>
      <c r="AA489" s="84">
        <f t="shared" si="277"/>
        <v>5.9144357531057429E-2</v>
      </c>
      <c r="AB489" s="84">
        <f t="shared" si="263"/>
        <v>9.3365107712813936E-2</v>
      </c>
      <c r="AC489" s="84">
        <f t="shared" si="264"/>
        <v>-1.6769041652440281E-2</v>
      </c>
      <c r="AD489" s="84">
        <f t="shared" si="265"/>
        <v>3.1831424723907931E-3</v>
      </c>
      <c r="AE489" s="84">
        <f t="shared" si="266"/>
        <v>1.0132395999538172E-6</v>
      </c>
      <c r="AF489" s="77">
        <f t="shared" si="267"/>
        <v>-1.6769041652440281E-2</v>
      </c>
      <c r="AG489" s="142"/>
      <c r="AH489" s="77">
        <f t="shared" si="278"/>
        <v>-3.1037607709365714E-2</v>
      </c>
      <c r="AI489" s="77">
        <f t="shared" si="279"/>
        <v>1.0351376210815133</v>
      </c>
      <c r="AJ489" s="77">
        <f t="shared" si="280"/>
        <v>-0.49838262002033901</v>
      </c>
      <c r="AK489" s="77">
        <f t="shared" si="281"/>
        <v>2.9992908980855013E-3</v>
      </c>
      <c r="AL489" s="77">
        <f t="shared" si="282"/>
        <v>8.5151986743002506E-2</v>
      </c>
      <c r="AM489" s="77">
        <f t="shared" si="283"/>
        <v>4.2601738089076274E-2</v>
      </c>
      <c r="AN489" s="84">
        <f t="shared" si="288"/>
        <v>6.3653888881987948</v>
      </c>
      <c r="AO489" s="84">
        <f t="shared" si="288"/>
        <v>6.3653888881935279</v>
      </c>
      <c r="AP489" s="84">
        <f t="shared" si="288"/>
        <v>6.3653888880436753</v>
      </c>
      <c r="AQ489" s="84">
        <f t="shared" si="288"/>
        <v>6.3653888837800032</v>
      </c>
      <c r="AR489" s="84">
        <f t="shared" si="288"/>
        <v>6.3653887624679157</v>
      </c>
      <c r="AS489" s="84">
        <f t="shared" si="288"/>
        <v>6.3653853108377527</v>
      </c>
      <c r="AT489" s="84">
        <f t="shared" si="288"/>
        <v>6.3652871037985577</v>
      </c>
      <c r="AU489" s="84">
        <f t="shared" si="284"/>
        <v>6.3624932101504639</v>
      </c>
    </row>
    <row r="490" spans="1:64" s="77" customFormat="1" ht="12.95" customHeight="1">
      <c r="A490" s="137" t="s">
        <v>1384</v>
      </c>
      <c r="B490" s="138" t="s">
        <v>154</v>
      </c>
      <c r="C490" s="139">
        <v>51961.578999999998</v>
      </c>
      <c r="D490" s="139" t="s">
        <v>244</v>
      </c>
      <c r="E490" s="140">
        <f t="shared" si="274"/>
        <v>6754.0667843078054</v>
      </c>
      <c r="F490" s="77">
        <f t="shared" si="275"/>
        <v>6754</v>
      </c>
      <c r="G490" s="77">
        <f t="shared" si="285"/>
        <v>7.586299999820767E-2</v>
      </c>
      <c r="I490" s="77">
        <f t="shared" si="290"/>
        <v>7.586299999820767E-2</v>
      </c>
      <c r="O490" s="77">
        <f t="shared" ca="1" si="269"/>
        <v>6.3209981596821826E-2</v>
      </c>
      <c r="P490" s="77">
        <f t="shared" si="291"/>
        <v>7.9255387511486516E-2</v>
      </c>
      <c r="Q490" s="143">
        <f t="shared" si="289"/>
        <v>36943.078999999998</v>
      </c>
      <c r="R490" s="77">
        <f t="shared" si="286"/>
        <v>1.1508293040250237E-5</v>
      </c>
      <c r="S490" s="79">
        <f t="shared" si="292"/>
        <v>0.1</v>
      </c>
      <c r="Z490" s="77">
        <f t="shared" si="276"/>
        <v>6754</v>
      </c>
      <c r="AA490" s="84">
        <f t="shared" si="277"/>
        <v>5.9236293011123473E-2</v>
      </c>
      <c r="AB490" s="84">
        <f t="shared" si="263"/>
        <v>0.10683224530557359</v>
      </c>
      <c r="AC490" s="84">
        <f t="shared" si="264"/>
        <v>-3.3923875132788467E-3</v>
      </c>
      <c r="AD490" s="84">
        <f t="shared" si="265"/>
        <v>1.6626706987084197E-2</v>
      </c>
      <c r="AE490" s="84">
        <f t="shared" si="266"/>
        <v>2.7644738523435448E-5</v>
      </c>
      <c r="AF490" s="77">
        <f t="shared" si="267"/>
        <v>-3.3923875132788467E-3</v>
      </c>
      <c r="AG490" s="142"/>
      <c r="AH490" s="77">
        <f t="shared" si="278"/>
        <v>-3.096924530736592E-2</v>
      </c>
      <c r="AI490" s="77">
        <f t="shared" si="279"/>
        <v>1.0351336288317747</v>
      </c>
      <c r="AJ490" s="77">
        <f t="shared" si="280"/>
        <v>-0.49723706913960758</v>
      </c>
      <c r="AK490" s="77">
        <f t="shared" si="281"/>
        <v>3.0456996356221693E-3</v>
      </c>
      <c r="AL490" s="77">
        <f t="shared" si="282"/>
        <v>8.6472832205314626E-2</v>
      </c>
      <c r="AM490" s="77">
        <f t="shared" si="283"/>
        <v>4.3263378138328139E-2</v>
      </c>
      <c r="AN490" s="84">
        <f t="shared" si="288"/>
        <v>6.3666641064744853</v>
      </c>
      <c r="AO490" s="84">
        <f t="shared" si="288"/>
        <v>6.3666641064691412</v>
      </c>
      <c r="AP490" s="84">
        <f t="shared" si="288"/>
        <v>6.3666641063170486</v>
      </c>
      <c r="AQ490" s="84">
        <f t="shared" si="288"/>
        <v>6.366664101989187</v>
      </c>
      <c r="AR490" s="84">
        <f t="shared" si="288"/>
        <v>6.3666639788377122</v>
      </c>
      <c r="AS490" s="84">
        <f t="shared" si="288"/>
        <v>6.3666604745014093</v>
      </c>
      <c r="AT490" s="84">
        <f t="shared" si="288"/>
        <v>6.3665607573036125</v>
      </c>
      <c r="AU490" s="84">
        <f t="shared" si="284"/>
        <v>6.3637236115740468</v>
      </c>
    </row>
    <row r="491" spans="1:64" s="77" customFormat="1" ht="12.95" customHeight="1">
      <c r="A491" s="137" t="s">
        <v>1384</v>
      </c>
      <c r="B491" s="138" t="s">
        <v>154</v>
      </c>
      <c r="C491" s="139">
        <v>51978.606</v>
      </c>
      <c r="D491" s="139" t="s">
        <v>244</v>
      </c>
      <c r="E491" s="140">
        <f t="shared" si="274"/>
        <v>6769.0561257389827</v>
      </c>
      <c r="F491" s="77">
        <f t="shared" si="275"/>
        <v>6769</v>
      </c>
      <c r="G491" s="77">
        <f t="shared" si="285"/>
        <v>6.3755499999388121E-2</v>
      </c>
      <c r="I491" s="77">
        <f t="shared" si="290"/>
        <v>6.3755499999388121E-2</v>
      </c>
      <c r="O491" s="77">
        <f t="shared" ca="1" si="269"/>
        <v>6.3378098222441462E-2</v>
      </c>
      <c r="P491" s="77">
        <f t="shared" si="291"/>
        <v>7.952044630305459E-2</v>
      </c>
      <c r="Q491" s="143">
        <f t="shared" si="289"/>
        <v>36960.106</v>
      </c>
      <c r="R491" s="77">
        <f t="shared" si="286"/>
        <v>2.4853353195748707E-4</v>
      </c>
      <c r="S491" s="79">
        <f t="shared" si="292"/>
        <v>0.1</v>
      </c>
      <c r="Z491" s="77">
        <f t="shared" si="276"/>
        <v>6769</v>
      </c>
      <c r="AA491" s="84">
        <f t="shared" si="277"/>
        <v>5.9389607587089284E-2</v>
      </c>
      <c r="AB491" s="84">
        <f t="shared" si="263"/>
        <v>9.4610696703671116E-2</v>
      </c>
      <c r="AC491" s="84">
        <f t="shared" si="264"/>
        <v>-1.5764946303666469E-2</v>
      </c>
      <c r="AD491" s="84">
        <f t="shared" si="265"/>
        <v>4.3658924122988371E-3</v>
      </c>
      <c r="AE491" s="84">
        <f t="shared" si="266"/>
        <v>1.9061016555768559E-6</v>
      </c>
      <c r="AF491" s="77">
        <f t="shared" si="267"/>
        <v>-1.5764946303666469E-2</v>
      </c>
      <c r="AG491" s="142"/>
      <c r="AH491" s="77">
        <f t="shared" si="278"/>
        <v>-3.0855196704282987E-2</v>
      </c>
      <c r="AI491" s="77">
        <f t="shared" si="279"/>
        <v>1.0351268389454784</v>
      </c>
      <c r="AJ491" s="77">
        <f t="shared" si="280"/>
        <v>-0.49532591077666099</v>
      </c>
      <c r="AK491" s="77">
        <f t="shared" si="281"/>
        <v>3.1230348793702943E-3</v>
      </c>
      <c r="AL491" s="77">
        <f t="shared" si="282"/>
        <v>8.8674218417603923E-2</v>
      </c>
      <c r="AM491" s="77">
        <f t="shared" si="283"/>
        <v>4.4366184394314695E-2</v>
      </c>
      <c r="AN491" s="84">
        <f t="shared" ref="AN491:AT500" si="293">$AU491+$AB$7*SIN(AO491)</f>
        <v>6.3687894592168721</v>
      </c>
      <c r="AO491" s="84">
        <f t="shared" si="293"/>
        <v>6.3687894592113974</v>
      </c>
      <c r="AP491" s="84">
        <f t="shared" si="293"/>
        <v>6.3687894590555807</v>
      </c>
      <c r="AQ491" s="84">
        <f t="shared" si="293"/>
        <v>6.368789454620936</v>
      </c>
      <c r="AR491" s="84">
        <f t="shared" si="293"/>
        <v>6.3687893284081829</v>
      </c>
      <c r="AS491" s="84">
        <f t="shared" si="293"/>
        <v>6.3687857363147913</v>
      </c>
      <c r="AT491" s="84">
        <f t="shared" si="293"/>
        <v>6.3686835035683274</v>
      </c>
      <c r="AU491" s="84">
        <f t="shared" si="284"/>
        <v>6.3657742806133513</v>
      </c>
    </row>
    <row r="492" spans="1:64" s="77" customFormat="1" ht="12.95" customHeight="1">
      <c r="A492" s="137" t="s">
        <v>1384</v>
      </c>
      <c r="B492" s="138" t="s">
        <v>154</v>
      </c>
      <c r="C492" s="139">
        <v>52230.811999999998</v>
      </c>
      <c r="D492" s="139" t="s">
        <v>244</v>
      </c>
      <c r="E492" s="140">
        <f t="shared" si="274"/>
        <v>6991.0800785780602</v>
      </c>
      <c r="F492" s="77">
        <f t="shared" si="275"/>
        <v>6991</v>
      </c>
      <c r="G492" s="77">
        <f t="shared" si="285"/>
        <v>9.0964499999245163E-2</v>
      </c>
      <c r="I492" s="77">
        <f t="shared" si="290"/>
        <v>9.0964499999245163E-2</v>
      </c>
      <c r="O492" s="77">
        <f t="shared" ca="1" si="269"/>
        <v>6.5866224281611971E-2</v>
      </c>
      <c r="P492" s="77">
        <f t="shared" si="291"/>
        <v>8.3489455813184038E-2</v>
      </c>
      <c r="Q492" s="143">
        <f t="shared" si="289"/>
        <v>37212.311999999998</v>
      </c>
      <c r="R492" s="77">
        <f t="shared" si="286"/>
        <v>5.5876285583566227E-5</v>
      </c>
      <c r="S492" s="79">
        <f t="shared" si="292"/>
        <v>0.1</v>
      </c>
      <c r="Z492" s="77">
        <f t="shared" si="276"/>
        <v>6991</v>
      </c>
      <c r="AA492" s="84">
        <f t="shared" si="277"/>
        <v>6.1671293325747681E-2</v>
      </c>
      <c r="AB492" s="84">
        <f t="shared" si="263"/>
        <v>0.12011586036806496</v>
      </c>
      <c r="AC492" s="84">
        <f t="shared" si="264"/>
        <v>7.475044186061125E-3</v>
      </c>
      <c r="AD492" s="84">
        <f t="shared" si="265"/>
        <v>2.9293206673497482E-2</v>
      </c>
      <c r="AE492" s="84">
        <f t="shared" si="266"/>
        <v>8.5809195721623754E-5</v>
      </c>
      <c r="AF492" s="77">
        <f t="shared" si="267"/>
        <v>7.475044186061125E-3</v>
      </c>
      <c r="AG492" s="142"/>
      <c r="AH492" s="77">
        <f t="shared" si="278"/>
        <v>-2.9151360368819795E-2</v>
      </c>
      <c r="AI492" s="77">
        <f t="shared" si="279"/>
        <v>1.0350064813541016</v>
      </c>
      <c r="AJ492" s="77">
        <f t="shared" si="280"/>
        <v>-0.46676848700343332</v>
      </c>
      <c r="AK492" s="77">
        <f t="shared" si="281"/>
        <v>4.2654922768990888E-3</v>
      </c>
      <c r="AL492" s="77">
        <f t="shared" si="282"/>
        <v>0.1212509267654919</v>
      </c>
      <c r="AM492" s="77">
        <f t="shared" si="283"/>
        <v>6.0699847965296767E-2</v>
      </c>
      <c r="AN492" s="84">
        <f t="shared" si="293"/>
        <v>6.4002428416908659</v>
      </c>
      <c r="AO492" s="84">
        <f t="shared" si="293"/>
        <v>6.4002428416835278</v>
      </c>
      <c r="AP492" s="84">
        <f t="shared" si="293"/>
        <v>6.4002428414740136</v>
      </c>
      <c r="AQ492" s="84">
        <f t="shared" si="293"/>
        <v>6.4002428354920182</v>
      </c>
      <c r="AR492" s="84">
        <f t="shared" si="293"/>
        <v>6.4002426646952788</v>
      </c>
      <c r="AS492" s="84">
        <f t="shared" si="293"/>
        <v>6.4002377881422801</v>
      </c>
      <c r="AT492" s="84">
        <f t="shared" si="293"/>
        <v>6.4000985549939315</v>
      </c>
      <c r="AU492" s="84">
        <f t="shared" si="284"/>
        <v>6.3961241823950603</v>
      </c>
    </row>
    <row r="493" spans="1:64" s="77" customFormat="1" ht="12.95" customHeight="1">
      <c r="A493" s="137" t="s">
        <v>1416</v>
      </c>
      <c r="B493" s="138" t="s">
        <v>154</v>
      </c>
      <c r="C493" s="139">
        <v>52278.502</v>
      </c>
      <c r="D493" s="139" t="s">
        <v>244</v>
      </c>
      <c r="E493" s="140">
        <f t="shared" si="274"/>
        <v>7033.0629113056566</v>
      </c>
      <c r="F493" s="77">
        <f t="shared" si="275"/>
        <v>7033</v>
      </c>
      <c r="G493" s="77">
        <f t="shared" si="285"/>
        <v>7.1463500004028901E-2</v>
      </c>
      <c r="I493" s="77">
        <f t="shared" si="290"/>
        <v>7.1463500004028901E-2</v>
      </c>
      <c r="O493" s="77">
        <f t="shared" ca="1" si="269"/>
        <v>6.6336950833346925E-2</v>
      </c>
      <c r="P493" s="77">
        <f t="shared" si="291"/>
        <v>8.4250073030554415E-2</v>
      </c>
      <c r="Q493" s="143">
        <f t="shared" si="289"/>
        <v>37260.002</v>
      </c>
      <c r="R493" s="77">
        <f t="shared" si="286"/>
        <v>1.6349644976266982E-4</v>
      </c>
      <c r="S493" s="79">
        <f t="shared" si="292"/>
        <v>0.1</v>
      </c>
      <c r="Z493" s="77">
        <f t="shared" si="276"/>
        <v>7033</v>
      </c>
      <c r="AA493" s="84">
        <f t="shared" si="277"/>
        <v>6.2105542426179883E-2</v>
      </c>
      <c r="AB493" s="84">
        <f t="shared" si="263"/>
        <v>0.1002892414232056</v>
      </c>
      <c r="AC493" s="84">
        <f t="shared" si="264"/>
        <v>-1.2786573026525513E-2</v>
      </c>
      <c r="AD493" s="84">
        <f t="shared" si="265"/>
        <v>9.3579575778490187E-3</v>
      </c>
      <c r="AE493" s="84">
        <f t="shared" si="266"/>
        <v>8.7571370028821879E-6</v>
      </c>
      <c r="AF493" s="77">
        <f t="shared" si="267"/>
        <v>-1.2786573026525513E-2</v>
      </c>
      <c r="AG493" s="142"/>
      <c r="AH493" s="77">
        <f t="shared" si="278"/>
        <v>-2.8825741419176692E-2</v>
      </c>
      <c r="AI493" s="77">
        <f t="shared" si="279"/>
        <v>1.0349795318438817</v>
      </c>
      <c r="AJ493" s="77">
        <f t="shared" si="280"/>
        <v>-0.46130989275163981</v>
      </c>
      <c r="AK493" s="77">
        <f t="shared" si="281"/>
        <v>4.481128556760635E-3</v>
      </c>
      <c r="AL493" s="77">
        <f t="shared" si="282"/>
        <v>0.12741317512453437</v>
      </c>
      <c r="AM493" s="77">
        <f t="shared" si="283"/>
        <v>6.3792912723638046E-2</v>
      </c>
      <c r="AN493" s="84">
        <f t="shared" si="293"/>
        <v>6.4061930410011145</v>
      </c>
      <c r="AO493" s="84">
        <f t="shared" si="293"/>
        <v>6.406193040993438</v>
      </c>
      <c r="AP493" s="84">
        <f t="shared" si="293"/>
        <v>6.4061930407741041</v>
      </c>
      <c r="AQ493" s="84">
        <f t="shared" si="293"/>
        <v>6.4061930345072229</v>
      </c>
      <c r="AR493" s="84">
        <f t="shared" si="293"/>
        <v>6.4061928554480172</v>
      </c>
      <c r="AS493" s="84">
        <f t="shared" si="293"/>
        <v>6.4061877393166018</v>
      </c>
      <c r="AT493" s="84">
        <f t="shared" si="293"/>
        <v>6.4060415610959147</v>
      </c>
      <c r="AU493" s="84">
        <f t="shared" si="284"/>
        <v>6.4018660557051135</v>
      </c>
    </row>
    <row r="494" spans="1:64" s="77" customFormat="1" ht="12.95" customHeight="1">
      <c r="A494" s="137" t="s">
        <v>1419</v>
      </c>
      <c r="B494" s="138" t="s">
        <v>154</v>
      </c>
      <c r="C494" s="139">
        <v>52310.292000000001</v>
      </c>
      <c r="D494" s="139" t="s">
        <v>244</v>
      </c>
      <c r="E494" s="140">
        <f t="shared" si="274"/>
        <v>7061.048532031391</v>
      </c>
      <c r="F494" s="77">
        <f t="shared" si="275"/>
        <v>7061</v>
      </c>
      <c r="G494" s="77">
        <f t="shared" si="285"/>
        <v>5.5129500004113652E-2</v>
      </c>
      <c r="I494" s="77">
        <f t="shared" si="290"/>
        <v>5.5129500004113652E-2</v>
      </c>
      <c r="O494" s="77">
        <f t="shared" ca="1" si="269"/>
        <v>6.6650768534503566E-2</v>
      </c>
      <c r="P494" s="77">
        <f t="shared" si="291"/>
        <v>8.4758869980615811E-2</v>
      </c>
      <c r="Q494" s="143">
        <f t="shared" si="289"/>
        <v>37291.792000000001</v>
      </c>
      <c r="R494" s="77">
        <f t="shared" si="286"/>
        <v>8.7789956520444761E-4</v>
      </c>
      <c r="S494" s="79">
        <f t="shared" si="292"/>
        <v>0.1</v>
      </c>
      <c r="Z494" s="77">
        <f t="shared" si="276"/>
        <v>7061</v>
      </c>
      <c r="AA494" s="84">
        <f t="shared" si="277"/>
        <v>6.2395482255508103E-2</v>
      </c>
      <c r="AB494" s="84">
        <f t="shared" si="263"/>
        <v>8.3737599245879007E-2</v>
      </c>
      <c r="AC494" s="84">
        <f t="shared" si="264"/>
        <v>-2.962936997650216E-2</v>
      </c>
      <c r="AD494" s="84">
        <f t="shared" si="265"/>
        <v>-7.2659822513944511E-3</v>
      </c>
      <c r="AE494" s="84">
        <f t="shared" si="266"/>
        <v>5.279449807757918E-6</v>
      </c>
      <c r="AF494" s="77">
        <f t="shared" si="267"/>
        <v>-2.962936997650216E-2</v>
      </c>
      <c r="AG494" s="142"/>
      <c r="AH494" s="77">
        <f t="shared" si="278"/>
        <v>-2.8608099241765352E-2</v>
      </c>
      <c r="AI494" s="77">
        <f t="shared" si="279"/>
        <v>1.034960828343112</v>
      </c>
      <c r="AJ494" s="77">
        <f t="shared" si="280"/>
        <v>-0.45766124675267283</v>
      </c>
      <c r="AK494" s="77">
        <f t="shared" si="281"/>
        <v>4.6247856947969623E-3</v>
      </c>
      <c r="AL494" s="77">
        <f t="shared" si="282"/>
        <v>0.13152115900188285</v>
      </c>
      <c r="AM494" s="77">
        <f t="shared" si="283"/>
        <v>6.585553662239399E-2</v>
      </c>
      <c r="AN494" s="84">
        <f t="shared" si="293"/>
        <v>6.4101597528188536</v>
      </c>
      <c r="AO494" s="84">
        <f t="shared" si="293"/>
        <v>6.4101597528109542</v>
      </c>
      <c r="AP494" s="84">
        <f t="shared" si="293"/>
        <v>6.4101597525851401</v>
      </c>
      <c r="AQ494" s="84">
        <f t="shared" si="293"/>
        <v>6.4101597461298851</v>
      </c>
      <c r="AR494" s="84">
        <f t="shared" si="293"/>
        <v>6.4101595615964717</v>
      </c>
      <c r="AS494" s="84">
        <f t="shared" si="293"/>
        <v>6.4101542864259997</v>
      </c>
      <c r="AT494" s="84">
        <f t="shared" si="293"/>
        <v>6.4100034890939863</v>
      </c>
      <c r="AU494" s="84">
        <f t="shared" si="284"/>
        <v>6.4056939712451495</v>
      </c>
    </row>
    <row r="495" spans="1:64" s="77" customFormat="1" ht="12.95" customHeight="1">
      <c r="A495" s="137" t="s">
        <v>1384</v>
      </c>
      <c r="B495" s="138" t="s">
        <v>154</v>
      </c>
      <c r="C495" s="139">
        <v>52312.59</v>
      </c>
      <c r="D495" s="139" t="s">
        <v>244</v>
      </c>
      <c r="E495" s="140">
        <f t="shared" si="274"/>
        <v>7063.0715253131648</v>
      </c>
      <c r="F495" s="77">
        <f t="shared" si="275"/>
        <v>7063</v>
      </c>
      <c r="G495" s="77">
        <f t="shared" si="285"/>
        <v>8.1248499998764601E-2</v>
      </c>
      <c r="I495" s="77">
        <f t="shared" si="290"/>
        <v>8.1248499998764601E-2</v>
      </c>
      <c r="O495" s="77">
        <f t="shared" ca="1" si="269"/>
        <v>6.6673184084586182E-2</v>
      </c>
      <c r="P495" s="77">
        <f t="shared" si="291"/>
        <v>8.4795265236390027E-2</v>
      </c>
      <c r="Q495" s="143">
        <f t="shared" si="289"/>
        <v>37294.089999999997</v>
      </c>
      <c r="R495" s="77">
        <f t="shared" si="286"/>
        <v>1.2579543650828149E-5</v>
      </c>
      <c r="S495" s="79">
        <f t="shared" si="292"/>
        <v>0.1</v>
      </c>
      <c r="Z495" s="77">
        <f t="shared" si="276"/>
        <v>7063</v>
      </c>
      <c r="AA495" s="84">
        <f t="shared" si="277"/>
        <v>6.2416205608738645E-2</v>
      </c>
      <c r="AB495" s="84">
        <f t="shared" si="263"/>
        <v>0.10984103625686667</v>
      </c>
      <c r="AC495" s="84">
        <f t="shared" si="264"/>
        <v>-3.5467652376254266E-3</v>
      </c>
      <c r="AD495" s="84">
        <f t="shared" si="265"/>
        <v>1.8832294390025955E-2</v>
      </c>
      <c r="AE495" s="84">
        <f t="shared" si="266"/>
        <v>3.5465531199260312E-5</v>
      </c>
      <c r="AF495" s="77">
        <f t="shared" si="267"/>
        <v>-3.5467652376254266E-3</v>
      </c>
      <c r="AG495" s="142"/>
      <c r="AH495" s="77">
        <f t="shared" si="278"/>
        <v>-2.8592536258102073E-2</v>
      </c>
      <c r="AI495" s="77">
        <f t="shared" si="279"/>
        <v>1.0349594698256321</v>
      </c>
      <c r="AJ495" s="77">
        <f t="shared" si="280"/>
        <v>-0.45740033800071134</v>
      </c>
      <c r="AK495" s="77">
        <f t="shared" si="281"/>
        <v>4.6350437613967123E-3</v>
      </c>
      <c r="AL495" s="77">
        <f t="shared" si="282"/>
        <v>0.13181458070616087</v>
      </c>
      <c r="AM495" s="77">
        <f t="shared" si="283"/>
        <v>6.6002885177111101E-2</v>
      </c>
      <c r="AN495" s="84">
        <f t="shared" si="293"/>
        <v>6.4104430866177653</v>
      </c>
      <c r="AO495" s="84">
        <f t="shared" si="293"/>
        <v>6.4104430866098498</v>
      </c>
      <c r="AP495" s="84">
        <f t="shared" si="293"/>
        <v>6.4104430863835749</v>
      </c>
      <c r="AQ495" s="84">
        <f t="shared" si="293"/>
        <v>6.4104430799149137</v>
      </c>
      <c r="AR495" s="84">
        <f t="shared" si="293"/>
        <v>6.4104428949915562</v>
      </c>
      <c r="AS495" s="84">
        <f t="shared" si="293"/>
        <v>6.4104376084825168</v>
      </c>
      <c r="AT495" s="84">
        <f t="shared" si="293"/>
        <v>6.4102864815579039</v>
      </c>
      <c r="AU495" s="84">
        <f t="shared" si="284"/>
        <v>6.4059673937837234</v>
      </c>
    </row>
    <row r="496" spans="1:64" s="77" customFormat="1" ht="12.95" customHeight="1">
      <c r="A496" s="137" t="s">
        <v>1425</v>
      </c>
      <c r="B496" s="138" t="s">
        <v>154</v>
      </c>
      <c r="C496" s="139">
        <v>52325.078999999998</v>
      </c>
      <c r="D496" s="139" t="s">
        <v>244</v>
      </c>
      <c r="E496" s="140">
        <f t="shared" si="274"/>
        <v>7074.0659391931185</v>
      </c>
      <c r="F496" s="77">
        <f t="shared" si="275"/>
        <v>7074</v>
      </c>
      <c r="G496" s="77">
        <f t="shared" si="285"/>
        <v>7.4903000000631437E-2</v>
      </c>
      <c r="I496" s="77">
        <f t="shared" si="290"/>
        <v>7.4903000000631437E-2</v>
      </c>
      <c r="O496" s="77">
        <f t="shared" ca="1" si="269"/>
        <v>6.6796469610040585E-2</v>
      </c>
      <c r="P496" s="77">
        <f t="shared" si="291"/>
        <v>8.4995564545768704E-2</v>
      </c>
      <c r="Q496" s="143">
        <f t="shared" si="289"/>
        <v>37306.578999999998</v>
      </c>
      <c r="R496" s="77">
        <f t="shared" si="286"/>
        <v>1.018598590977618E-4</v>
      </c>
      <c r="S496" s="79">
        <f t="shared" si="292"/>
        <v>0.1</v>
      </c>
      <c r="Z496" s="77">
        <f t="shared" si="276"/>
        <v>7074</v>
      </c>
      <c r="AA496" s="84">
        <f t="shared" si="277"/>
        <v>6.2530215746581422E-2</v>
      </c>
      <c r="AB496" s="84">
        <f t="shared" si="263"/>
        <v>0.10340989921976003</v>
      </c>
      <c r="AC496" s="84">
        <f t="shared" si="264"/>
        <v>-1.0092564545137267E-2</v>
      </c>
      <c r="AD496" s="84">
        <f t="shared" si="265"/>
        <v>1.2372784254050015E-2</v>
      </c>
      <c r="AE496" s="84">
        <f t="shared" si="266"/>
        <v>1.5308579019726798E-5</v>
      </c>
      <c r="AF496" s="77">
        <f t="shared" si="267"/>
        <v>-1.0092564545137267E-2</v>
      </c>
      <c r="AG496" s="142"/>
      <c r="AH496" s="77">
        <f t="shared" si="278"/>
        <v>-2.8506899219128596E-2</v>
      </c>
      <c r="AI496" s="77">
        <f t="shared" si="279"/>
        <v>1.0349519442459048</v>
      </c>
      <c r="AJ496" s="77">
        <f t="shared" si="280"/>
        <v>-0.45596464885019644</v>
      </c>
      <c r="AK496" s="77">
        <f t="shared" si="281"/>
        <v>4.6914554874272017E-3</v>
      </c>
      <c r="AL496" s="77">
        <f t="shared" si="282"/>
        <v>0.13342838624955011</v>
      </c>
      <c r="AM496" s="77">
        <f t="shared" si="283"/>
        <v>6.6813346463959575E-2</v>
      </c>
      <c r="AN496" s="84">
        <f t="shared" si="293"/>
        <v>6.4120014158344327</v>
      </c>
      <c r="AO496" s="84">
        <f t="shared" si="293"/>
        <v>6.4120014158264311</v>
      </c>
      <c r="AP496" s="84">
        <f t="shared" si="293"/>
        <v>6.4120014155976266</v>
      </c>
      <c r="AQ496" s="84">
        <f t="shared" si="293"/>
        <v>6.412001409055347</v>
      </c>
      <c r="AR496" s="84">
        <f t="shared" si="293"/>
        <v>6.4120012219898861</v>
      </c>
      <c r="AS496" s="84">
        <f t="shared" si="293"/>
        <v>6.4119958731703974</v>
      </c>
      <c r="AT496" s="84">
        <f t="shared" si="293"/>
        <v>6.4118429343185275</v>
      </c>
      <c r="AU496" s="84">
        <f t="shared" si="284"/>
        <v>6.4074712177458801</v>
      </c>
    </row>
    <row r="497" spans="1:47" s="77" customFormat="1" ht="12.95" customHeight="1">
      <c r="A497" s="137" t="s">
        <v>1419</v>
      </c>
      <c r="B497" s="138" t="s">
        <v>154</v>
      </c>
      <c r="C497" s="139">
        <v>52344.375999999997</v>
      </c>
      <c r="D497" s="139" t="s">
        <v>244</v>
      </c>
      <c r="E497" s="140">
        <f t="shared" si="274"/>
        <v>7091.0536247277032</v>
      </c>
      <c r="F497" s="77">
        <f t="shared" si="275"/>
        <v>7091</v>
      </c>
      <c r="G497" s="77">
        <f t="shared" si="285"/>
        <v>6.0914499998034444E-2</v>
      </c>
      <c r="I497" s="77">
        <f t="shared" si="290"/>
        <v>6.0914499998034444E-2</v>
      </c>
      <c r="O497" s="77">
        <f t="shared" ca="1" si="269"/>
        <v>6.6987001785742822E-2</v>
      </c>
      <c r="P497" s="77">
        <f t="shared" si="291"/>
        <v>8.5305535448006703E-2</v>
      </c>
      <c r="Q497" s="143">
        <f t="shared" si="289"/>
        <v>37325.875999999997</v>
      </c>
      <c r="R497" s="77">
        <f t="shared" si="286"/>
        <v>5.9492261032180341E-4</v>
      </c>
      <c r="S497" s="79">
        <f t="shared" si="292"/>
        <v>0.1</v>
      </c>
      <c r="Z497" s="77">
        <f t="shared" si="276"/>
        <v>7091</v>
      </c>
      <c r="AA497" s="84">
        <f t="shared" si="277"/>
        <v>6.2706518346697701E-2</v>
      </c>
      <c r="AB497" s="84">
        <f t="shared" si="263"/>
        <v>8.9288916214143588E-2</v>
      </c>
      <c r="AC497" s="84">
        <f t="shared" si="264"/>
        <v>-2.4391035449972259E-2</v>
      </c>
      <c r="AD497" s="84">
        <f t="shared" si="265"/>
        <v>-1.7920183486632574E-3</v>
      </c>
      <c r="AE497" s="84">
        <f t="shared" si="266"/>
        <v>3.2113297619457883E-7</v>
      </c>
      <c r="AF497" s="77">
        <f t="shared" si="267"/>
        <v>-2.4391035449972259E-2</v>
      </c>
      <c r="AG497" s="142"/>
      <c r="AH497" s="77">
        <f t="shared" si="278"/>
        <v>-2.8374416216109144E-2</v>
      </c>
      <c r="AI497" s="77">
        <f t="shared" si="279"/>
        <v>1.0349401349877485</v>
      </c>
      <c r="AJ497" s="77">
        <f t="shared" si="280"/>
        <v>-0.45374356359744739</v>
      </c>
      <c r="AK497" s="77">
        <f t="shared" si="281"/>
        <v>4.7786115344581161E-3</v>
      </c>
      <c r="AL497" s="77">
        <f t="shared" si="282"/>
        <v>0.13592240281937618</v>
      </c>
      <c r="AM497" s="77">
        <f t="shared" si="283"/>
        <v>6.8066026441470098E-2</v>
      </c>
      <c r="AN497" s="84">
        <f t="shared" si="293"/>
        <v>6.4144097203341692</v>
      </c>
      <c r="AO497" s="84">
        <f t="shared" si="293"/>
        <v>6.4144097203260335</v>
      </c>
      <c r="AP497" s="84">
        <f t="shared" si="293"/>
        <v>6.414409720093337</v>
      </c>
      <c r="AQ497" s="84">
        <f t="shared" si="293"/>
        <v>6.4144097134376787</v>
      </c>
      <c r="AR497" s="84">
        <f t="shared" si="293"/>
        <v>6.4144095230704004</v>
      </c>
      <c r="AS497" s="84">
        <f t="shared" si="293"/>
        <v>6.4144040781267515</v>
      </c>
      <c r="AT497" s="84">
        <f t="shared" si="293"/>
        <v>6.4142483418233383</v>
      </c>
      <c r="AU497" s="84">
        <f t="shared" si="284"/>
        <v>6.4097953093237585</v>
      </c>
    </row>
    <row r="498" spans="1:47" s="77" customFormat="1" ht="12.95" customHeight="1">
      <c r="A498" s="144" t="s">
        <v>1651</v>
      </c>
      <c r="B498" s="144" t="s">
        <v>65</v>
      </c>
      <c r="C498" s="145">
        <v>52354.610800000002</v>
      </c>
      <c r="D498" s="146">
        <v>1.1999999999999999E-3</v>
      </c>
      <c r="E498" s="140">
        <f t="shared" si="274"/>
        <v>7100.0636036834721</v>
      </c>
      <c r="F498" s="77">
        <f t="shared" si="275"/>
        <v>7100</v>
      </c>
      <c r="G498" s="77">
        <f t="shared" si="285"/>
        <v>7.2250000004714821E-2</v>
      </c>
      <c r="K498" s="77">
        <f>+G498</f>
        <v>7.2250000004714821E-2</v>
      </c>
      <c r="O498" s="77">
        <f t="shared" ca="1" si="269"/>
        <v>6.7087871761114609E-2</v>
      </c>
      <c r="Q498" s="143">
        <f t="shared" si="289"/>
        <v>37336.110800000002</v>
      </c>
      <c r="R498" s="77">
        <f t="shared" si="286"/>
        <v>5.2200625006812917E-3</v>
      </c>
      <c r="S498" s="79">
        <f>S$18</f>
        <v>1</v>
      </c>
      <c r="Z498" s="77">
        <f t="shared" si="276"/>
        <v>7100</v>
      </c>
      <c r="AA498" s="84">
        <f t="shared" si="277"/>
        <v>6.2799906455716287E-2</v>
      </c>
      <c r="AB498" s="84">
        <f t="shared" si="263"/>
        <v>0.10055421210316855</v>
      </c>
      <c r="AC498" s="84">
        <f t="shared" si="264"/>
        <v>7.2250000004714821E-2</v>
      </c>
      <c r="AD498" s="84">
        <f t="shared" si="265"/>
        <v>9.4500935489985338E-3</v>
      </c>
      <c r="AE498" s="84">
        <f t="shared" si="266"/>
        <v>8.9304268084823706E-5</v>
      </c>
      <c r="AF498" s="77">
        <f t="shared" si="267"/>
        <v>7.2250000004714821E-2</v>
      </c>
      <c r="AG498" s="142"/>
      <c r="AH498" s="77">
        <f t="shared" si="278"/>
        <v>-2.8304212098453723E-2</v>
      </c>
      <c r="AI498" s="77">
        <f t="shared" si="279"/>
        <v>1.0349337951492152</v>
      </c>
      <c r="AJ498" s="77">
        <f t="shared" si="280"/>
        <v>-0.45256657212589496</v>
      </c>
      <c r="AK498" s="77">
        <f t="shared" si="281"/>
        <v>4.8247401621235647E-3</v>
      </c>
      <c r="AL498" s="77">
        <f t="shared" si="282"/>
        <v>0.13724274134545356</v>
      </c>
      <c r="AM498" s="77">
        <f t="shared" si="283"/>
        <v>6.8729284158017642E-2</v>
      </c>
      <c r="AN498" s="84">
        <f t="shared" si="293"/>
        <v>6.4156846938740406</v>
      </c>
      <c r="AO498" s="84">
        <f t="shared" si="293"/>
        <v>6.4156846938658347</v>
      </c>
      <c r="AP498" s="84">
        <f t="shared" si="293"/>
        <v>6.4156846936310865</v>
      </c>
      <c r="AQ498" s="84">
        <f t="shared" si="293"/>
        <v>6.4156846869156006</v>
      </c>
      <c r="AR498" s="84">
        <f t="shared" si="293"/>
        <v>6.4156844948046343</v>
      </c>
      <c r="AS498" s="84">
        <f t="shared" si="293"/>
        <v>6.4156789990582652</v>
      </c>
      <c r="AT498" s="84">
        <f t="shared" si="293"/>
        <v>6.4155217831456248</v>
      </c>
      <c r="AU498" s="84">
        <f t="shared" si="284"/>
        <v>6.4110257107473414</v>
      </c>
    </row>
    <row r="499" spans="1:47" s="77" customFormat="1" ht="12.95" customHeight="1">
      <c r="A499" s="137" t="s">
        <v>1384</v>
      </c>
      <c r="B499" s="138" t="s">
        <v>154</v>
      </c>
      <c r="C499" s="139">
        <v>52354.612000000001</v>
      </c>
      <c r="D499" s="139" t="s">
        <v>244</v>
      </c>
      <c r="E499" s="140">
        <f t="shared" si="274"/>
        <v>7100.0646600768296</v>
      </c>
      <c r="F499" s="77">
        <f t="shared" si="275"/>
        <v>7100</v>
      </c>
      <c r="G499" s="77">
        <f t="shared" si="285"/>
        <v>7.3450000003504101E-2</v>
      </c>
      <c r="I499" s="77">
        <f>+G499</f>
        <v>7.3450000003504101E-2</v>
      </c>
      <c r="O499" s="77">
        <f t="shared" ca="1" si="269"/>
        <v>6.7087871761114609E-2</v>
      </c>
      <c r="P499" s="77">
        <f t="shared" ref="P499:P517" si="294">+D$11+D$12*F499+D$13*F499^2</f>
        <v>8.5469842894656062E-2</v>
      </c>
      <c r="Q499" s="143">
        <f t="shared" si="289"/>
        <v>37336.112000000001</v>
      </c>
      <c r="R499" s="77">
        <f t="shared" si="286"/>
        <v>1.4447662312797632E-4</v>
      </c>
      <c r="S499" s="79">
        <f>S$16</f>
        <v>0.1</v>
      </c>
      <c r="Z499" s="77">
        <f t="shared" si="276"/>
        <v>7100</v>
      </c>
      <c r="AA499" s="84">
        <f t="shared" si="277"/>
        <v>6.2799906455716287E-2</v>
      </c>
      <c r="AB499" s="84">
        <f t="shared" si="263"/>
        <v>0.10175421210195783</v>
      </c>
      <c r="AC499" s="84">
        <f t="shared" si="264"/>
        <v>-1.2019842891151961E-2</v>
      </c>
      <c r="AD499" s="84">
        <f t="shared" si="265"/>
        <v>1.0650093547787814E-2</v>
      </c>
      <c r="AE499" s="84">
        <f t="shared" si="266"/>
        <v>1.1342449257663164E-5</v>
      </c>
      <c r="AF499" s="77">
        <f t="shared" si="267"/>
        <v>-1.2019842891151961E-2</v>
      </c>
      <c r="AG499" s="142"/>
      <c r="AH499" s="77">
        <f t="shared" si="278"/>
        <v>-2.8304212098453723E-2</v>
      </c>
      <c r="AI499" s="77">
        <f t="shared" si="279"/>
        <v>1.0349337951492152</v>
      </c>
      <c r="AJ499" s="77">
        <f t="shared" si="280"/>
        <v>-0.45256657212589496</v>
      </c>
      <c r="AK499" s="77">
        <f t="shared" si="281"/>
        <v>4.8247401621235647E-3</v>
      </c>
      <c r="AL499" s="77">
        <f t="shared" si="282"/>
        <v>0.13724274134545356</v>
      </c>
      <c r="AM499" s="77">
        <f t="shared" si="283"/>
        <v>6.8729284158017642E-2</v>
      </c>
      <c r="AN499" s="84">
        <f t="shared" si="293"/>
        <v>6.4156846938740406</v>
      </c>
      <c r="AO499" s="84">
        <f t="shared" si="293"/>
        <v>6.4156846938658347</v>
      </c>
      <c r="AP499" s="84">
        <f t="shared" si="293"/>
        <v>6.4156846936310865</v>
      </c>
      <c r="AQ499" s="84">
        <f t="shared" si="293"/>
        <v>6.4156846869156006</v>
      </c>
      <c r="AR499" s="84">
        <f t="shared" si="293"/>
        <v>6.4156844948046343</v>
      </c>
      <c r="AS499" s="84">
        <f t="shared" si="293"/>
        <v>6.4156789990582652</v>
      </c>
      <c r="AT499" s="84">
        <f t="shared" si="293"/>
        <v>6.4155217831456248</v>
      </c>
      <c r="AU499" s="84">
        <f t="shared" si="284"/>
        <v>6.4110257107473414</v>
      </c>
    </row>
    <row r="500" spans="1:47" s="77" customFormat="1" ht="12.95" customHeight="1">
      <c r="A500" s="137" t="s">
        <v>1384</v>
      </c>
      <c r="B500" s="138" t="s">
        <v>154</v>
      </c>
      <c r="C500" s="139">
        <v>52615.885999999999</v>
      </c>
      <c r="D500" s="139" t="s">
        <v>244</v>
      </c>
      <c r="E500" s="140">
        <f t="shared" si="274"/>
        <v>7330.0714253959613</v>
      </c>
      <c r="F500" s="77">
        <f t="shared" si="275"/>
        <v>7330</v>
      </c>
      <c r="G500" s="77">
        <f t="shared" si="285"/>
        <v>8.1135000000358559E-2</v>
      </c>
      <c r="I500" s="77">
        <f>+G500</f>
        <v>8.1135000000358559E-2</v>
      </c>
      <c r="O500" s="77">
        <f t="shared" ca="1" si="269"/>
        <v>6.9665660020615583E-2</v>
      </c>
      <c r="P500" s="77">
        <f t="shared" si="294"/>
        <v>8.9717016444560066E-2</v>
      </c>
      <c r="Q500" s="143">
        <f t="shared" si="289"/>
        <v>37597.385999999999</v>
      </c>
      <c r="R500" s="77">
        <f t="shared" si="286"/>
        <v>7.3651006248545074E-5</v>
      </c>
      <c r="S500" s="79">
        <f>S$16</f>
        <v>0.1</v>
      </c>
      <c r="Z500" s="77">
        <f t="shared" si="276"/>
        <v>7330</v>
      </c>
      <c r="AA500" s="84">
        <f t="shared" si="277"/>
        <v>6.5198190421830657E-2</v>
      </c>
      <c r="AB500" s="84">
        <f t="shared" si="263"/>
        <v>0.10762997372828129</v>
      </c>
      <c r="AC500" s="84">
        <f t="shared" si="264"/>
        <v>-8.5820164442015068E-3</v>
      </c>
      <c r="AD500" s="84">
        <f t="shared" si="265"/>
        <v>1.5936809578527902E-2</v>
      </c>
      <c r="AE500" s="84">
        <f t="shared" si="266"/>
        <v>2.5398189954225868E-5</v>
      </c>
      <c r="AF500" s="77">
        <f t="shared" si="267"/>
        <v>-8.5820164442015068E-3</v>
      </c>
      <c r="AG500" s="142"/>
      <c r="AH500" s="77">
        <f t="shared" si="278"/>
        <v>-2.6494973727922727E-2</v>
      </c>
      <c r="AI500" s="77">
        <f t="shared" si="279"/>
        <v>1.034751180852616</v>
      </c>
      <c r="AJ500" s="77">
        <f t="shared" si="280"/>
        <v>-0.42223130585178337</v>
      </c>
      <c r="AK500" s="77">
        <f t="shared" si="281"/>
        <v>6.0002992015507879E-3</v>
      </c>
      <c r="AL500" s="77">
        <f t="shared" si="282"/>
        <v>0.17097878061192956</v>
      </c>
      <c r="AM500" s="77">
        <f t="shared" si="283"/>
        <v>8.569826552278019E-2</v>
      </c>
      <c r="AN500" s="84">
        <f t="shared" si="293"/>
        <v>6.4482644803268672</v>
      </c>
      <c r="AO500" s="84">
        <f t="shared" si="293"/>
        <v>6.4482644803169515</v>
      </c>
      <c r="AP500" s="84">
        <f t="shared" si="293"/>
        <v>6.4482644800318978</v>
      </c>
      <c r="AQ500" s="84">
        <f t="shared" si="293"/>
        <v>6.44826447183741</v>
      </c>
      <c r="AR500" s="84">
        <f t="shared" si="293"/>
        <v>6.4482642362686802</v>
      </c>
      <c r="AS500" s="84">
        <f t="shared" si="293"/>
        <v>6.4482574643272548</v>
      </c>
      <c r="AT500" s="84">
        <f t="shared" si="293"/>
        <v>6.4480627932366525</v>
      </c>
      <c r="AU500" s="84">
        <f t="shared" si="284"/>
        <v>6.4424693026833459</v>
      </c>
    </row>
    <row r="501" spans="1:47" s="77" customFormat="1" ht="12.95" customHeight="1">
      <c r="A501" s="137" t="s">
        <v>1384</v>
      </c>
      <c r="B501" s="138" t="s">
        <v>154</v>
      </c>
      <c r="C501" s="139">
        <v>52639.747000000003</v>
      </c>
      <c r="D501" s="139" t="s">
        <v>244</v>
      </c>
      <c r="E501" s="140">
        <f t="shared" si="274"/>
        <v>7351.0769270045448</v>
      </c>
      <c r="F501" s="77">
        <f t="shared" si="275"/>
        <v>7351</v>
      </c>
      <c r="G501" s="77">
        <f t="shared" si="285"/>
        <v>8.7384500002372079E-2</v>
      </c>
      <c r="I501" s="77">
        <f>+G501</f>
        <v>8.7384500002372079E-2</v>
      </c>
      <c r="O501" s="77">
        <f t="shared" ca="1" si="269"/>
        <v>6.9901023296483067E-2</v>
      </c>
      <c r="P501" s="77">
        <f t="shared" si="294"/>
        <v>9.0109424213767914E-2</v>
      </c>
      <c r="Q501" s="143">
        <f t="shared" si="289"/>
        <v>37621.247000000003</v>
      </c>
      <c r="R501" s="77">
        <f t="shared" si="286"/>
        <v>7.4252119578512128E-6</v>
      </c>
      <c r="S501" s="79">
        <f>S$16</f>
        <v>0.1</v>
      </c>
      <c r="Z501" s="77">
        <f t="shared" si="276"/>
        <v>7351</v>
      </c>
      <c r="AA501" s="84">
        <f t="shared" si="277"/>
        <v>6.5418248324214501E-2</v>
      </c>
      <c r="AB501" s="84">
        <f t="shared" si="263"/>
        <v>0.11371286895256009</v>
      </c>
      <c r="AC501" s="84">
        <f t="shared" si="264"/>
        <v>-2.724924211395835E-3</v>
      </c>
      <c r="AD501" s="84">
        <f t="shared" si="265"/>
        <v>2.1966251678157578E-2</v>
      </c>
      <c r="AE501" s="84">
        <f t="shared" si="266"/>
        <v>4.8251621278816068E-5</v>
      </c>
      <c r="AF501" s="77">
        <f t="shared" si="267"/>
        <v>-2.724924211395835E-3</v>
      </c>
      <c r="AG501" s="142"/>
      <c r="AH501" s="77">
        <f t="shared" si="278"/>
        <v>-2.6328368950188016E-2</v>
      </c>
      <c r="AI501" s="77">
        <f t="shared" si="279"/>
        <v>1.0347325373971314</v>
      </c>
      <c r="AJ501" s="77">
        <f t="shared" si="280"/>
        <v>-0.41943766129833165</v>
      </c>
      <c r="AK501" s="77">
        <f t="shared" si="281"/>
        <v>6.107291307626282E-3</v>
      </c>
      <c r="AL501" s="77">
        <f t="shared" si="282"/>
        <v>0.17405840916981671</v>
      </c>
      <c r="AM501" s="77">
        <f t="shared" si="283"/>
        <v>8.7249594433065403E-2</v>
      </c>
      <c r="AN501" s="84">
        <f t="shared" ref="AN501:AT510" si="295">$AU501+$AB$7*SIN(AO501)</f>
        <v>6.4512388578164792</v>
      </c>
      <c r="AO501" s="84">
        <f t="shared" si="295"/>
        <v>6.4512388578064161</v>
      </c>
      <c r="AP501" s="84">
        <f t="shared" si="295"/>
        <v>6.451238857516989</v>
      </c>
      <c r="AQ501" s="84">
        <f t="shared" si="295"/>
        <v>6.4512388491926007</v>
      </c>
      <c r="AR501" s="84">
        <f t="shared" si="295"/>
        <v>6.4512386097698959</v>
      </c>
      <c r="AS501" s="84">
        <f t="shared" si="295"/>
        <v>6.4512317235949563</v>
      </c>
      <c r="AT501" s="84">
        <f t="shared" si="295"/>
        <v>6.4510336697746293</v>
      </c>
      <c r="AU501" s="84">
        <f t="shared" si="284"/>
        <v>6.445340239338373</v>
      </c>
    </row>
    <row r="502" spans="1:47" s="77" customFormat="1" ht="12.95" customHeight="1">
      <c r="A502" s="137" t="s">
        <v>1384</v>
      </c>
      <c r="B502" s="138" t="s">
        <v>154</v>
      </c>
      <c r="C502" s="139">
        <v>52663.606</v>
      </c>
      <c r="D502" s="139" t="s">
        <v>244</v>
      </c>
      <c r="E502" s="140">
        <f t="shared" si="274"/>
        <v>7372.0806679575226</v>
      </c>
      <c r="F502" s="77">
        <f t="shared" si="275"/>
        <v>7372</v>
      </c>
      <c r="G502" s="77">
        <f t="shared" ref="G502:G533" si="296">+C502-(C$7+F502*C$8)</f>
        <v>9.1634000003978144E-2</v>
      </c>
      <c r="I502" s="77">
        <f>+G502</f>
        <v>9.1634000003978144E-2</v>
      </c>
      <c r="O502" s="77">
        <f t="shared" ca="1" si="269"/>
        <v>7.0136386572350537E-2</v>
      </c>
      <c r="P502" s="77">
        <f t="shared" si="294"/>
        <v>9.0502605445292303E-2</v>
      </c>
      <c r="Q502" s="143">
        <f t="shared" si="289"/>
        <v>37645.106</v>
      </c>
      <c r="R502" s="77">
        <f t="shared" ref="R502:R533" si="297">+(P502-G502)^2</f>
        <v>1.28005364742393E-6</v>
      </c>
      <c r="S502" s="79">
        <f>S$16</f>
        <v>0.1</v>
      </c>
      <c r="Z502" s="77">
        <f t="shared" si="276"/>
        <v>7372</v>
      </c>
      <c r="AA502" s="84">
        <f t="shared" si="277"/>
        <v>6.5638481014956285E-2</v>
      </c>
      <c r="AB502" s="84">
        <f t="shared" si="263"/>
        <v>0.11779553428619938</v>
      </c>
      <c r="AC502" s="84">
        <f t="shared" si="264"/>
        <v>1.1313945586858415E-3</v>
      </c>
      <c r="AD502" s="84">
        <f t="shared" si="265"/>
        <v>2.599551898902186E-2</v>
      </c>
      <c r="AE502" s="84">
        <f t="shared" si="266"/>
        <v>6.7576700750859606E-5</v>
      </c>
      <c r="AF502" s="77">
        <f t="shared" si="267"/>
        <v>1.1313945586858415E-3</v>
      </c>
      <c r="AG502" s="142"/>
      <c r="AH502" s="77">
        <f t="shared" si="278"/>
        <v>-2.6161534282221229E-2</v>
      </c>
      <c r="AI502" s="77">
        <f t="shared" si="279"/>
        <v>1.0347135652303243</v>
      </c>
      <c r="AJ502" s="77">
        <f t="shared" si="280"/>
        <v>-0.41664014052642706</v>
      </c>
      <c r="AK502" s="77">
        <f t="shared" si="281"/>
        <v>6.2142216052667627E-3</v>
      </c>
      <c r="AL502" s="77">
        <f t="shared" si="282"/>
        <v>0.17713792577591519</v>
      </c>
      <c r="AM502" s="77">
        <f t="shared" si="283"/>
        <v>8.8801283818791418E-2</v>
      </c>
      <c r="AN502" s="84">
        <f t="shared" si="295"/>
        <v>6.4542131812427668</v>
      </c>
      <c r="AO502" s="84">
        <f t="shared" si="295"/>
        <v>6.454213181232558</v>
      </c>
      <c r="AP502" s="84">
        <f t="shared" si="295"/>
        <v>6.4542131809387957</v>
      </c>
      <c r="AQ502" s="84">
        <f t="shared" si="295"/>
        <v>6.4542131724854261</v>
      </c>
      <c r="AR502" s="84">
        <f t="shared" si="295"/>
        <v>6.4542129292291976</v>
      </c>
      <c r="AS502" s="84">
        <f t="shared" si="295"/>
        <v>6.4542059292330158</v>
      </c>
      <c r="AT502" s="84">
        <f t="shared" si="295"/>
        <v>6.4540044993858059</v>
      </c>
      <c r="AU502" s="84">
        <f t="shared" si="284"/>
        <v>6.4482111759933991</v>
      </c>
    </row>
    <row r="503" spans="1:47" s="77" customFormat="1" ht="12.95" customHeight="1">
      <c r="A503" s="137" t="s">
        <v>1439</v>
      </c>
      <c r="B503" s="138" t="s">
        <v>154</v>
      </c>
      <c r="C503" s="139">
        <v>52684.027999999998</v>
      </c>
      <c r="D503" s="139" t="s">
        <v>244</v>
      </c>
      <c r="E503" s="140">
        <f t="shared" si="274"/>
        <v>7390.0587222658241</v>
      </c>
      <c r="F503" s="77">
        <f t="shared" si="275"/>
        <v>7390</v>
      </c>
      <c r="G503" s="77">
        <f t="shared" si="296"/>
        <v>6.6704999997455161E-2</v>
      </c>
      <c r="I503" s="77">
        <f>+G503</f>
        <v>6.6704999997455161E-2</v>
      </c>
      <c r="O503" s="77">
        <f t="shared" ca="1" si="269"/>
        <v>7.0338126523094097E-2</v>
      </c>
      <c r="P503" s="77">
        <f t="shared" si="294"/>
        <v>9.0840233542320223E-2</v>
      </c>
      <c r="Q503" s="143">
        <f t="shared" si="289"/>
        <v>37665.527999999998</v>
      </c>
      <c r="R503" s="77">
        <f t="shared" si="297"/>
        <v>5.825094982651797E-4</v>
      </c>
      <c r="S503" s="79">
        <f>S$16</f>
        <v>0.1</v>
      </c>
      <c r="Z503" s="77">
        <f t="shared" si="276"/>
        <v>7390</v>
      </c>
      <c r="AA503" s="84">
        <f t="shared" si="277"/>
        <v>6.5827389841443859E-2</v>
      </c>
      <c r="AB503" s="84">
        <f t="shared" si="263"/>
        <v>9.2723351330402257E-2</v>
      </c>
      <c r="AC503" s="84">
        <f t="shared" si="264"/>
        <v>-2.4135233544865062E-2</v>
      </c>
      <c r="AD503" s="84">
        <f t="shared" si="265"/>
        <v>8.7761015601130199E-4</v>
      </c>
      <c r="AE503" s="84">
        <f t="shared" si="266"/>
        <v>7.7019958593418197E-8</v>
      </c>
      <c r="AF503" s="77">
        <f t="shared" si="267"/>
        <v>-2.4135233544865062E-2</v>
      </c>
      <c r="AG503" s="142"/>
      <c r="AH503" s="77">
        <f t="shared" si="278"/>
        <v>-2.6018351332947092E-2</v>
      </c>
      <c r="AI503" s="77">
        <f t="shared" si="279"/>
        <v>1.0346970419185437</v>
      </c>
      <c r="AJ503" s="77">
        <f t="shared" si="280"/>
        <v>-0.4142392022107898</v>
      </c>
      <c r="AK503" s="77">
        <f t="shared" si="281"/>
        <v>6.305826136373492E-3</v>
      </c>
      <c r="AL503" s="77">
        <f t="shared" si="282"/>
        <v>0.17977742085270348</v>
      </c>
      <c r="AM503" s="77">
        <f t="shared" si="283"/>
        <v>9.0131595126677441E-2</v>
      </c>
      <c r="AN503" s="84">
        <f t="shared" si="295"/>
        <v>6.4567625575764405</v>
      </c>
      <c r="AO503" s="84">
        <f t="shared" si="295"/>
        <v>6.4567625575661083</v>
      </c>
      <c r="AP503" s="84">
        <f t="shared" si="295"/>
        <v>6.4567625572686618</v>
      </c>
      <c r="AQ503" s="84">
        <f t="shared" si="295"/>
        <v>6.4567625487054787</v>
      </c>
      <c r="AR503" s="84">
        <f t="shared" si="295"/>
        <v>6.4567623021798877</v>
      </c>
      <c r="AS503" s="84">
        <f t="shared" si="295"/>
        <v>6.4567552049558428</v>
      </c>
      <c r="AT503" s="84">
        <f t="shared" si="295"/>
        <v>6.4565508867927921</v>
      </c>
      <c r="AU503" s="84">
        <f t="shared" si="284"/>
        <v>6.4506719788405649</v>
      </c>
    </row>
    <row r="504" spans="1:47" s="77" customFormat="1" ht="12.95" customHeight="1">
      <c r="A504" s="5" t="s">
        <v>155</v>
      </c>
      <c r="B504" s="149" t="s">
        <v>154</v>
      </c>
      <c r="C504" s="150">
        <v>52695.390299999999</v>
      </c>
      <c r="D504" s="150">
        <v>3.5000000000000001E-3</v>
      </c>
      <c r="E504" s="140">
        <f t="shared" si="274"/>
        <v>7400.0612708148019</v>
      </c>
      <c r="F504" s="77">
        <f t="shared" si="275"/>
        <v>7400</v>
      </c>
      <c r="G504" s="77">
        <f t="shared" si="296"/>
        <v>6.9600000002537854E-2</v>
      </c>
      <c r="K504" s="77">
        <f>+G504</f>
        <v>6.9600000002537854E-2</v>
      </c>
      <c r="O504" s="77">
        <f t="shared" ca="1" si="269"/>
        <v>7.0450204273507178E-2</v>
      </c>
      <c r="P504" s="77">
        <f t="shared" si="294"/>
        <v>9.1028050250928277E-2</v>
      </c>
      <c r="Q504" s="143">
        <f t="shared" si="289"/>
        <v>37676.890299999999</v>
      </c>
      <c r="R504" s="77">
        <f t="shared" si="297"/>
        <v>4.5916133744754487E-4</v>
      </c>
      <c r="S504" s="79">
        <f>S$18</f>
        <v>1</v>
      </c>
      <c r="Z504" s="77">
        <f t="shared" si="276"/>
        <v>7400</v>
      </c>
      <c r="AA504" s="84">
        <f t="shared" si="277"/>
        <v>6.5932393830688024E-2</v>
      </c>
      <c r="AB504" s="84">
        <f t="shared" si="263"/>
        <v>9.5538733118700897E-2</v>
      </c>
      <c r="AC504" s="84">
        <f t="shared" si="264"/>
        <v>-2.1428050248390423E-2</v>
      </c>
      <c r="AD504" s="84">
        <f t="shared" si="265"/>
        <v>3.6676061718498298E-3</v>
      </c>
      <c r="AE504" s="84">
        <f t="shared" si="266"/>
        <v>1.3451335031790964E-5</v>
      </c>
      <c r="AF504" s="77">
        <f t="shared" si="267"/>
        <v>-2.1428050248390423E-2</v>
      </c>
      <c r="AG504" s="142"/>
      <c r="AH504" s="77">
        <f t="shared" si="278"/>
        <v>-2.593873311616305E-2</v>
      </c>
      <c r="AI504" s="77">
        <f t="shared" si="279"/>
        <v>1.0346877580741458</v>
      </c>
      <c r="AJ504" s="77">
        <f t="shared" si="280"/>
        <v>-0.41290413283920246</v>
      </c>
      <c r="AK504" s="77">
        <f t="shared" si="281"/>
        <v>6.3566973302865426E-3</v>
      </c>
      <c r="AL504" s="77">
        <f t="shared" si="282"/>
        <v>0.18124377039332967</v>
      </c>
      <c r="AM504" s="77">
        <f t="shared" si="283"/>
        <v>9.0870774971213888E-2</v>
      </c>
      <c r="AN504" s="84">
        <f t="shared" si="295"/>
        <v>6.4581788600801726</v>
      </c>
      <c r="AO504" s="84">
        <f t="shared" si="295"/>
        <v>6.4581788600697729</v>
      </c>
      <c r="AP504" s="84">
        <f t="shared" si="295"/>
        <v>6.4581788597702925</v>
      </c>
      <c r="AQ504" s="84">
        <f t="shared" si="295"/>
        <v>6.4581788511464016</v>
      </c>
      <c r="AR504" s="84">
        <f t="shared" si="295"/>
        <v>6.4581786028111621</v>
      </c>
      <c r="AS504" s="84">
        <f t="shared" si="295"/>
        <v>6.4581714517061828</v>
      </c>
      <c r="AT504" s="84">
        <f t="shared" si="295"/>
        <v>6.4579655311137891</v>
      </c>
      <c r="AU504" s="84">
        <f t="shared" si="284"/>
        <v>6.4520390915334351</v>
      </c>
    </row>
    <row r="505" spans="1:47" s="77" customFormat="1" ht="12.95" customHeight="1">
      <c r="A505" s="137" t="s">
        <v>1384</v>
      </c>
      <c r="B505" s="138" t="s">
        <v>154</v>
      </c>
      <c r="C505" s="139">
        <v>52713.580999999998</v>
      </c>
      <c r="D505" s="139" t="s">
        <v>244</v>
      </c>
      <c r="E505" s="140">
        <f t="shared" si="274"/>
        <v>7416.0750497055096</v>
      </c>
      <c r="F505" s="77">
        <f t="shared" si="275"/>
        <v>7416</v>
      </c>
      <c r="G505" s="77">
        <f t="shared" si="296"/>
        <v>8.5251999997126404E-2</v>
      </c>
      <c r="I505" s="77">
        <f t="shared" ref="I505:I513" si="298">+G505</f>
        <v>8.5251999997126404E-2</v>
      </c>
      <c r="O505" s="77">
        <f t="shared" ca="1" si="269"/>
        <v>7.0629528674168121E-2</v>
      </c>
      <c r="P505" s="77">
        <f t="shared" si="294"/>
        <v>9.132892179232438E-2</v>
      </c>
      <c r="Q505" s="143">
        <f t="shared" si="289"/>
        <v>37695.080999999998</v>
      </c>
      <c r="R505" s="77">
        <f t="shared" si="297"/>
        <v>3.6928978504952191E-5</v>
      </c>
      <c r="S505" s="79">
        <f t="shared" ref="S505:S513" si="299">S$16</f>
        <v>0.1</v>
      </c>
      <c r="Z505" s="77">
        <f t="shared" si="276"/>
        <v>7416</v>
      </c>
      <c r="AA505" s="84">
        <f t="shared" si="277"/>
        <v>6.6100480885736057E-2</v>
      </c>
      <c r="AB505" s="84">
        <f t="shared" ref="AB505:AB568" si="300">IF(S505&lt;&gt;0,G505-AH505, -9999)</f>
        <v>0.11106323730508505</v>
      </c>
      <c r="AC505" s="84">
        <f t="shared" ref="AC505:AC568" si="301">+G505-P505</f>
        <v>-6.0769217951979759E-3</v>
      </c>
      <c r="AD505" s="84">
        <f t="shared" ref="AD505:AD568" si="302">IF(S505&lt;&gt;0,G505-AA505, -9999)</f>
        <v>1.9151519111390347E-2</v>
      </c>
      <c r="AE505" s="84">
        <f t="shared" ref="AE505:AE568" si="303">+(G505-AA505)^2*S505</f>
        <v>3.6678068427394973E-5</v>
      </c>
      <c r="AF505" s="77">
        <f t="shared" ref="AF505:AF568" si="304">IF(S505&lt;&gt;0,G505-P505, -9999)</f>
        <v>-6.0769217951979759E-3</v>
      </c>
      <c r="AG505" s="142"/>
      <c r="AH505" s="77">
        <f t="shared" si="278"/>
        <v>-2.5811237307958642E-2</v>
      </c>
      <c r="AI505" s="77">
        <f t="shared" si="279"/>
        <v>1.0346727491491379</v>
      </c>
      <c r="AJ505" s="77">
        <f t="shared" si="280"/>
        <v>-0.41076622655895956</v>
      </c>
      <c r="AK505" s="77">
        <f t="shared" si="281"/>
        <v>6.4380608571455913E-3</v>
      </c>
      <c r="AL505" s="77">
        <f t="shared" si="282"/>
        <v>0.18358987461880757</v>
      </c>
      <c r="AM505" s="77">
        <f t="shared" si="283"/>
        <v>9.2053640190572092E-2</v>
      </c>
      <c r="AN505" s="84">
        <f t="shared" si="295"/>
        <v>6.4604449175054732</v>
      </c>
      <c r="AO505" s="84">
        <f t="shared" si="295"/>
        <v>6.4604449174949652</v>
      </c>
      <c r="AP505" s="84">
        <f t="shared" si="295"/>
        <v>6.4604449171922491</v>
      </c>
      <c r="AQ505" s="84">
        <f t="shared" si="295"/>
        <v>6.4604449084716737</v>
      </c>
      <c r="AR505" s="84">
        <f t="shared" si="295"/>
        <v>6.460444657251001</v>
      </c>
      <c r="AS505" s="84">
        <f t="shared" si="295"/>
        <v>6.4604374201386063</v>
      </c>
      <c r="AT505" s="84">
        <f t="shared" si="295"/>
        <v>6.460228938951321</v>
      </c>
      <c r="AU505" s="84">
        <f t="shared" si="284"/>
        <v>6.4542264718420261</v>
      </c>
    </row>
    <row r="506" spans="1:47" s="77" customFormat="1" ht="12.95" customHeight="1">
      <c r="A506" s="137" t="s">
        <v>1449</v>
      </c>
      <c r="B506" s="138" t="s">
        <v>154</v>
      </c>
      <c r="C506" s="139">
        <v>53018</v>
      </c>
      <c r="D506" s="139" t="s">
        <v>244</v>
      </c>
      <c r="E506" s="140">
        <f t="shared" si="274"/>
        <v>7684.0635579064246</v>
      </c>
      <c r="F506" s="77">
        <f t="shared" si="275"/>
        <v>7684</v>
      </c>
      <c r="G506" s="77">
        <f t="shared" si="296"/>
        <v>7.2198000001662876E-2</v>
      </c>
      <c r="I506" s="77">
        <f t="shared" si="298"/>
        <v>7.2198000001662876E-2</v>
      </c>
      <c r="O506" s="77">
        <f t="shared" ca="1" si="269"/>
        <v>7.363321238523883E-2</v>
      </c>
      <c r="P506" s="77">
        <f t="shared" si="294"/>
        <v>9.6435265874694115E-2</v>
      </c>
      <c r="Q506" s="143">
        <f t="shared" si="289"/>
        <v>37999.5</v>
      </c>
      <c r="R506" s="77">
        <f t="shared" si="297"/>
        <v>5.8744505700000468E-4</v>
      </c>
      <c r="S506" s="79">
        <f t="shared" si="299"/>
        <v>0.1</v>
      </c>
      <c r="Z506" s="77">
        <f t="shared" si="276"/>
        <v>7684</v>
      </c>
      <c r="AA506" s="84">
        <f t="shared" si="277"/>
        <v>6.893007369034998E-2</v>
      </c>
      <c r="AB506" s="84">
        <f t="shared" si="300"/>
        <v>9.5854792885279913E-2</v>
      </c>
      <c r="AC506" s="84">
        <f t="shared" si="301"/>
        <v>-2.4237265873031238E-2</v>
      </c>
      <c r="AD506" s="84">
        <f t="shared" si="302"/>
        <v>3.2679263113128965E-3</v>
      </c>
      <c r="AE506" s="84">
        <f t="shared" si="303"/>
        <v>1.0679342376171115E-6</v>
      </c>
      <c r="AF506" s="77">
        <f t="shared" si="304"/>
        <v>-2.4237265873031238E-2</v>
      </c>
      <c r="AG506" s="142"/>
      <c r="AH506" s="77">
        <f t="shared" si="278"/>
        <v>-2.3656792883617033E-2</v>
      </c>
      <c r="AI506" s="77">
        <f t="shared" si="279"/>
        <v>1.0343931321467887</v>
      </c>
      <c r="AJ506" s="77">
        <f t="shared" si="280"/>
        <v>-0.37463948533533004</v>
      </c>
      <c r="AK506" s="77">
        <f t="shared" si="281"/>
        <v>7.794910024681175E-3</v>
      </c>
      <c r="AL506" s="77">
        <f t="shared" si="282"/>
        <v>0.22287626673726299</v>
      </c>
      <c r="AM506" s="77">
        <f t="shared" si="283"/>
        <v>0.11190173295854693</v>
      </c>
      <c r="AN506" s="84">
        <f t="shared" si="295"/>
        <v>6.4983961372310191</v>
      </c>
      <c r="AO506" s="84">
        <f t="shared" si="295"/>
        <v>6.4983961372188501</v>
      </c>
      <c r="AP506" s="84">
        <f t="shared" si="295"/>
        <v>6.4983961368656189</v>
      </c>
      <c r="AQ506" s="84">
        <f t="shared" si="295"/>
        <v>6.4983961266127235</v>
      </c>
      <c r="AR506" s="84">
        <f t="shared" si="295"/>
        <v>6.4983958290122281</v>
      </c>
      <c r="AS506" s="84">
        <f t="shared" si="295"/>
        <v>6.498387190869428</v>
      </c>
      <c r="AT506" s="84">
        <f t="shared" si="295"/>
        <v>6.4981364675075008</v>
      </c>
      <c r="AU506" s="84">
        <f t="shared" si="284"/>
        <v>6.490865092010937</v>
      </c>
    </row>
    <row r="507" spans="1:47" s="77" customFormat="1" ht="12.95" customHeight="1">
      <c r="A507" s="137" t="s">
        <v>1449</v>
      </c>
      <c r="B507" s="138" t="s">
        <v>154</v>
      </c>
      <c r="C507" s="139">
        <v>53052.074000000001</v>
      </c>
      <c r="D507" s="139" t="s">
        <v>244</v>
      </c>
      <c r="E507" s="140">
        <f t="shared" si="274"/>
        <v>7714.0598473247528</v>
      </c>
      <c r="F507" s="77">
        <f t="shared" si="275"/>
        <v>7714</v>
      </c>
      <c r="G507" s="77">
        <f t="shared" si="296"/>
        <v>6.7983000000822358E-2</v>
      </c>
      <c r="I507" s="77">
        <f t="shared" si="298"/>
        <v>6.7983000000822358E-2</v>
      </c>
      <c r="O507" s="77">
        <f t="shared" ca="1" si="269"/>
        <v>7.3969445636478087E-2</v>
      </c>
      <c r="P507" s="77">
        <f t="shared" si="294"/>
        <v>9.7014711411689825E-2</v>
      </c>
      <c r="Q507" s="143">
        <f t="shared" si="289"/>
        <v>38033.574000000001</v>
      </c>
      <c r="R507" s="77">
        <f t="shared" si="297"/>
        <v>8.4284026744389231E-4</v>
      </c>
      <c r="S507" s="79">
        <f t="shared" si="299"/>
        <v>0.1</v>
      </c>
      <c r="Z507" s="77">
        <f t="shared" si="276"/>
        <v>7714</v>
      </c>
      <c r="AA507" s="84">
        <f t="shared" si="277"/>
        <v>6.924840055381383E-2</v>
      </c>
      <c r="AB507" s="84">
        <f t="shared" si="300"/>
        <v>9.1396483816605062E-2</v>
      </c>
      <c r="AC507" s="84">
        <f t="shared" si="301"/>
        <v>-2.9031711410867467E-2</v>
      </c>
      <c r="AD507" s="84">
        <f t="shared" si="302"/>
        <v>-1.2654005529914719E-3</v>
      </c>
      <c r="AE507" s="84">
        <f t="shared" si="303"/>
        <v>1.6012385595111232E-7</v>
      </c>
      <c r="AF507" s="77">
        <f t="shared" si="304"/>
        <v>-2.9031711410867467E-2</v>
      </c>
      <c r="AG507" s="142"/>
      <c r="AH507" s="77">
        <f t="shared" si="278"/>
        <v>-2.3413483815782701E-2</v>
      </c>
      <c r="AI507" s="77">
        <f t="shared" si="279"/>
        <v>1.0343585306709686</v>
      </c>
      <c r="AJ507" s="77">
        <f t="shared" si="280"/>
        <v>-0.37055970457252557</v>
      </c>
      <c r="AK507" s="77">
        <f t="shared" si="281"/>
        <v>7.946038716961798E-3</v>
      </c>
      <c r="AL507" s="77">
        <f t="shared" si="282"/>
        <v>0.22727262437194878</v>
      </c>
      <c r="AM507" s="77">
        <f t="shared" si="283"/>
        <v>0.11412798856643687</v>
      </c>
      <c r="AN507" s="84">
        <f t="shared" si="295"/>
        <v>6.5026437449718122</v>
      </c>
      <c r="AO507" s="84">
        <f t="shared" si="295"/>
        <v>6.5026437449594745</v>
      </c>
      <c r="AP507" s="84">
        <f t="shared" si="295"/>
        <v>6.5026437446010439</v>
      </c>
      <c r="AQ507" s="84">
        <f t="shared" si="295"/>
        <v>6.5026437341874557</v>
      </c>
      <c r="AR507" s="84">
        <f t="shared" si="295"/>
        <v>6.5026434316390214</v>
      </c>
      <c r="AS507" s="84">
        <f t="shared" si="295"/>
        <v>6.502634641636984</v>
      </c>
      <c r="AT507" s="84">
        <f t="shared" si="295"/>
        <v>6.502379271415144</v>
      </c>
      <c r="AU507" s="84">
        <f t="shared" si="284"/>
        <v>6.494966430089546</v>
      </c>
    </row>
    <row r="508" spans="1:47" s="77" customFormat="1" ht="12.95" customHeight="1">
      <c r="A508" s="137" t="s">
        <v>1449</v>
      </c>
      <c r="B508" s="138" t="s">
        <v>154</v>
      </c>
      <c r="C508" s="139">
        <v>53092.962</v>
      </c>
      <c r="D508" s="139" t="s">
        <v>244</v>
      </c>
      <c r="E508" s="140">
        <f t="shared" si="274"/>
        <v>7750.0546903645063</v>
      </c>
      <c r="F508" s="77">
        <f t="shared" si="275"/>
        <v>7750</v>
      </c>
      <c r="G508" s="77">
        <f t="shared" si="296"/>
        <v>6.2125000004016329E-2</v>
      </c>
      <c r="I508" s="77">
        <f t="shared" si="298"/>
        <v>6.2125000004016329E-2</v>
      </c>
      <c r="O508" s="77">
        <f t="shared" ca="1" si="269"/>
        <v>7.4372925537965193E-2</v>
      </c>
      <c r="P508" s="77">
        <f t="shared" si="294"/>
        <v>9.7712129668855688E-2</v>
      </c>
      <c r="Q508" s="143">
        <f t="shared" si="289"/>
        <v>38074.462</v>
      </c>
      <c r="R508" s="77">
        <f t="shared" si="297"/>
        <v>1.2664437977820894E-3</v>
      </c>
      <c r="S508" s="79">
        <f t="shared" si="299"/>
        <v>0.1</v>
      </c>
      <c r="Z508" s="77">
        <f t="shared" si="276"/>
        <v>7750</v>
      </c>
      <c r="AA508" s="84">
        <f t="shared" si="277"/>
        <v>6.963079068036189E-2</v>
      </c>
      <c r="AB508" s="84">
        <f t="shared" si="300"/>
        <v>8.524596661030466E-2</v>
      </c>
      <c r="AC508" s="84">
        <f t="shared" si="301"/>
        <v>-3.5587129664839359E-2</v>
      </c>
      <c r="AD508" s="84">
        <f t="shared" si="302"/>
        <v>-7.5057906763455612E-3</v>
      </c>
      <c r="AE508" s="84">
        <f t="shared" si="303"/>
        <v>5.6336893677115958E-6</v>
      </c>
      <c r="AF508" s="77">
        <f t="shared" si="304"/>
        <v>-3.5587129664839359E-2</v>
      </c>
      <c r="AG508" s="142"/>
      <c r="AH508" s="77">
        <f t="shared" si="278"/>
        <v>-2.3120966606288332E-2</v>
      </c>
      <c r="AI508" s="77">
        <f t="shared" si="279"/>
        <v>1.0343161355646548</v>
      </c>
      <c r="AJ508" s="77">
        <f t="shared" si="280"/>
        <v>-0.36565488584041328</v>
      </c>
      <c r="AK508" s="77">
        <f t="shared" si="281"/>
        <v>8.1271766972043583E-3</v>
      </c>
      <c r="AL508" s="77">
        <f t="shared" si="282"/>
        <v>0.23254786108180209</v>
      </c>
      <c r="AM508" s="77">
        <f t="shared" si="283"/>
        <v>0.11680077319818062</v>
      </c>
      <c r="AN508" s="84">
        <f t="shared" si="295"/>
        <v>6.5077406846704982</v>
      </c>
      <c r="AO508" s="84">
        <f t="shared" si="295"/>
        <v>6.5077406846579651</v>
      </c>
      <c r="AP508" s="84">
        <f t="shared" si="295"/>
        <v>6.5077406842934202</v>
      </c>
      <c r="AQ508" s="84">
        <f t="shared" si="295"/>
        <v>6.5077406736900389</v>
      </c>
      <c r="AR508" s="84">
        <f t="shared" si="295"/>
        <v>6.5077403652728574</v>
      </c>
      <c r="AS508" s="84">
        <f t="shared" si="295"/>
        <v>6.5077313944500919</v>
      </c>
      <c r="AT508" s="84">
        <f t="shared" si="295"/>
        <v>6.5074704713028915</v>
      </c>
      <c r="AU508" s="84">
        <f t="shared" si="284"/>
        <v>6.4998880357838775</v>
      </c>
    </row>
    <row r="509" spans="1:47" s="77" customFormat="1" ht="12.95" customHeight="1">
      <c r="A509" s="137" t="s">
        <v>1449</v>
      </c>
      <c r="B509" s="138" t="s">
        <v>154</v>
      </c>
      <c r="C509" s="139">
        <v>53337.19</v>
      </c>
      <c r="D509" s="139" t="s">
        <v>244</v>
      </c>
      <c r="E509" s="140">
        <f t="shared" si="274"/>
        <v>7965.0553880242887</v>
      </c>
      <c r="F509" s="77">
        <f t="shared" si="275"/>
        <v>7965</v>
      </c>
      <c r="G509" s="77">
        <f t="shared" si="296"/>
        <v>6.2917500006733462E-2</v>
      </c>
      <c r="I509" s="77">
        <f t="shared" si="298"/>
        <v>6.2917500006733462E-2</v>
      </c>
      <c r="O509" s="77">
        <f t="shared" ca="1" si="269"/>
        <v>7.6782597171846545E-2</v>
      </c>
      <c r="P509" s="77">
        <f t="shared" si="294"/>
        <v>0.10192459062524128</v>
      </c>
      <c r="Q509" s="143">
        <f t="shared" si="289"/>
        <v>38318.69</v>
      </c>
      <c r="R509" s="77">
        <f t="shared" si="297"/>
        <v>1.5215531185204809E-3</v>
      </c>
      <c r="S509" s="79">
        <f t="shared" si="299"/>
        <v>0.1</v>
      </c>
      <c r="Z509" s="77">
        <f t="shared" si="276"/>
        <v>7965</v>
      </c>
      <c r="AA509" s="84">
        <f t="shared" si="277"/>
        <v>7.1923115269317536E-2</v>
      </c>
      <c r="AB509" s="84">
        <f t="shared" si="300"/>
        <v>8.4279511658921558E-2</v>
      </c>
      <c r="AC509" s="84">
        <f t="shared" si="301"/>
        <v>-3.9007090618507823E-2</v>
      </c>
      <c r="AD509" s="84">
        <f t="shared" si="302"/>
        <v>-9.0056152625840741E-3</v>
      </c>
      <c r="AE509" s="84">
        <f t="shared" si="303"/>
        <v>8.1101106257687235E-6</v>
      </c>
      <c r="AF509" s="77">
        <f t="shared" si="304"/>
        <v>-3.9007090618507823E-2</v>
      </c>
      <c r="AG509" s="142"/>
      <c r="AH509" s="77">
        <f t="shared" si="278"/>
        <v>-2.1362011652188099E-2</v>
      </c>
      <c r="AI509" s="77">
        <f t="shared" si="279"/>
        <v>1.0340431900407729</v>
      </c>
      <c r="AJ509" s="77">
        <f t="shared" si="280"/>
        <v>-0.33616398441503742</v>
      </c>
      <c r="AK509" s="77">
        <f t="shared" si="281"/>
        <v>9.203769499893686E-3</v>
      </c>
      <c r="AL509" s="77">
        <f t="shared" si="282"/>
        <v>0.26404330948304866</v>
      </c>
      <c r="AM509" s="77">
        <f t="shared" si="283"/>
        <v>0.13279407378116051</v>
      </c>
      <c r="AN509" s="84">
        <f t="shared" si="295"/>
        <v>6.5381761815126609</v>
      </c>
      <c r="AO509" s="84">
        <f t="shared" si="295"/>
        <v>6.5381761814990771</v>
      </c>
      <c r="AP509" s="84">
        <f t="shared" si="295"/>
        <v>6.5381761811010035</v>
      </c>
      <c r="AQ509" s="84">
        <f t="shared" si="295"/>
        <v>6.5381761694358822</v>
      </c>
      <c r="AR509" s="84">
        <f t="shared" si="295"/>
        <v>6.5381758276019522</v>
      </c>
      <c r="AS509" s="84">
        <f t="shared" si="295"/>
        <v>6.5381658105369072</v>
      </c>
      <c r="AT509" s="84">
        <f t="shared" si="295"/>
        <v>6.5378722831385394</v>
      </c>
      <c r="AU509" s="84">
        <f t="shared" si="284"/>
        <v>6.5292809586805776</v>
      </c>
    </row>
    <row r="510" spans="1:47" s="77" customFormat="1" ht="12.95" customHeight="1">
      <c r="A510" s="137" t="s">
        <v>1459</v>
      </c>
      <c r="B510" s="138" t="s">
        <v>154</v>
      </c>
      <c r="C510" s="139">
        <v>53378.103999999999</v>
      </c>
      <c r="D510" s="139" t="s">
        <v>244</v>
      </c>
      <c r="E510" s="140">
        <f t="shared" si="274"/>
        <v>8001.0731195868111</v>
      </c>
      <c r="F510" s="77">
        <f t="shared" si="275"/>
        <v>8001</v>
      </c>
      <c r="G510" s="77">
        <f t="shared" si="296"/>
        <v>8.3059500000672415E-2</v>
      </c>
      <c r="I510" s="77">
        <f t="shared" si="298"/>
        <v>8.3059500000672415E-2</v>
      </c>
      <c r="O510" s="77">
        <f t="shared" ca="1" si="269"/>
        <v>7.718607707333365E-2</v>
      </c>
      <c r="P510" s="77">
        <f t="shared" si="294"/>
        <v>0.10263785696742314</v>
      </c>
      <c r="Q510" s="143">
        <f t="shared" si="289"/>
        <v>38359.603999999999</v>
      </c>
      <c r="R510" s="77">
        <f t="shared" si="297"/>
        <v>3.8331206151751669E-4</v>
      </c>
      <c r="S510" s="79">
        <f t="shared" si="299"/>
        <v>0.1</v>
      </c>
      <c r="Z510" s="77">
        <f t="shared" si="276"/>
        <v>8001</v>
      </c>
      <c r="AA510" s="84">
        <f t="shared" si="277"/>
        <v>7.23083132627797E-2</v>
      </c>
      <c r="AB510" s="84">
        <f t="shared" si="300"/>
        <v>0.10412505755029625</v>
      </c>
      <c r="AC510" s="84">
        <f t="shared" si="301"/>
        <v>-1.9578356966750726E-2</v>
      </c>
      <c r="AD510" s="84">
        <f t="shared" si="302"/>
        <v>1.0751186737892715E-2</v>
      </c>
      <c r="AE510" s="84">
        <f t="shared" si="303"/>
        <v>1.155880162730402E-5</v>
      </c>
      <c r="AF510" s="77">
        <f t="shared" si="304"/>
        <v>-1.9578356966750726E-2</v>
      </c>
      <c r="AG510" s="142"/>
      <c r="AH510" s="77">
        <f t="shared" si="278"/>
        <v>-2.1065557549623831E-2</v>
      </c>
      <c r="AI510" s="77">
        <f t="shared" si="279"/>
        <v>1.0339941950179163</v>
      </c>
      <c r="AJ510" s="77">
        <f t="shared" si="280"/>
        <v>-0.3311941601359108</v>
      </c>
      <c r="AK510" s="77">
        <f t="shared" si="281"/>
        <v>9.3831160199169417E-3</v>
      </c>
      <c r="AL510" s="77">
        <f t="shared" si="282"/>
        <v>0.2693152964788515</v>
      </c>
      <c r="AM510" s="77">
        <f t="shared" si="283"/>
        <v>0.13547749662179434</v>
      </c>
      <c r="AN510" s="84">
        <f t="shared" si="295"/>
        <v>6.5432715510306672</v>
      </c>
      <c r="AO510" s="84">
        <f t="shared" si="295"/>
        <v>6.543271551016927</v>
      </c>
      <c r="AP510" s="84">
        <f t="shared" si="295"/>
        <v>6.5432715506137535</v>
      </c>
      <c r="AQ510" s="84">
        <f t="shared" si="295"/>
        <v>6.5432715387832996</v>
      </c>
      <c r="AR510" s="84">
        <f t="shared" si="295"/>
        <v>6.5432711916389135</v>
      </c>
      <c r="AS510" s="84">
        <f t="shared" si="295"/>
        <v>6.543261005295852</v>
      </c>
      <c r="AT510" s="84">
        <f t="shared" si="295"/>
        <v>6.5429621172140227</v>
      </c>
      <c r="AU510" s="84">
        <f t="shared" si="284"/>
        <v>6.5342025643749082</v>
      </c>
    </row>
    <row r="511" spans="1:47" s="77" customFormat="1" ht="12.95" customHeight="1">
      <c r="A511" s="6" t="s">
        <v>249</v>
      </c>
      <c r="B511" s="46" t="s">
        <v>154</v>
      </c>
      <c r="C511" s="6">
        <v>53430.355000000003</v>
      </c>
      <c r="D511" s="6" t="s">
        <v>244</v>
      </c>
      <c r="E511" s="140">
        <f t="shared" si="274"/>
        <v>8047.0711274050054</v>
      </c>
      <c r="F511" s="77">
        <f t="shared" si="275"/>
        <v>8047</v>
      </c>
      <c r="G511" s="77">
        <f t="shared" si="296"/>
        <v>8.0796500005817506E-2</v>
      </c>
      <c r="I511" s="77">
        <f t="shared" si="298"/>
        <v>8.0796500005817506E-2</v>
      </c>
      <c r="O511" s="77">
        <f t="shared" ref="O511:O574" ca="1" si="305">+C$11+C$12*F511</f>
        <v>7.7701634725233851E-2</v>
      </c>
      <c r="P511" s="77">
        <f t="shared" si="294"/>
        <v>0.10355256067206814</v>
      </c>
      <c r="Q511" s="143">
        <f t="shared" si="289"/>
        <v>38411.855000000003</v>
      </c>
      <c r="R511" s="77">
        <f t="shared" si="297"/>
        <v>5.1783829704607921E-4</v>
      </c>
      <c r="S511" s="79">
        <f t="shared" si="299"/>
        <v>0.1</v>
      </c>
      <c r="Z511" s="77">
        <f t="shared" si="276"/>
        <v>8047</v>
      </c>
      <c r="AA511" s="84">
        <f t="shared" si="277"/>
        <v>7.2801049170341997E-2</v>
      </c>
      <c r="AB511" s="84">
        <f t="shared" si="300"/>
        <v>0.101482480968483</v>
      </c>
      <c r="AC511" s="84">
        <f t="shared" si="301"/>
        <v>-2.2756060666250633E-2</v>
      </c>
      <c r="AD511" s="84">
        <f t="shared" si="302"/>
        <v>7.9954508354755094E-3</v>
      </c>
      <c r="AE511" s="84">
        <f t="shared" si="303"/>
        <v>6.3927234062506017E-6</v>
      </c>
      <c r="AF511" s="77">
        <f t="shared" si="304"/>
        <v>-2.2756060666250633E-2</v>
      </c>
      <c r="AG511" s="142"/>
      <c r="AH511" s="77">
        <f t="shared" si="278"/>
        <v>-2.0685980962665503E-2</v>
      </c>
      <c r="AI511" s="77">
        <f t="shared" si="279"/>
        <v>1.0339302225635127</v>
      </c>
      <c r="AJ511" s="77">
        <f t="shared" si="280"/>
        <v>-0.32483114742730917</v>
      </c>
      <c r="AK511" s="77">
        <f t="shared" si="281"/>
        <v>9.6118758809005788E-3</v>
      </c>
      <c r="AL511" s="77">
        <f t="shared" si="282"/>
        <v>0.27605098900987218</v>
      </c>
      <c r="AM511" s="77">
        <f t="shared" si="283"/>
        <v>0.1389087353850291</v>
      </c>
      <c r="AN511" s="84">
        <f t="shared" ref="AN511:AT520" si="306">$AU511+$AB$7*SIN(AO511)</f>
        <v>6.5497819456283777</v>
      </c>
      <c r="AO511" s="84">
        <f t="shared" si="306"/>
        <v>6.5497819456144484</v>
      </c>
      <c r="AP511" s="84">
        <f t="shared" si="306"/>
        <v>6.5497819452049768</v>
      </c>
      <c r="AQ511" s="84">
        <f t="shared" si="306"/>
        <v>6.5497819331686342</v>
      </c>
      <c r="AR511" s="84">
        <f t="shared" si="306"/>
        <v>6.5497815793623149</v>
      </c>
      <c r="AS511" s="84">
        <f t="shared" si="306"/>
        <v>6.5497711792987729</v>
      </c>
      <c r="AT511" s="84">
        <f t="shared" si="306"/>
        <v>6.5494654847723961</v>
      </c>
      <c r="AU511" s="84">
        <f t="shared" si="284"/>
        <v>6.54049128276211</v>
      </c>
    </row>
    <row r="512" spans="1:47" s="77" customFormat="1" ht="12.95" customHeight="1">
      <c r="A512" s="137" t="s">
        <v>1466</v>
      </c>
      <c r="B512" s="138" t="s">
        <v>154</v>
      </c>
      <c r="C512" s="139">
        <v>53432.623</v>
      </c>
      <c r="D512" s="139" t="s">
        <v>244</v>
      </c>
      <c r="E512" s="140">
        <f t="shared" si="274"/>
        <v>8049.0677108528153</v>
      </c>
      <c r="F512" s="77">
        <f t="shared" si="275"/>
        <v>8049</v>
      </c>
      <c r="G512" s="77">
        <f t="shared" si="296"/>
        <v>7.6915500001632608E-2</v>
      </c>
      <c r="I512" s="77">
        <f t="shared" si="298"/>
        <v>7.6915500001632608E-2</v>
      </c>
      <c r="O512" s="77">
        <f t="shared" ca="1" si="305"/>
        <v>7.7724050275316467E-2</v>
      </c>
      <c r="P512" s="77">
        <f t="shared" si="294"/>
        <v>0.10359241458473163</v>
      </c>
      <c r="Q512" s="143">
        <f t="shared" si="289"/>
        <v>38414.123</v>
      </c>
      <c r="R512" s="77">
        <f t="shared" si="297"/>
        <v>7.1165777167396136E-4</v>
      </c>
      <c r="S512" s="79">
        <f t="shared" si="299"/>
        <v>0.1</v>
      </c>
      <c r="Z512" s="77">
        <f t="shared" si="276"/>
        <v>8049</v>
      </c>
      <c r="AA512" s="84">
        <f t="shared" si="277"/>
        <v>7.282248594304698E-2</v>
      </c>
      <c r="AB512" s="84">
        <f t="shared" si="300"/>
        <v>9.7584958164571273E-2</v>
      </c>
      <c r="AC512" s="84">
        <f t="shared" si="301"/>
        <v>-2.6676914583099023E-2</v>
      </c>
      <c r="AD512" s="84">
        <f t="shared" si="302"/>
        <v>4.0930140585856284E-3</v>
      </c>
      <c r="AE512" s="84">
        <f t="shared" si="303"/>
        <v>1.6752764083779597E-6</v>
      </c>
      <c r="AF512" s="77">
        <f t="shared" si="304"/>
        <v>-2.6676914583099023E-2</v>
      </c>
      <c r="AG512" s="142"/>
      <c r="AH512" s="77">
        <f t="shared" si="278"/>
        <v>-2.0669458162938661E-2</v>
      </c>
      <c r="AI512" s="77">
        <f t="shared" si="279"/>
        <v>1.0339274063938366</v>
      </c>
      <c r="AJ512" s="77">
        <f t="shared" si="280"/>
        <v>-0.32455417626397592</v>
      </c>
      <c r="AK512" s="77">
        <f t="shared" si="281"/>
        <v>9.6218115002739604E-3</v>
      </c>
      <c r="AL512" s="77">
        <f t="shared" si="282"/>
        <v>0.27634382621786313</v>
      </c>
      <c r="AM512" s="77">
        <f t="shared" si="283"/>
        <v>0.13905798226579552</v>
      </c>
      <c r="AN512" s="84">
        <f t="shared" si="306"/>
        <v>6.5500649970860279</v>
      </c>
      <c r="AO512" s="84">
        <f t="shared" si="306"/>
        <v>6.5500649970720897</v>
      </c>
      <c r="AP512" s="84">
        <f t="shared" si="306"/>
        <v>6.5500649966623508</v>
      </c>
      <c r="AQ512" s="84">
        <f t="shared" si="306"/>
        <v>6.5500649846171939</v>
      </c>
      <c r="AR512" s="84">
        <f t="shared" si="306"/>
        <v>6.5500646305244041</v>
      </c>
      <c r="AS512" s="84">
        <f t="shared" si="306"/>
        <v>6.5500542212351043</v>
      </c>
      <c r="AT512" s="84">
        <f t="shared" si="306"/>
        <v>6.5497482318940783</v>
      </c>
      <c r="AU512" s="84">
        <f t="shared" si="284"/>
        <v>6.5407647053006839</v>
      </c>
    </row>
    <row r="513" spans="1:64" s="77" customFormat="1" ht="12.95" customHeight="1">
      <c r="A513" s="137" t="s">
        <v>1459</v>
      </c>
      <c r="B513" s="138" t="s">
        <v>154</v>
      </c>
      <c r="C513" s="139">
        <v>53443.962</v>
      </c>
      <c r="D513" s="139" t="s">
        <v>244</v>
      </c>
      <c r="E513" s="140">
        <f t="shared" si="274"/>
        <v>8059.0497477640793</v>
      </c>
      <c r="F513" s="77">
        <f t="shared" si="275"/>
        <v>8059</v>
      </c>
      <c r="G513" s="77">
        <f t="shared" si="296"/>
        <v>5.6510499998694286E-2</v>
      </c>
      <c r="I513" s="77">
        <f t="shared" si="298"/>
        <v>5.6510499998694286E-2</v>
      </c>
      <c r="O513" s="77">
        <f t="shared" ca="1" si="305"/>
        <v>7.7836128025729548E-2</v>
      </c>
      <c r="P513" s="77">
        <f t="shared" si="294"/>
        <v>0.10379178938101735</v>
      </c>
      <c r="Q513" s="143">
        <f t="shared" si="289"/>
        <v>38425.462</v>
      </c>
      <c r="R513" s="77">
        <f t="shared" si="297"/>
        <v>2.235520325654976E-3</v>
      </c>
      <c r="S513" s="79">
        <f t="shared" si="299"/>
        <v>0.1</v>
      </c>
      <c r="Z513" s="77">
        <f t="shared" si="276"/>
        <v>8059</v>
      </c>
      <c r="AA513" s="84">
        <f t="shared" si="277"/>
        <v>7.2929686446507352E-2</v>
      </c>
      <c r="AB513" s="84">
        <f t="shared" si="300"/>
        <v>7.7097320026209684E-2</v>
      </c>
      <c r="AC513" s="84">
        <f t="shared" si="301"/>
        <v>-4.7281289382323066E-2</v>
      </c>
      <c r="AD513" s="84">
        <f t="shared" si="302"/>
        <v>-1.6419186447813067E-2</v>
      </c>
      <c r="AE513" s="84">
        <f t="shared" si="303"/>
        <v>2.6958968360804827E-5</v>
      </c>
      <c r="AF513" s="77">
        <f t="shared" si="304"/>
        <v>-4.7281289382323066E-2</v>
      </c>
      <c r="AG513" s="142"/>
      <c r="AH513" s="77">
        <f t="shared" si="278"/>
        <v>-2.0586820027515398E-2</v>
      </c>
      <c r="AI513" s="77">
        <f t="shared" si="279"/>
        <v>1.0339132821411796</v>
      </c>
      <c r="AJ513" s="77">
        <f t="shared" si="280"/>
        <v>-0.3231689261340227</v>
      </c>
      <c r="AK513" s="77">
        <f t="shared" si="281"/>
        <v>9.6714763905050537E-3</v>
      </c>
      <c r="AL513" s="77">
        <f t="shared" si="282"/>
        <v>0.27780798828434772</v>
      </c>
      <c r="AM513" s="77">
        <f t="shared" si="283"/>
        <v>0.1398042957489245</v>
      </c>
      <c r="AN513" s="84">
        <f t="shared" si="306"/>
        <v>6.5514802427880463</v>
      </c>
      <c r="AO513" s="84">
        <f t="shared" si="306"/>
        <v>6.5514802427740682</v>
      </c>
      <c r="AP513" s="84">
        <f t="shared" si="306"/>
        <v>6.5514802423629952</v>
      </c>
      <c r="AQ513" s="84">
        <f t="shared" si="306"/>
        <v>6.5514802302739419</v>
      </c>
      <c r="AR513" s="84">
        <f t="shared" si="306"/>
        <v>6.5514798747528031</v>
      </c>
      <c r="AS513" s="84">
        <f t="shared" si="306"/>
        <v>6.5514694194184351</v>
      </c>
      <c r="AT513" s="84">
        <f t="shared" si="306"/>
        <v>6.5511619574144397</v>
      </c>
      <c r="AU513" s="84">
        <f t="shared" si="284"/>
        <v>6.5421318179935533</v>
      </c>
    </row>
    <row r="514" spans="1:64" s="77" customFormat="1" ht="12.95" customHeight="1">
      <c r="A514" s="137" t="s">
        <v>1459</v>
      </c>
      <c r="B514" s="138" t="s">
        <v>154</v>
      </c>
      <c r="C514" s="139">
        <v>53697.298600000002</v>
      </c>
      <c r="D514" s="139" t="s">
        <v>244</v>
      </c>
      <c r="E514" s="140">
        <f t="shared" si="274"/>
        <v>8282.0689992125517</v>
      </c>
      <c r="F514" s="77">
        <f t="shared" si="275"/>
        <v>8282</v>
      </c>
      <c r="G514" s="77">
        <f t="shared" si="296"/>
        <v>7.8379000005952548E-2</v>
      </c>
      <c r="K514" s="77">
        <f>+G514</f>
        <v>7.8379000005952548E-2</v>
      </c>
      <c r="O514" s="77">
        <f t="shared" ca="1" si="305"/>
        <v>8.0335461859941365E-2</v>
      </c>
      <c r="P514" s="77">
        <f t="shared" si="294"/>
        <v>0.10828341233649294</v>
      </c>
      <c r="Q514" s="143">
        <f t="shared" si="289"/>
        <v>38678.798600000002</v>
      </c>
      <c r="R514" s="77">
        <f t="shared" si="297"/>
        <v>8.9427387683497627E-4</v>
      </c>
      <c r="S514" s="79">
        <f>S$18</f>
        <v>1</v>
      </c>
      <c r="Z514" s="77">
        <f t="shared" si="276"/>
        <v>8282</v>
      </c>
      <c r="AA514" s="84">
        <f t="shared" si="277"/>
        <v>7.5327109728972511E-2</v>
      </c>
      <c r="AB514" s="84">
        <f t="shared" si="300"/>
        <v>9.7112891483084482E-2</v>
      </c>
      <c r="AC514" s="84">
        <f t="shared" si="301"/>
        <v>-2.9904412330540392E-2</v>
      </c>
      <c r="AD514" s="84">
        <f t="shared" si="302"/>
        <v>3.0518902769800377E-3</v>
      </c>
      <c r="AE514" s="84">
        <f t="shared" si="303"/>
        <v>9.3140342627252907E-6</v>
      </c>
      <c r="AF514" s="77">
        <f t="shared" si="304"/>
        <v>-2.9904412330540392E-2</v>
      </c>
      <c r="AG514" s="142"/>
      <c r="AH514" s="77">
        <f t="shared" si="278"/>
        <v>-1.8733891477131937E-2</v>
      </c>
      <c r="AI514" s="77">
        <f t="shared" si="279"/>
        <v>1.0335795975066699</v>
      </c>
      <c r="AJ514" s="77">
        <f t="shared" si="280"/>
        <v>-0.29211368025648904</v>
      </c>
      <c r="AK514" s="77">
        <f t="shared" si="281"/>
        <v>1.0773058639467131E-2</v>
      </c>
      <c r="AL514" s="77">
        <f t="shared" si="282"/>
        <v>0.3104480076020445</v>
      </c>
      <c r="AM514" s="77">
        <f t="shared" si="283"/>
        <v>0.15648281853406931</v>
      </c>
      <c r="AN514" s="84">
        <f t="shared" si="306"/>
        <v>6.5830350043143415</v>
      </c>
      <c r="AO514" s="84">
        <f t="shared" si="306"/>
        <v>6.5830350042995951</v>
      </c>
      <c r="AP514" s="84">
        <f t="shared" si="306"/>
        <v>6.5830350038618892</v>
      </c>
      <c r="AQ514" s="84">
        <f t="shared" si="306"/>
        <v>6.5830349908704546</v>
      </c>
      <c r="AR514" s="84">
        <f t="shared" si="306"/>
        <v>6.5830346052751345</v>
      </c>
      <c r="AS514" s="84">
        <f t="shared" si="306"/>
        <v>6.5830231605435054</v>
      </c>
      <c r="AT514" s="84">
        <f t="shared" si="306"/>
        <v>6.5826834915454304</v>
      </c>
      <c r="AU514" s="84">
        <f t="shared" si="284"/>
        <v>6.5726184310445497</v>
      </c>
      <c r="AV514" s="84"/>
      <c r="AX514" s="84"/>
    </row>
    <row r="515" spans="1:64" s="77" customFormat="1" ht="12.95" customHeight="1">
      <c r="A515" s="137" t="s">
        <v>1477</v>
      </c>
      <c r="B515" s="138" t="s">
        <v>154</v>
      </c>
      <c r="C515" s="139">
        <v>53738.192499999997</v>
      </c>
      <c r="D515" s="139" t="s">
        <v>244</v>
      </c>
      <c r="E515" s="140">
        <f t="shared" si="274"/>
        <v>8318.0690361863144</v>
      </c>
      <c r="F515" s="77">
        <f t="shared" si="275"/>
        <v>8318</v>
      </c>
      <c r="G515" s="77">
        <f t="shared" si="296"/>
        <v>7.8420999998343177E-2</v>
      </c>
      <c r="K515" s="77">
        <f>+G515</f>
        <v>7.8420999998343177E-2</v>
      </c>
      <c r="O515" s="77">
        <f t="shared" ca="1" si="305"/>
        <v>8.0738941761428484E-2</v>
      </c>
      <c r="P515" s="77">
        <f t="shared" si="294"/>
        <v>0.10901669398923286</v>
      </c>
      <c r="Q515" s="143">
        <f t="shared" si="289"/>
        <v>38719.692499999997</v>
      </c>
      <c r="R515" s="77">
        <f t="shared" si="297"/>
        <v>9.3609649078416307E-4</v>
      </c>
      <c r="S515" s="79">
        <f>S$18</f>
        <v>1</v>
      </c>
      <c r="Z515" s="77">
        <f t="shared" si="276"/>
        <v>8318</v>
      </c>
      <c r="AA515" s="84">
        <f t="shared" si="277"/>
        <v>7.5715294602293204E-2</v>
      </c>
      <c r="AB515" s="84">
        <f t="shared" si="300"/>
        <v>9.685402459149306E-2</v>
      </c>
      <c r="AC515" s="84">
        <f t="shared" si="301"/>
        <v>-3.0595693990889683E-2</v>
      </c>
      <c r="AD515" s="84">
        <f t="shared" si="302"/>
        <v>2.7057053960499733E-3</v>
      </c>
      <c r="AE515" s="84">
        <f t="shared" si="303"/>
        <v>7.3208416902139424E-6</v>
      </c>
      <c r="AF515" s="77">
        <f t="shared" si="304"/>
        <v>-3.0595693990889683E-2</v>
      </c>
      <c r="AG515" s="142"/>
      <c r="AH515" s="77">
        <f t="shared" si="278"/>
        <v>-1.8433024593149886E-2</v>
      </c>
      <c r="AI515" s="77">
        <f t="shared" si="279"/>
        <v>1.0335223879028121</v>
      </c>
      <c r="AJ515" s="77">
        <f t="shared" si="280"/>
        <v>-0.28707216963489057</v>
      </c>
      <c r="AK515" s="77">
        <f t="shared" si="281"/>
        <v>1.0949779470507506E-2</v>
      </c>
      <c r="AL515" s="77">
        <f t="shared" si="282"/>
        <v>0.31571522648950895</v>
      </c>
      <c r="AM515" s="77">
        <f t="shared" si="283"/>
        <v>0.15918203546373941</v>
      </c>
      <c r="AN515" s="84">
        <f t="shared" si="306"/>
        <v>6.5881280691252693</v>
      </c>
      <c r="AO515" s="84">
        <f t="shared" si="306"/>
        <v>6.5881280691104198</v>
      </c>
      <c r="AP515" s="84">
        <f t="shared" si="306"/>
        <v>6.58812806866898</v>
      </c>
      <c r="AQ515" s="84">
        <f t="shared" si="306"/>
        <v>6.5881280555458845</v>
      </c>
      <c r="AR515" s="84">
        <f t="shared" si="306"/>
        <v>6.5881276654234213</v>
      </c>
      <c r="AS515" s="84">
        <f t="shared" si="306"/>
        <v>6.5881160679116428</v>
      </c>
      <c r="AT515" s="84">
        <f t="shared" si="306"/>
        <v>6.5877713178592465</v>
      </c>
      <c r="AU515" s="84">
        <f t="shared" si="284"/>
        <v>6.5775400367388803</v>
      </c>
    </row>
    <row r="516" spans="1:64" s="77" customFormat="1" ht="12.95" customHeight="1">
      <c r="A516" s="137" t="s">
        <v>1466</v>
      </c>
      <c r="B516" s="138" t="s">
        <v>154</v>
      </c>
      <c r="C516" s="139">
        <v>53792.73</v>
      </c>
      <c r="D516" s="139" t="s">
        <v>244</v>
      </c>
      <c r="E516" s="140">
        <f t="shared" si="274"/>
        <v>8366.0799135166017</v>
      </c>
      <c r="F516" s="77">
        <f t="shared" si="275"/>
        <v>8366</v>
      </c>
      <c r="G516" s="77">
        <f t="shared" si="296"/>
        <v>9.0777000004891306E-2</v>
      </c>
      <c r="I516" s="77">
        <f>+G516</f>
        <v>9.0777000004891306E-2</v>
      </c>
      <c r="O516" s="77">
        <f t="shared" ca="1" si="305"/>
        <v>8.1276914963411287E-2</v>
      </c>
      <c r="P516" s="77">
        <f t="shared" si="294"/>
        <v>0.10999793868728541</v>
      </c>
      <c r="Q516" s="143">
        <f t="shared" si="289"/>
        <v>38774.230000000003</v>
      </c>
      <c r="R516" s="77">
        <f t="shared" si="297"/>
        <v>3.6944448383235409E-4</v>
      </c>
      <c r="S516" s="79">
        <f>S$16</f>
        <v>0.1</v>
      </c>
      <c r="Z516" s="77">
        <f t="shared" si="276"/>
        <v>8366</v>
      </c>
      <c r="AA516" s="84">
        <f t="shared" si="277"/>
        <v>7.6233338722919014E-2</v>
      </c>
      <c r="AB516" s="84">
        <f t="shared" si="300"/>
        <v>0.10880815256891845</v>
      </c>
      <c r="AC516" s="84">
        <f t="shared" si="301"/>
        <v>-1.9220938682394106E-2</v>
      </c>
      <c r="AD516" s="84">
        <f t="shared" si="302"/>
        <v>1.4543661281972292E-2</v>
      </c>
      <c r="AE516" s="84">
        <f t="shared" si="303"/>
        <v>2.1151808348473994E-5</v>
      </c>
      <c r="AF516" s="77">
        <f t="shared" si="304"/>
        <v>-1.9220938682394106E-2</v>
      </c>
      <c r="AG516" s="142"/>
      <c r="AH516" s="77">
        <f t="shared" si="278"/>
        <v>-1.8031152564027143E-2</v>
      </c>
      <c r="AI516" s="77">
        <f t="shared" si="279"/>
        <v>1.0334446722417425</v>
      </c>
      <c r="AJ516" s="77">
        <f t="shared" si="280"/>
        <v>-0.2803386698639731</v>
      </c>
      <c r="AK516" s="77">
        <f t="shared" si="281"/>
        <v>1.1184903209315537E-2</v>
      </c>
      <c r="AL516" s="77">
        <f t="shared" si="282"/>
        <v>0.32273726903266581</v>
      </c>
      <c r="AM516" s="77">
        <f t="shared" si="283"/>
        <v>0.1627840501603488</v>
      </c>
      <c r="AN516" s="84">
        <f t="shared" si="306"/>
        <v>6.5949183793473667</v>
      </c>
      <c r="AO516" s="84">
        <f t="shared" si="306"/>
        <v>6.5949183793323902</v>
      </c>
      <c r="AP516" s="84">
        <f t="shared" si="306"/>
        <v>6.59491837888622</v>
      </c>
      <c r="AQ516" s="84">
        <f t="shared" si="306"/>
        <v>6.5949183655937613</v>
      </c>
      <c r="AR516" s="84">
        <f t="shared" si="306"/>
        <v>6.5949179695809441</v>
      </c>
      <c r="AS516" s="84">
        <f t="shared" si="306"/>
        <v>6.5949061714742871</v>
      </c>
      <c r="AT516" s="84">
        <f t="shared" si="306"/>
        <v>6.5945547000791649</v>
      </c>
      <c r="AU516" s="84">
        <f t="shared" si="284"/>
        <v>6.584102177664656</v>
      </c>
    </row>
    <row r="517" spans="1:64" s="77" customFormat="1" ht="12.95" customHeight="1">
      <c r="A517" s="137" t="s">
        <v>1483</v>
      </c>
      <c r="B517" s="138" t="s">
        <v>154</v>
      </c>
      <c r="C517" s="139">
        <v>53814.303</v>
      </c>
      <c r="D517" s="139" t="s">
        <v>244</v>
      </c>
      <c r="E517" s="140">
        <f t="shared" si="274"/>
        <v>8385.0712251213881</v>
      </c>
      <c r="F517" s="77">
        <f t="shared" si="275"/>
        <v>8385</v>
      </c>
      <c r="G517" s="77">
        <f t="shared" si="296"/>
        <v>8.090749999973923E-2</v>
      </c>
      <c r="I517" s="77">
        <f>+G517</f>
        <v>8.090749999973923E-2</v>
      </c>
      <c r="O517" s="77">
        <f t="shared" ca="1" si="305"/>
        <v>8.1489862689196155E-2</v>
      </c>
      <c r="P517" s="77">
        <f t="shared" si="294"/>
        <v>0.1103874643933359</v>
      </c>
      <c r="Q517" s="143">
        <f t="shared" si="289"/>
        <v>38795.803</v>
      </c>
      <c r="R517" s="77">
        <f t="shared" si="297"/>
        <v>8.6906830064772728E-4</v>
      </c>
      <c r="S517" s="79">
        <f>S$16</f>
        <v>0.1</v>
      </c>
      <c r="Z517" s="77">
        <f t="shared" si="276"/>
        <v>8385</v>
      </c>
      <c r="AA517" s="84">
        <f t="shared" si="277"/>
        <v>7.6438540617118036E-2</v>
      </c>
      <c r="AB517" s="84">
        <f t="shared" si="300"/>
        <v>9.8779355926665105E-2</v>
      </c>
      <c r="AC517" s="84">
        <f t="shared" si="301"/>
        <v>-2.9479964393596667E-2</v>
      </c>
      <c r="AD517" s="84">
        <f t="shared" si="302"/>
        <v>4.4689593826211932E-3</v>
      </c>
      <c r="AE517" s="84">
        <f t="shared" si="303"/>
        <v>1.9971597963517999E-6</v>
      </c>
      <c r="AF517" s="77">
        <f t="shared" si="304"/>
        <v>-2.9479964393596667E-2</v>
      </c>
      <c r="AG517" s="142"/>
      <c r="AH517" s="77">
        <f t="shared" si="278"/>
        <v>-1.7871855926925879E-2</v>
      </c>
      <c r="AI517" s="77">
        <f t="shared" si="279"/>
        <v>1.0334134573041092</v>
      </c>
      <c r="AJ517" s="77">
        <f t="shared" si="280"/>
        <v>-0.27766977097254247</v>
      </c>
      <c r="AK517" s="77">
        <f t="shared" si="281"/>
        <v>1.127781149628844E-2</v>
      </c>
      <c r="AL517" s="77">
        <f t="shared" si="282"/>
        <v>0.32551653395675501</v>
      </c>
      <c r="AM517" s="77">
        <f t="shared" si="283"/>
        <v>0.16421082967264811</v>
      </c>
      <c r="AN517" s="84">
        <f t="shared" si="306"/>
        <v>6.5976060685266562</v>
      </c>
      <c r="AO517" s="84">
        <f t="shared" si="306"/>
        <v>6.5976060685116327</v>
      </c>
      <c r="AP517" s="84">
        <f t="shared" si="306"/>
        <v>6.5976060680636675</v>
      </c>
      <c r="AQ517" s="84">
        <f t="shared" si="306"/>
        <v>6.5976060547061328</v>
      </c>
      <c r="AR517" s="84">
        <f t="shared" si="306"/>
        <v>6.5976056564081578</v>
      </c>
      <c r="AS517" s="84">
        <f t="shared" si="306"/>
        <v>6.5975937798930291</v>
      </c>
      <c r="AT517" s="84">
        <f t="shared" si="306"/>
        <v>6.5972396650594431</v>
      </c>
      <c r="AU517" s="84">
        <f t="shared" si="284"/>
        <v>6.5866996917811083</v>
      </c>
    </row>
    <row r="518" spans="1:64" s="77" customFormat="1" ht="12.95" customHeight="1">
      <c r="A518" s="144" t="s">
        <v>1651</v>
      </c>
      <c r="B518" s="144" t="s">
        <v>65</v>
      </c>
      <c r="C518" s="145">
        <v>53814.303749999999</v>
      </c>
      <c r="D518" s="146">
        <v>6.2E-4</v>
      </c>
      <c r="E518" s="140">
        <f t="shared" si="274"/>
        <v>8385.071885367237</v>
      </c>
      <c r="F518" s="77">
        <f t="shared" si="275"/>
        <v>8385</v>
      </c>
      <c r="G518" s="77">
        <f t="shared" si="296"/>
        <v>8.165749999898253E-2</v>
      </c>
      <c r="K518" s="77">
        <f>+G518</f>
        <v>8.165749999898253E-2</v>
      </c>
      <c r="O518" s="77">
        <f t="shared" ca="1" si="305"/>
        <v>8.1489862689196155E-2</v>
      </c>
      <c r="Q518" s="143">
        <f t="shared" si="289"/>
        <v>38795.803749999999</v>
      </c>
      <c r="R518" s="77">
        <f t="shared" si="297"/>
        <v>6.6679473060838315E-3</v>
      </c>
      <c r="S518" s="79">
        <f>S$18</f>
        <v>1</v>
      </c>
      <c r="Z518" s="77">
        <f t="shared" si="276"/>
        <v>8385</v>
      </c>
      <c r="AA518" s="84">
        <f t="shared" si="277"/>
        <v>7.6438540617118036E-2</v>
      </c>
      <c r="AB518" s="84">
        <f t="shared" si="300"/>
        <v>9.9529355925908405E-2</v>
      </c>
      <c r="AC518" s="84">
        <f t="shared" si="301"/>
        <v>8.165749999898253E-2</v>
      </c>
      <c r="AD518" s="84">
        <f t="shared" si="302"/>
        <v>5.2189593818644936E-3</v>
      </c>
      <c r="AE518" s="84">
        <f t="shared" si="303"/>
        <v>2.7237537029551417E-5</v>
      </c>
      <c r="AF518" s="77">
        <f t="shared" si="304"/>
        <v>8.165749999898253E-2</v>
      </c>
      <c r="AG518" s="142"/>
      <c r="AH518" s="77">
        <f t="shared" si="278"/>
        <v>-1.7871855926925879E-2</v>
      </c>
      <c r="AI518" s="77">
        <f t="shared" si="279"/>
        <v>1.0334134573041092</v>
      </c>
      <c r="AJ518" s="77">
        <f t="shared" si="280"/>
        <v>-0.27766977097254247</v>
      </c>
      <c r="AK518" s="77">
        <f t="shared" si="281"/>
        <v>1.127781149628844E-2</v>
      </c>
      <c r="AL518" s="77">
        <f t="shared" si="282"/>
        <v>0.32551653395675501</v>
      </c>
      <c r="AM518" s="77">
        <f t="shared" si="283"/>
        <v>0.16421082967264811</v>
      </c>
      <c r="AN518" s="84">
        <f t="shared" si="306"/>
        <v>6.5976060685266562</v>
      </c>
      <c r="AO518" s="84">
        <f t="shared" si="306"/>
        <v>6.5976060685116327</v>
      </c>
      <c r="AP518" s="84">
        <f t="shared" si="306"/>
        <v>6.5976060680636675</v>
      </c>
      <c r="AQ518" s="84">
        <f t="shared" si="306"/>
        <v>6.5976060547061328</v>
      </c>
      <c r="AR518" s="84">
        <f t="shared" si="306"/>
        <v>6.5976056564081578</v>
      </c>
      <c r="AS518" s="84">
        <f t="shared" si="306"/>
        <v>6.5975937798930291</v>
      </c>
      <c r="AT518" s="84">
        <f t="shared" si="306"/>
        <v>6.5972396650594431</v>
      </c>
      <c r="AU518" s="84">
        <f t="shared" si="284"/>
        <v>6.5866996917811083</v>
      </c>
    </row>
    <row r="519" spans="1:64" s="77" customFormat="1" ht="12.95" customHeight="1">
      <c r="A519" s="137" t="s">
        <v>1477</v>
      </c>
      <c r="B519" s="138" t="s">
        <v>154</v>
      </c>
      <c r="C519" s="139">
        <v>54048.292000000001</v>
      </c>
      <c r="D519" s="139" t="s">
        <v>244</v>
      </c>
      <c r="E519" s="140">
        <f t="shared" si="274"/>
        <v>8591.0582464486506</v>
      </c>
      <c r="F519" s="77">
        <f t="shared" si="275"/>
        <v>8591</v>
      </c>
      <c r="G519" s="77">
        <f t="shared" si="296"/>
        <v>6.6164500007289462E-2</v>
      </c>
      <c r="I519" s="77">
        <f t="shared" ref="I519:I525" si="307">+G519</f>
        <v>6.6164500007289462E-2</v>
      </c>
      <c r="O519" s="77">
        <f t="shared" ca="1" si="305"/>
        <v>8.379866434770572E-2</v>
      </c>
      <c r="P519" s="77">
        <f t="shared" ref="P519:P550" si="308">+D$11+D$12*F519+D$13*F519^2</f>
        <v>0.11465138933502142</v>
      </c>
      <c r="Q519" s="143">
        <f t="shared" si="289"/>
        <v>39029.792000000001</v>
      </c>
      <c r="R519" s="77">
        <f t="shared" si="297"/>
        <v>2.3509784366797272E-3</v>
      </c>
      <c r="S519" s="79">
        <f t="shared" ref="S519:S525" si="309">S$16</f>
        <v>0.1</v>
      </c>
      <c r="Z519" s="77">
        <f t="shared" si="276"/>
        <v>8591</v>
      </c>
      <c r="AA519" s="84">
        <f t="shared" si="277"/>
        <v>7.8668189101174277E-2</v>
      </c>
      <c r="AB519" s="84">
        <f t="shared" si="300"/>
        <v>8.2301521420033205E-2</v>
      </c>
      <c r="AC519" s="84">
        <f t="shared" si="301"/>
        <v>-4.8486889327731958E-2</v>
      </c>
      <c r="AD519" s="84">
        <f t="shared" si="302"/>
        <v>-1.2503689093884815E-2</v>
      </c>
      <c r="AE519" s="84">
        <f t="shared" si="303"/>
        <v>1.5634224095653407E-5</v>
      </c>
      <c r="AF519" s="77">
        <f t="shared" si="304"/>
        <v>-4.8486889327731958E-2</v>
      </c>
      <c r="AG519" s="142"/>
      <c r="AH519" s="77">
        <f t="shared" si="278"/>
        <v>-1.6137021412743747E-2</v>
      </c>
      <c r="AI519" s="77">
        <f t="shared" si="279"/>
        <v>1.0330586413243847</v>
      </c>
      <c r="AJ519" s="77">
        <f t="shared" si="280"/>
        <v>-0.24861071335278859</v>
      </c>
      <c r="AK519" s="77">
        <f t="shared" si="281"/>
        <v>1.2279022556581465E-2</v>
      </c>
      <c r="AL519" s="77">
        <f t="shared" si="282"/>
        <v>0.35563850624689242</v>
      </c>
      <c r="AM519" s="77">
        <f t="shared" si="283"/>
        <v>0.17971746140649211</v>
      </c>
      <c r="AN519" s="84">
        <f t="shared" si="306"/>
        <v>6.6267409046448673</v>
      </c>
      <c r="AO519" s="84">
        <f t="shared" si="306"/>
        <v>6.6267409046294414</v>
      </c>
      <c r="AP519" s="84">
        <f t="shared" si="306"/>
        <v>6.6267409041648868</v>
      </c>
      <c r="AQ519" s="84">
        <f t="shared" si="306"/>
        <v>6.6267408901742</v>
      </c>
      <c r="AR519" s="84">
        <f t="shared" si="306"/>
        <v>6.6267404688262586</v>
      </c>
      <c r="AS519" s="84">
        <f t="shared" si="306"/>
        <v>6.6267277794086512</v>
      </c>
      <c r="AT519" s="84">
        <f t="shared" si="306"/>
        <v>6.6263456487824772</v>
      </c>
      <c r="AU519" s="84">
        <f t="shared" si="284"/>
        <v>6.6148622132542254</v>
      </c>
    </row>
    <row r="520" spans="1:64" s="77" customFormat="1" ht="12.95" customHeight="1">
      <c r="A520" s="137" t="s">
        <v>1477</v>
      </c>
      <c r="B520" s="138" t="s">
        <v>154</v>
      </c>
      <c r="C520" s="139">
        <v>54064.195</v>
      </c>
      <c r="D520" s="139" t="s">
        <v>244</v>
      </c>
      <c r="E520" s="140">
        <f t="shared" si="274"/>
        <v>8605.058099433907</v>
      </c>
      <c r="F520" s="77">
        <f t="shared" si="275"/>
        <v>8605</v>
      </c>
      <c r="G520" s="77">
        <f t="shared" si="296"/>
        <v>6.5997500001685694E-2</v>
      </c>
      <c r="I520" s="77">
        <f t="shared" si="307"/>
        <v>6.5997500001685694E-2</v>
      </c>
      <c r="O520" s="77">
        <f t="shared" ca="1" si="305"/>
        <v>8.3955573198284048E-2</v>
      </c>
      <c r="P520" s="77">
        <f t="shared" si="308"/>
        <v>0.11494387162125591</v>
      </c>
      <c r="Q520" s="143">
        <f t="shared" si="289"/>
        <v>39045.695</v>
      </c>
      <c r="R520" s="77">
        <f t="shared" si="297"/>
        <v>2.3957472947210689E-3</v>
      </c>
      <c r="S520" s="79">
        <f t="shared" si="309"/>
        <v>0.1</v>
      </c>
      <c r="Z520" s="77">
        <f t="shared" si="276"/>
        <v>8605</v>
      </c>
      <c r="AA520" s="84">
        <f t="shared" si="277"/>
        <v>7.8820017851332053E-2</v>
      </c>
      <c r="AB520" s="84">
        <f t="shared" si="300"/>
        <v>8.2016128378903597E-2</v>
      </c>
      <c r="AC520" s="84">
        <f t="shared" si="301"/>
        <v>-4.8946371619570217E-2</v>
      </c>
      <c r="AD520" s="84">
        <f t="shared" si="302"/>
        <v>-1.2822517849646359E-2</v>
      </c>
      <c r="AE520" s="84">
        <f t="shared" si="303"/>
        <v>1.6441696400449948E-5</v>
      </c>
      <c r="AF520" s="77">
        <f t="shared" si="304"/>
        <v>-4.8946371619570217E-2</v>
      </c>
      <c r="AG520" s="142"/>
      <c r="AH520" s="77">
        <f t="shared" si="278"/>
        <v>-1.601862837721791E-2</v>
      </c>
      <c r="AI520" s="77">
        <f t="shared" si="279"/>
        <v>1.0330334448030796</v>
      </c>
      <c r="AJ520" s="77">
        <f t="shared" si="280"/>
        <v>-0.24662808117644472</v>
      </c>
      <c r="AK520" s="77">
        <f t="shared" si="281"/>
        <v>1.2346646735095395E-2</v>
      </c>
      <c r="AL520" s="77">
        <f t="shared" si="282"/>
        <v>0.35768486788798048</v>
      </c>
      <c r="AM520" s="77">
        <f t="shared" si="283"/>
        <v>0.18077388392287819</v>
      </c>
      <c r="AN520" s="84">
        <f t="shared" si="306"/>
        <v>6.628720573178783</v>
      </c>
      <c r="AO520" s="84">
        <f t="shared" si="306"/>
        <v>6.6287205731633367</v>
      </c>
      <c r="AP520" s="84">
        <f t="shared" si="306"/>
        <v>6.6287205726978451</v>
      </c>
      <c r="AQ520" s="84">
        <f t="shared" si="306"/>
        <v>6.6287205586689835</v>
      </c>
      <c r="AR520" s="84">
        <f t="shared" si="306"/>
        <v>6.6287201358710997</v>
      </c>
      <c r="AS520" s="84">
        <f t="shared" si="306"/>
        <v>6.628707393737912</v>
      </c>
      <c r="AT520" s="84">
        <f t="shared" si="306"/>
        <v>6.6283234032406586</v>
      </c>
      <c r="AU520" s="84">
        <f t="shared" si="284"/>
        <v>6.6167761710242434</v>
      </c>
      <c r="AV520" s="84"/>
      <c r="AW520" s="84"/>
      <c r="AX520" s="84"/>
      <c r="AY520" s="84"/>
      <c r="AZ520" s="84"/>
      <c r="BA520" s="84"/>
      <c r="BB520" s="84"/>
      <c r="BC520" s="84"/>
      <c r="BD520" s="84"/>
      <c r="BE520" s="84"/>
      <c r="BF520" s="84"/>
      <c r="BG520" s="84"/>
      <c r="BH520" s="84"/>
      <c r="BI520" s="84"/>
      <c r="BJ520" s="84"/>
      <c r="BK520" s="84"/>
      <c r="BL520" s="84"/>
    </row>
    <row r="521" spans="1:64" s="77" customFormat="1" ht="12.95" customHeight="1">
      <c r="A521" s="137" t="s">
        <v>1477</v>
      </c>
      <c r="B521" s="138" t="s">
        <v>154</v>
      </c>
      <c r="C521" s="139">
        <v>54073.309000000001</v>
      </c>
      <c r="D521" s="139" t="s">
        <v>244</v>
      </c>
      <c r="E521" s="140">
        <f t="shared" si="274"/>
        <v>8613.081406992711</v>
      </c>
      <c r="F521" s="77">
        <f t="shared" si="275"/>
        <v>8613</v>
      </c>
      <c r="G521" s="77">
        <f t="shared" si="296"/>
        <v>9.2473500008054543E-2</v>
      </c>
      <c r="I521" s="77">
        <f t="shared" si="307"/>
        <v>9.2473500008054543E-2</v>
      </c>
      <c r="O521" s="77">
        <f t="shared" ca="1" si="305"/>
        <v>8.4045235398614512E-2</v>
      </c>
      <c r="P521" s="77">
        <f t="shared" si="308"/>
        <v>0.11511115869793379</v>
      </c>
      <c r="Q521" s="143">
        <f t="shared" si="289"/>
        <v>39054.809000000001</v>
      </c>
      <c r="R521" s="77">
        <f t="shared" si="297"/>
        <v>5.1246359095946518E-4</v>
      </c>
      <c r="S521" s="79">
        <f t="shared" si="309"/>
        <v>0.1</v>
      </c>
      <c r="Z521" s="77">
        <f t="shared" si="276"/>
        <v>8613</v>
      </c>
      <c r="AA521" s="84">
        <f t="shared" si="277"/>
        <v>7.8906793057974295E-2</v>
      </c>
      <c r="AB521" s="84">
        <f t="shared" si="300"/>
        <v>0.10842444830589169</v>
      </c>
      <c r="AC521" s="84">
        <f t="shared" si="301"/>
        <v>-2.2637658689879242E-2</v>
      </c>
      <c r="AD521" s="84">
        <f t="shared" si="302"/>
        <v>1.3566706950080248E-2</v>
      </c>
      <c r="AE521" s="84">
        <f t="shared" si="303"/>
        <v>1.8405553746935574E-5</v>
      </c>
      <c r="AF521" s="77">
        <f t="shared" si="304"/>
        <v>-2.2637658689879242E-2</v>
      </c>
      <c r="AG521" s="142"/>
      <c r="AH521" s="77">
        <f t="shared" si="278"/>
        <v>-1.595094829783715E-2</v>
      </c>
      <c r="AI521" s="77">
        <f t="shared" si="279"/>
        <v>1.0330189852326315</v>
      </c>
      <c r="AJ521" s="77">
        <f t="shared" si="280"/>
        <v>-0.24549472780641374</v>
      </c>
      <c r="AK521" s="77">
        <f t="shared" si="281"/>
        <v>1.2385264444758843E-2</v>
      </c>
      <c r="AL521" s="77">
        <f t="shared" si="282"/>
        <v>0.35885417249168666</v>
      </c>
      <c r="AM521" s="77">
        <f t="shared" si="283"/>
        <v>0.18137770607922626</v>
      </c>
      <c r="AN521" s="84">
        <f t="shared" ref="AN521:AT530" si="310">$AU521+$AB$7*SIN(AO521)</f>
        <v>6.6298517906198455</v>
      </c>
      <c r="AO521" s="84">
        <f t="shared" si="310"/>
        <v>6.6298517906043894</v>
      </c>
      <c r="AP521" s="84">
        <f t="shared" si="310"/>
        <v>6.6298517901383729</v>
      </c>
      <c r="AQ521" s="84">
        <f t="shared" si="310"/>
        <v>6.6298517760879765</v>
      </c>
      <c r="AR521" s="84">
        <f t="shared" si="310"/>
        <v>6.6298513524683083</v>
      </c>
      <c r="AS521" s="84">
        <f t="shared" si="310"/>
        <v>6.6298385803595377</v>
      </c>
      <c r="AT521" s="84">
        <f t="shared" si="310"/>
        <v>6.629453529668389</v>
      </c>
      <c r="AU521" s="84">
        <f t="shared" si="284"/>
        <v>6.6178698611785389</v>
      </c>
    </row>
    <row r="522" spans="1:64" s="77" customFormat="1" ht="12.95" customHeight="1">
      <c r="A522" s="137" t="s">
        <v>1477</v>
      </c>
      <c r="B522" s="138" t="s">
        <v>154</v>
      </c>
      <c r="C522" s="139">
        <v>54089.188999999998</v>
      </c>
      <c r="D522" s="139" t="s">
        <v>244</v>
      </c>
      <c r="E522" s="140">
        <f t="shared" si="274"/>
        <v>8627.061012438593</v>
      </c>
      <c r="F522" s="77">
        <f t="shared" si="275"/>
        <v>8627</v>
      </c>
      <c r="G522" s="77">
        <f t="shared" si="296"/>
        <v>6.9306500001403037E-2</v>
      </c>
      <c r="I522" s="77">
        <f t="shared" si="307"/>
        <v>6.9306500001403037E-2</v>
      </c>
      <c r="O522" s="77">
        <f t="shared" ca="1" si="305"/>
        <v>8.420214424919284E-2</v>
      </c>
      <c r="P522" s="77">
        <f t="shared" si="308"/>
        <v>0.11540418118007187</v>
      </c>
      <c r="Q522" s="143">
        <f t="shared" si="289"/>
        <v>39070.688999999998</v>
      </c>
      <c r="R522" s="77">
        <f t="shared" si="297"/>
        <v>2.1249962100501987E-3</v>
      </c>
      <c r="S522" s="79">
        <f t="shared" si="309"/>
        <v>0.1</v>
      </c>
      <c r="Z522" s="77">
        <f t="shared" si="276"/>
        <v>8627</v>
      </c>
      <c r="AA522" s="84">
        <f t="shared" si="277"/>
        <v>7.9058677204785099E-2</v>
      </c>
      <c r="AB522" s="84">
        <f t="shared" si="300"/>
        <v>8.5138961383212711E-2</v>
      </c>
      <c r="AC522" s="84">
        <f t="shared" si="301"/>
        <v>-4.6097681178668831E-2</v>
      </c>
      <c r="AD522" s="84">
        <f t="shared" si="302"/>
        <v>-9.752177203382062E-3</v>
      </c>
      <c r="AE522" s="84">
        <f t="shared" si="303"/>
        <v>9.5104960206164776E-6</v>
      </c>
      <c r="AF522" s="77">
        <f t="shared" si="304"/>
        <v>-4.6097681178668831E-2</v>
      </c>
      <c r="AG522" s="142"/>
      <c r="AH522" s="77">
        <f t="shared" si="278"/>
        <v>-1.5832461381809677E-2</v>
      </c>
      <c r="AI522" s="77">
        <f t="shared" si="279"/>
        <v>1.0329935733469158</v>
      </c>
      <c r="AJ522" s="77">
        <f t="shared" si="280"/>
        <v>-0.2435106292355417</v>
      </c>
      <c r="AK522" s="77">
        <f t="shared" si="281"/>
        <v>1.2452802052592067E-2</v>
      </c>
      <c r="AL522" s="77">
        <f t="shared" si="282"/>
        <v>0.36090037659956453</v>
      </c>
      <c r="AM522" s="77">
        <f t="shared" si="283"/>
        <v>0.18243466251982363</v>
      </c>
      <c r="AN522" s="84">
        <f t="shared" si="310"/>
        <v>6.6318313829527762</v>
      </c>
      <c r="AO522" s="84">
        <f t="shared" si="310"/>
        <v>6.6318313829373015</v>
      </c>
      <c r="AP522" s="84">
        <f t="shared" si="310"/>
        <v>6.6318313824703861</v>
      </c>
      <c r="AQ522" s="84">
        <f t="shared" si="310"/>
        <v>6.6318313683827927</v>
      </c>
      <c r="AR522" s="84">
        <f t="shared" si="310"/>
        <v>6.6318309433368468</v>
      </c>
      <c r="AS522" s="84">
        <f t="shared" si="310"/>
        <v>6.6318181190299192</v>
      </c>
      <c r="AT522" s="84">
        <f t="shared" si="310"/>
        <v>6.6314312175499524</v>
      </c>
      <c r="AU522" s="84">
        <f t="shared" si="284"/>
        <v>6.6197838189485569</v>
      </c>
    </row>
    <row r="523" spans="1:64" s="77" customFormat="1" ht="12.95" customHeight="1">
      <c r="A523" s="137" t="s">
        <v>1477</v>
      </c>
      <c r="B523" s="138" t="s">
        <v>154</v>
      </c>
      <c r="C523" s="139">
        <v>54097.16</v>
      </c>
      <c r="D523" s="139" t="s">
        <v>244</v>
      </c>
      <c r="E523" s="140">
        <f t="shared" si="274"/>
        <v>8634.078105323304</v>
      </c>
      <c r="F523" s="77">
        <f t="shared" si="275"/>
        <v>8634</v>
      </c>
      <c r="G523" s="77">
        <f t="shared" si="296"/>
        <v>8.8723000008030795E-2</v>
      </c>
      <c r="I523" s="77">
        <f t="shared" si="307"/>
        <v>8.8723000008030795E-2</v>
      </c>
      <c r="O523" s="77">
        <f t="shared" ca="1" si="305"/>
        <v>8.4280598674481996E-2</v>
      </c>
      <c r="P523" s="77">
        <f t="shared" si="308"/>
        <v>0.115550821331527</v>
      </c>
      <c r="Q523" s="143">
        <f t="shared" si="289"/>
        <v>39078.660000000003</v>
      </c>
      <c r="R523" s="77">
        <f t="shared" si="297"/>
        <v>7.1973199696543765E-4</v>
      </c>
      <c r="S523" s="79">
        <f t="shared" si="309"/>
        <v>0.1</v>
      </c>
      <c r="Z523" s="77">
        <f t="shared" si="276"/>
        <v>8634</v>
      </c>
      <c r="AA523" s="84">
        <f t="shared" si="277"/>
        <v>7.9134632294500851E-2</v>
      </c>
      <c r="AB523" s="84">
        <f t="shared" si="300"/>
        <v>0.10449619573187069</v>
      </c>
      <c r="AC523" s="84">
        <f t="shared" si="301"/>
        <v>-2.6827821323496204E-2</v>
      </c>
      <c r="AD523" s="84">
        <f t="shared" si="302"/>
        <v>9.5883677135299439E-3</v>
      </c>
      <c r="AE523" s="84">
        <f t="shared" si="303"/>
        <v>9.1936795409863458E-6</v>
      </c>
      <c r="AF523" s="77">
        <f t="shared" si="304"/>
        <v>-2.6827821323496204E-2</v>
      </c>
      <c r="AG523" s="142"/>
      <c r="AH523" s="77">
        <f t="shared" si="278"/>
        <v>-1.5773195723839891E-2</v>
      </c>
      <c r="AI523" s="77">
        <f t="shared" si="279"/>
        <v>1.0329808160662117</v>
      </c>
      <c r="AJ523" s="77">
        <f t="shared" si="280"/>
        <v>-0.24251823378400361</v>
      </c>
      <c r="AK523" s="77">
        <f t="shared" si="281"/>
        <v>1.2486550074622661E-2</v>
      </c>
      <c r="AL523" s="77">
        <f t="shared" si="282"/>
        <v>0.36192344083364808</v>
      </c>
      <c r="AM523" s="77">
        <f t="shared" si="283"/>
        <v>0.18296326903280655</v>
      </c>
      <c r="AN523" s="84">
        <f t="shared" si="310"/>
        <v>6.6328211608247543</v>
      </c>
      <c r="AO523" s="84">
        <f t="shared" si="310"/>
        <v>6.6328211608092698</v>
      </c>
      <c r="AP523" s="84">
        <f t="shared" si="310"/>
        <v>6.6328211603419147</v>
      </c>
      <c r="AQ523" s="84">
        <f t="shared" si="310"/>
        <v>6.6328211462359565</v>
      </c>
      <c r="AR523" s="84">
        <f t="shared" si="310"/>
        <v>6.6328207204825338</v>
      </c>
      <c r="AS523" s="84">
        <f t="shared" si="310"/>
        <v>6.6328078702005016</v>
      </c>
      <c r="AT523" s="84">
        <f t="shared" si="310"/>
        <v>6.6324200455051425</v>
      </c>
      <c r="AU523" s="84">
        <f t="shared" si="284"/>
        <v>6.6207407978335659</v>
      </c>
    </row>
    <row r="524" spans="1:64" s="77" customFormat="1" ht="12.95" customHeight="1">
      <c r="A524" s="137" t="s">
        <v>1496</v>
      </c>
      <c r="B524" s="138" t="s">
        <v>154</v>
      </c>
      <c r="C524" s="139">
        <v>54114.186999999998</v>
      </c>
      <c r="D524" s="139" t="s">
        <v>244</v>
      </c>
      <c r="E524" s="140">
        <f t="shared" si="274"/>
        <v>8649.0674467544741</v>
      </c>
      <c r="F524" s="77">
        <f t="shared" si="275"/>
        <v>8649</v>
      </c>
      <c r="G524" s="77">
        <f t="shared" si="296"/>
        <v>7.6615500001935288E-2</v>
      </c>
      <c r="I524" s="77">
        <f t="shared" si="307"/>
        <v>7.6615500001935288E-2</v>
      </c>
      <c r="O524" s="77">
        <f t="shared" ca="1" si="305"/>
        <v>8.4448715300101632E-2</v>
      </c>
      <c r="P524" s="77">
        <f t="shared" si="308"/>
        <v>0.11586533961816495</v>
      </c>
      <c r="Q524" s="143">
        <f t="shared" si="289"/>
        <v>39095.686999999998</v>
      </c>
      <c r="R524" s="77">
        <f t="shared" si="297"/>
        <v>1.5405499098997512E-3</v>
      </c>
      <c r="S524" s="79">
        <f t="shared" si="309"/>
        <v>0.1</v>
      </c>
      <c r="Z524" s="77">
        <f t="shared" si="276"/>
        <v>8649</v>
      </c>
      <c r="AA524" s="84">
        <f t="shared" si="277"/>
        <v>7.9297422071521254E-2</v>
      </c>
      <c r="AB524" s="84">
        <f t="shared" si="300"/>
        <v>9.2261648400434396E-2</v>
      </c>
      <c r="AC524" s="84">
        <f t="shared" si="301"/>
        <v>-3.9249839616229659E-2</v>
      </c>
      <c r="AD524" s="84">
        <f t="shared" si="302"/>
        <v>-2.6819220695859652E-3</v>
      </c>
      <c r="AE524" s="84">
        <f t="shared" si="303"/>
        <v>7.1927059873322677E-7</v>
      </c>
      <c r="AF524" s="77">
        <f t="shared" si="304"/>
        <v>-3.9249839616229659E-2</v>
      </c>
      <c r="AG524" s="142"/>
      <c r="AH524" s="77">
        <f t="shared" si="278"/>
        <v>-1.5646148398499107E-2</v>
      </c>
      <c r="AI524" s="77">
        <f t="shared" si="279"/>
        <v>1.0329533638846173</v>
      </c>
      <c r="AJ524" s="77">
        <f t="shared" si="280"/>
        <v>-0.24039090147709324</v>
      </c>
      <c r="AK524" s="77">
        <f t="shared" si="281"/>
        <v>1.2558820400313966E-2</v>
      </c>
      <c r="AL524" s="77">
        <f t="shared" si="282"/>
        <v>0.36411563604416319</v>
      </c>
      <c r="AM524" s="77">
        <f t="shared" si="283"/>
        <v>0.18409628679229473</v>
      </c>
      <c r="AN524" s="84">
        <f t="shared" si="310"/>
        <v>6.6349420721490802</v>
      </c>
      <c r="AO524" s="84">
        <f t="shared" si="310"/>
        <v>6.634942072133577</v>
      </c>
      <c r="AP524" s="84">
        <f t="shared" si="310"/>
        <v>6.6349420716652991</v>
      </c>
      <c r="AQ524" s="84">
        <f t="shared" si="310"/>
        <v>6.6349420575205134</v>
      </c>
      <c r="AR524" s="84">
        <f t="shared" si="310"/>
        <v>6.6349416302638016</v>
      </c>
      <c r="AS524" s="84">
        <f t="shared" si="310"/>
        <v>6.6349287245999902</v>
      </c>
      <c r="AT524" s="84">
        <f t="shared" si="310"/>
        <v>6.6345389264975854</v>
      </c>
      <c r="AU524" s="84">
        <f t="shared" si="284"/>
        <v>6.6227914668728705</v>
      </c>
    </row>
    <row r="525" spans="1:64" s="77" customFormat="1" ht="12.95" customHeight="1">
      <c r="A525" s="137" t="s">
        <v>1496</v>
      </c>
      <c r="B525" s="138" t="s">
        <v>154</v>
      </c>
      <c r="C525" s="139">
        <v>54440.218000000001</v>
      </c>
      <c r="D525" s="139" t="s">
        <v>244</v>
      </c>
      <c r="E525" s="140">
        <f t="shared" si="274"/>
        <v>8936.0815993443357</v>
      </c>
      <c r="F525" s="77">
        <f t="shared" si="275"/>
        <v>8936</v>
      </c>
      <c r="G525" s="77">
        <f t="shared" si="296"/>
        <v>9.2692000005627051E-2</v>
      </c>
      <c r="I525" s="77">
        <f t="shared" si="307"/>
        <v>9.2692000005627051E-2</v>
      </c>
      <c r="O525" s="77">
        <f t="shared" ca="1" si="305"/>
        <v>8.7665346736957195E-2</v>
      </c>
      <c r="P525" s="77">
        <f t="shared" si="308"/>
        <v>0.12195913085490967</v>
      </c>
      <c r="Q525" s="143">
        <f t="shared" si="289"/>
        <v>39421.718000000001</v>
      </c>
      <c r="R525" s="77">
        <f t="shared" si="297"/>
        <v>8.565649481490303E-4</v>
      </c>
      <c r="S525" s="79">
        <f t="shared" si="309"/>
        <v>0.1</v>
      </c>
      <c r="Z525" s="77">
        <f t="shared" si="276"/>
        <v>8936</v>
      </c>
      <c r="AA525" s="84">
        <f t="shared" si="277"/>
        <v>8.2418925648610433E-2</v>
      </c>
      <c r="AB525" s="84">
        <f t="shared" si="300"/>
        <v>0.10589510221674858</v>
      </c>
      <c r="AC525" s="84">
        <f t="shared" si="301"/>
        <v>-2.9267130849282619E-2</v>
      </c>
      <c r="AD525" s="84">
        <f t="shared" si="302"/>
        <v>1.0273074357016618E-2</v>
      </c>
      <c r="AE525" s="84">
        <f t="shared" si="303"/>
        <v>1.0553605674479239E-5</v>
      </c>
      <c r="AF525" s="77">
        <f t="shared" si="304"/>
        <v>-2.9267130849282619E-2</v>
      </c>
      <c r="AG525" s="142"/>
      <c r="AH525" s="77">
        <f t="shared" si="278"/>
        <v>-1.3203102211121535E-2</v>
      </c>
      <c r="AI525" s="77">
        <f t="shared" si="279"/>
        <v>1.0323980921651938</v>
      </c>
      <c r="AJ525" s="77">
        <f t="shared" si="280"/>
        <v>-0.19950017313836613</v>
      </c>
      <c r="AK525" s="77">
        <f t="shared" si="281"/>
        <v>1.3928811335320529E-2</v>
      </c>
      <c r="AL525" s="77">
        <f t="shared" si="282"/>
        <v>0.40603636383687119</v>
      </c>
      <c r="AM525" s="77">
        <f t="shared" si="283"/>
        <v>0.20585417180156615</v>
      </c>
      <c r="AN525" s="84">
        <f t="shared" si="310"/>
        <v>6.67551091488727</v>
      </c>
      <c r="AO525" s="84">
        <f t="shared" si="310"/>
        <v>6.6755109148716079</v>
      </c>
      <c r="AP525" s="84">
        <f t="shared" si="310"/>
        <v>6.675510914390987</v>
      </c>
      <c r="AQ525" s="84">
        <f t="shared" si="310"/>
        <v>6.6755108996416803</v>
      </c>
      <c r="AR525" s="84">
        <f t="shared" si="310"/>
        <v>6.6755104470148483</v>
      </c>
      <c r="AS525" s="84">
        <f t="shared" si="310"/>
        <v>6.6754965568403266</v>
      </c>
      <c r="AT525" s="84">
        <f t="shared" si="310"/>
        <v>6.6750703351161373</v>
      </c>
      <c r="AU525" s="84">
        <f t="shared" si="284"/>
        <v>6.6620276011582327</v>
      </c>
    </row>
    <row r="526" spans="1:64" s="77" customFormat="1" ht="12.95" customHeight="1">
      <c r="A526" s="140" t="s">
        <v>250</v>
      </c>
      <c r="B526" s="151" t="s">
        <v>154</v>
      </c>
      <c r="C526" s="148">
        <v>54461.791100000002</v>
      </c>
      <c r="D526" s="148">
        <v>6.9999999999999999E-4</v>
      </c>
      <c r="E526" s="140">
        <f t="shared" si="274"/>
        <v>8955.0729989819047</v>
      </c>
      <c r="F526" s="77">
        <f t="shared" si="275"/>
        <v>8955</v>
      </c>
      <c r="G526" s="77">
        <f t="shared" si="296"/>
        <v>8.292250000522472E-2</v>
      </c>
      <c r="K526" s="77">
        <f>G526</f>
        <v>8.292250000522472E-2</v>
      </c>
      <c r="O526" s="77">
        <f t="shared" ca="1" si="305"/>
        <v>8.7878294462742063E-2</v>
      </c>
      <c r="P526" s="77">
        <f t="shared" si="308"/>
        <v>0.12236765111172633</v>
      </c>
      <c r="Q526" s="143">
        <f t="shared" si="289"/>
        <v>39443.291100000002</v>
      </c>
      <c r="R526" s="77">
        <f t="shared" si="297"/>
        <v>1.5559199458147453E-3</v>
      </c>
      <c r="S526" s="79">
        <f>S$18</f>
        <v>1</v>
      </c>
      <c r="Z526" s="77">
        <f t="shared" si="276"/>
        <v>8955</v>
      </c>
      <c r="AA526" s="84">
        <f t="shared" si="277"/>
        <v>8.2625976164934362E-2</v>
      </c>
      <c r="AB526" s="84">
        <f t="shared" si="300"/>
        <v>9.596310377504097E-2</v>
      </c>
      <c r="AC526" s="84">
        <f t="shared" si="301"/>
        <v>-3.9445151106501611E-2</v>
      </c>
      <c r="AD526" s="84">
        <f t="shared" si="302"/>
        <v>2.9652384029035805E-4</v>
      </c>
      <c r="AE526" s="84">
        <f t="shared" si="303"/>
        <v>8.7926387860541776E-8</v>
      </c>
      <c r="AF526" s="77">
        <f t="shared" si="304"/>
        <v>-3.9445151106501611E-2</v>
      </c>
      <c r="AG526" s="142"/>
      <c r="AH526" s="77">
        <f t="shared" si="278"/>
        <v>-1.3040603769816243E-2</v>
      </c>
      <c r="AI526" s="77">
        <f t="shared" si="279"/>
        <v>1.0323593343910447</v>
      </c>
      <c r="AJ526" s="77">
        <f t="shared" si="280"/>
        <v>-0.19678154686385943</v>
      </c>
      <c r="AK526" s="77">
        <f t="shared" si="281"/>
        <v>1.4018617582625455E-2</v>
      </c>
      <c r="AL526" s="77">
        <f t="shared" si="282"/>
        <v>0.40880998207674829</v>
      </c>
      <c r="AM526" s="77">
        <f t="shared" si="283"/>
        <v>0.20730016199054416</v>
      </c>
      <c r="AN526" s="84">
        <f t="shared" si="310"/>
        <v>6.6781958723642525</v>
      </c>
      <c r="AO526" s="84">
        <f t="shared" si="310"/>
        <v>6.678195872348593</v>
      </c>
      <c r="AP526" s="84">
        <f t="shared" si="310"/>
        <v>6.6781958718675076</v>
      </c>
      <c r="AQ526" s="84">
        <f t="shared" si="310"/>
        <v>6.6781958570874718</v>
      </c>
      <c r="AR526" s="84">
        <f t="shared" si="310"/>
        <v>6.6781954030115074</v>
      </c>
      <c r="AS526" s="84">
        <f t="shared" si="310"/>
        <v>6.6781814528181167</v>
      </c>
      <c r="AT526" s="84">
        <f t="shared" si="310"/>
        <v>6.6777529122914414</v>
      </c>
      <c r="AU526" s="84">
        <f t="shared" si="284"/>
        <v>6.6646251152746858</v>
      </c>
    </row>
    <row r="527" spans="1:64" s="77" customFormat="1" ht="12.95" customHeight="1">
      <c r="A527" s="137" t="s">
        <v>1496</v>
      </c>
      <c r="B527" s="138" t="s">
        <v>154</v>
      </c>
      <c r="C527" s="139">
        <v>54465.197999999997</v>
      </c>
      <c r="D527" s="139" t="s">
        <v>244</v>
      </c>
      <c r="E527" s="140">
        <f t="shared" si="274"/>
        <v>8958.0721877598335</v>
      </c>
      <c r="F527" s="77">
        <f t="shared" si="275"/>
        <v>8958</v>
      </c>
      <c r="G527" s="77">
        <f t="shared" si="296"/>
        <v>8.2000999995216262E-2</v>
      </c>
      <c r="I527" s="77">
        <f>+G527</f>
        <v>8.2000999995216262E-2</v>
      </c>
      <c r="O527" s="77">
        <f t="shared" ca="1" si="305"/>
        <v>8.7911917787865987E-2</v>
      </c>
      <c r="P527" s="77">
        <f t="shared" si="308"/>
        <v>0.12243221218830361</v>
      </c>
      <c r="Q527" s="143">
        <f t="shared" si="289"/>
        <v>39446.697999999997</v>
      </c>
      <c r="R527" s="77">
        <f t="shared" si="297"/>
        <v>1.6346829194024549E-3</v>
      </c>
      <c r="S527" s="79">
        <f>S$16</f>
        <v>0.1</v>
      </c>
      <c r="Z527" s="77">
        <f t="shared" si="276"/>
        <v>8958</v>
      </c>
      <c r="AA527" s="84">
        <f t="shared" si="277"/>
        <v>8.2658672293539903E-2</v>
      </c>
      <c r="AB527" s="84">
        <f t="shared" si="300"/>
        <v>9.5015938051318333E-2</v>
      </c>
      <c r="AC527" s="84">
        <f t="shared" si="301"/>
        <v>-4.0431212193087346E-2</v>
      </c>
      <c r="AD527" s="84">
        <f t="shared" si="302"/>
        <v>-6.576722983236416E-4</v>
      </c>
      <c r="AE527" s="84">
        <f t="shared" si="303"/>
        <v>4.3253285198230107E-8</v>
      </c>
      <c r="AF527" s="77">
        <f t="shared" si="304"/>
        <v>-4.0431212193087346E-2</v>
      </c>
      <c r="AG527" s="142"/>
      <c r="AH527" s="77">
        <f t="shared" si="278"/>
        <v>-1.3014938056102064E-2</v>
      </c>
      <c r="AI527" s="77">
        <f t="shared" si="279"/>
        <v>1.03235319224615</v>
      </c>
      <c r="AJ527" s="77">
        <f t="shared" si="280"/>
        <v>-0.1963521698558558</v>
      </c>
      <c r="AK527" s="77">
        <f t="shared" si="281"/>
        <v>1.40327870589917E-2</v>
      </c>
      <c r="AL527" s="77">
        <f t="shared" si="282"/>
        <v>0.40924790273527056</v>
      </c>
      <c r="AM527" s="77">
        <f t="shared" si="283"/>
        <v>0.20752854215018088</v>
      </c>
      <c r="AN527" s="84">
        <f t="shared" si="310"/>
        <v>6.6786198037913449</v>
      </c>
      <c r="AO527" s="84">
        <f t="shared" si="310"/>
        <v>6.6786198037756863</v>
      </c>
      <c r="AP527" s="84">
        <f t="shared" si="310"/>
        <v>6.6786198032945316</v>
      </c>
      <c r="AQ527" s="84">
        <f t="shared" si="310"/>
        <v>6.6786197885097485</v>
      </c>
      <c r="AR527" s="84">
        <f t="shared" si="310"/>
        <v>6.6786193342076157</v>
      </c>
      <c r="AS527" s="84">
        <f t="shared" si="310"/>
        <v>6.6786053745973213</v>
      </c>
      <c r="AT527" s="84">
        <f t="shared" si="310"/>
        <v>6.6781764690264982</v>
      </c>
      <c r="AU527" s="84">
        <f t="shared" si="284"/>
        <v>6.6650352490825462</v>
      </c>
    </row>
    <row r="528" spans="1:64" s="77" customFormat="1" ht="12.95" customHeight="1">
      <c r="A528" s="148" t="s">
        <v>166</v>
      </c>
      <c r="B528" s="151" t="s">
        <v>154</v>
      </c>
      <c r="C528" s="6">
        <v>54500.413200000003</v>
      </c>
      <c r="D528" s="6">
        <v>4.0000000000000002E-4</v>
      </c>
      <c r="E528" s="140">
        <f t="shared" si="274"/>
        <v>8989.0731072622257</v>
      </c>
      <c r="F528" s="77">
        <f t="shared" si="275"/>
        <v>8989</v>
      </c>
      <c r="G528" s="77">
        <f t="shared" si="296"/>
        <v>8.3045500003208872E-2</v>
      </c>
      <c r="J528" s="77">
        <f>+G528</f>
        <v>8.3045500003208872E-2</v>
      </c>
      <c r="O528" s="77">
        <f t="shared" ca="1" si="305"/>
        <v>8.8259358814146552E-2</v>
      </c>
      <c r="P528" s="77">
        <f t="shared" si="308"/>
        <v>0.123100267609173</v>
      </c>
      <c r="Q528" s="143">
        <f t="shared" si="289"/>
        <v>39481.913200000003</v>
      </c>
      <c r="R528" s="77">
        <f t="shared" si="297"/>
        <v>1.6043844079677936E-3</v>
      </c>
      <c r="S528" s="79">
        <f>S$17</f>
        <v>1</v>
      </c>
      <c r="Z528" s="77">
        <f t="shared" si="276"/>
        <v>8989</v>
      </c>
      <c r="AA528" s="84">
        <f t="shared" si="277"/>
        <v>8.2996593581146957E-2</v>
      </c>
      <c r="AB528" s="84">
        <f t="shared" si="300"/>
        <v>9.5795098544883439E-2</v>
      </c>
      <c r="AC528" s="84">
        <f t="shared" si="301"/>
        <v>-4.0054767605964131E-2</v>
      </c>
      <c r="AD528" s="84">
        <f t="shared" si="302"/>
        <v>4.8906422061914534E-5</v>
      </c>
      <c r="AE528" s="84">
        <f t="shared" si="303"/>
        <v>2.3918381188981208E-9</v>
      </c>
      <c r="AF528" s="77">
        <f t="shared" si="304"/>
        <v>-4.0054767605964131E-2</v>
      </c>
      <c r="AG528" s="142"/>
      <c r="AH528" s="77">
        <f t="shared" si="278"/>
        <v>-1.2749598541674565E-2</v>
      </c>
      <c r="AI528" s="77">
        <f t="shared" si="279"/>
        <v>1.0322893646638018</v>
      </c>
      <c r="AJ528" s="77">
        <f t="shared" si="280"/>
        <v>-0.19191338471194661</v>
      </c>
      <c r="AK528" s="77">
        <f t="shared" si="281"/>
        <v>1.4179037018337252E-2</v>
      </c>
      <c r="AL528" s="77">
        <f t="shared" si="282"/>
        <v>0.41377277665127271</v>
      </c>
      <c r="AM528" s="77">
        <f t="shared" si="283"/>
        <v>0.20988953052001719</v>
      </c>
      <c r="AN528" s="84">
        <f t="shared" si="310"/>
        <v>6.6830002803148245</v>
      </c>
      <c r="AO528" s="84">
        <f t="shared" si="310"/>
        <v>6.683000280299173</v>
      </c>
      <c r="AP528" s="84">
        <f t="shared" si="310"/>
        <v>6.6830002798173638</v>
      </c>
      <c r="AQ528" s="84">
        <f t="shared" si="310"/>
        <v>6.6830002649852105</v>
      </c>
      <c r="AR528" s="84">
        <f t="shared" si="310"/>
        <v>6.682999808388228</v>
      </c>
      <c r="AS528" s="84">
        <f t="shared" si="310"/>
        <v>6.6829857524273812</v>
      </c>
      <c r="AT528" s="84">
        <f t="shared" si="310"/>
        <v>6.6825530921083596</v>
      </c>
      <c r="AU528" s="84">
        <f t="shared" si="284"/>
        <v>6.6692732984304435</v>
      </c>
    </row>
    <row r="529" spans="1:47" s="77" customFormat="1" ht="12.95" customHeight="1">
      <c r="A529" s="144" t="s">
        <v>1651</v>
      </c>
      <c r="B529" s="144" t="s">
        <v>65</v>
      </c>
      <c r="C529" s="145">
        <v>54500.418799999999</v>
      </c>
      <c r="D529" s="146">
        <v>1.4E-3</v>
      </c>
      <c r="E529" s="140">
        <f t="shared" si="274"/>
        <v>8989.0780370978955</v>
      </c>
      <c r="F529" s="77">
        <f t="shared" si="275"/>
        <v>8989</v>
      </c>
      <c r="G529" s="77">
        <f t="shared" si="296"/>
        <v>8.8645499999984168E-2</v>
      </c>
      <c r="K529" s="77">
        <f>+G529</f>
        <v>8.8645499999984168E-2</v>
      </c>
      <c r="O529" s="77">
        <f t="shared" ca="1" si="305"/>
        <v>8.8259358814146552E-2</v>
      </c>
      <c r="P529" s="77">
        <f t="shared" si="308"/>
        <v>0.123100267609173</v>
      </c>
      <c r="Q529" s="143">
        <f t="shared" si="289"/>
        <v>39481.918799999999</v>
      </c>
      <c r="R529" s="77">
        <f t="shared" si="297"/>
        <v>1.1871310110032082E-3</v>
      </c>
      <c r="S529" s="79">
        <f>S$18</f>
        <v>1</v>
      </c>
      <c r="Z529" s="77">
        <f t="shared" si="276"/>
        <v>8989</v>
      </c>
      <c r="AA529" s="84">
        <f t="shared" si="277"/>
        <v>8.2996593581146957E-2</v>
      </c>
      <c r="AB529" s="84">
        <f t="shared" si="300"/>
        <v>0.10139509854165873</v>
      </c>
      <c r="AC529" s="84">
        <f t="shared" si="301"/>
        <v>-3.4454767609188836E-2</v>
      </c>
      <c r="AD529" s="84">
        <f t="shared" si="302"/>
        <v>5.6489064188372101E-3</v>
      </c>
      <c r="AE529" s="84">
        <f t="shared" si="303"/>
        <v>3.1910143728780232E-5</v>
      </c>
      <c r="AF529" s="77">
        <f t="shared" si="304"/>
        <v>-3.4454767609188836E-2</v>
      </c>
      <c r="AG529" s="142"/>
      <c r="AH529" s="77">
        <f t="shared" si="278"/>
        <v>-1.2749598541674565E-2</v>
      </c>
      <c r="AI529" s="77">
        <f t="shared" si="279"/>
        <v>1.0322893646638018</v>
      </c>
      <c r="AJ529" s="77">
        <f t="shared" si="280"/>
        <v>-0.19191338471194661</v>
      </c>
      <c r="AK529" s="77">
        <f t="shared" si="281"/>
        <v>1.4179037018337252E-2</v>
      </c>
      <c r="AL529" s="77">
        <f t="shared" si="282"/>
        <v>0.41377277665127271</v>
      </c>
      <c r="AM529" s="77">
        <f t="shared" si="283"/>
        <v>0.20988953052001719</v>
      </c>
      <c r="AN529" s="84">
        <f t="shared" si="310"/>
        <v>6.6830002803148245</v>
      </c>
      <c r="AO529" s="84">
        <f t="shared" si="310"/>
        <v>6.683000280299173</v>
      </c>
      <c r="AP529" s="84">
        <f t="shared" si="310"/>
        <v>6.6830002798173638</v>
      </c>
      <c r="AQ529" s="84">
        <f t="shared" si="310"/>
        <v>6.6830002649852105</v>
      </c>
      <c r="AR529" s="84">
        <f t="shared" si="310"/>
        <v>6.682999808388228</v>
      </c>
      <c r="AS529" s="84">
        <f t="shared" si="310"/>
        <v>6.6829857524273812</v>
      </c>
      <c r="AT529" s="84">
        <f t="shared" si="310"/>
        <v>6.6825530921083596</v>
      </c>
      <c r="AU529" s="84">
        <f t="shared" si="284"/>
        <v>6.6692732984304435</v>
      </c>
    </row>
    <row r="530" spans="1:47" s="77" customFormat="1" ht="12.95" customHeight="1">
      <c r="A530" s="144" t="s">
        <v>1651</v>
      </c>
      <c r="B530" s="144" t="s">
        <v>65</v>
      </c>
      <c r="C530" s="145">
        <v>54502.686399999999</v>
      </c>
      <c r="D530" s="146">
        <v>1.1999999999999999E-3</v>
      </c>
      <c r="E530" s="140">
        <f t="shared" si="274"/>
        <v>8991.074268414588</v>
      </c>
      <c r="F530" s="77">
        <f t="shared" si="275"/>
        <v>8991</v>
      </c>
      <c r="G530" s="77">
        <f t="shared" si="296"/>
        <v>8.4364500005904119E-2</v>
      </c>
      <c r="K530" s="77">
        <f>+G530</f>
        <v>8.4364500005904119E-2</v>
      </c>
      <c r="O530" s="77">
        <f t="shared" ca="1" si="305"/>
        <v>8.8281774364229168E-2</v>
      </c>
      <c r="P530" s="77">
        <f t="shared" si="308"/>
        <v>0.12314342583703905</v>
      </c>
      <c r="Q530" s="143">
        <f t="shared" si="289"/>
        <v>39484.186399999999</v>
      </c>
      <c r="R530" s="77">
        <f t="shared" si="297"/>
        <v>1.5038050886166639E-3</v>
      </c>
      <c r="S530" s="79">
        <f>S$18</f>
        <v>1</v>
      </c>
      <c r="Z530" s="77">
        <f t="shared" si="276"/>
        <v>8991</v>
      </c>
      <c r="AA530" s="84">
        <f t="shared" si="277"/>
        <v>8.3018398722038478E-2</v>
      </c>
      <c r="AB530" s="84">
        <f t="shared" si="300"/>
        <v>9.709697197846151E-2</v>
      </c>
      <c r="AC530" s="84">
        <f t="shared" si="301"/>
        <v>-3.8778925831134931E-2</v>
      </c>
      <c r="AD530" s="84">
        <f t="shared" si="302"/>
        <v>1.3461012838656417E-3</v>
      </c>
      <c r="AE530" s="84">
        <f t="shared" si="303"/>
        <v>1.8119886664247287E-6</v>
      </c>
      <c r="AF530" s="77">
        <f t="shared" si="304"/>
        <v>-3.8778925831134931E-2</v>
      </c>
      <c r="AG530" s="142"/>
      <c r="AH530" s="77">
        <f t="shared" si="278"/>
        <v>-1.2732471972557398E-2</v>
      </c>
      <c r="AI530" s="77">
        <f t="shared" si="279"/>
        <v>1.0322852243124323</v>
      </c>
      <c r="AJ530" s="77">
        <f t="shared" si="280"/>
        <v>-0.19162689446757442</v>
      </c>
      <c r="AK530" s="77">
        <f t="shared" si="281"/>
        <v>1.418846194114344E-2</v>
      </c>
      <c r="AL530" s="77">
        <f t="shared" si="282"/>
        <v>0.41406468474975811</v>
      </c>
      <c r="AM530" s="77">
        <f t="shared" si="283"/>
        <v>0.21004191904214278</v>
      </c>
      <c r="AN530" s="84">
        <f t="shared" si="310"/>
        <v>6.6832828823850265</v>
      </c>
      <c r="AO530" s="84">
        <f t="shared" si="310"/>
        <v>6.683282882369376</v>
      </c>
      <c r="AP530" s="84">
        <f t="shared" si="310"/>
        <v>6.6832828818875285</v>
      </c>
      <c r="AQ530" s="84">
        <f t="shared" si="310"/>
        <v>6.6832828670524247</v>
      </c>
      <c r="AR530" s="84">
        <f t="shared" si="310"/>
        <v>6.6832824103100332</v>
      </c>
      <c r="AS530" s="84">
        <f t="shared" si="310"/>
        <v>6.6832683481931046</v>
      </c>
      <c r="AT530" s="84">
        <f t="shared" si="310"/>
        <v>6.6828354467239075</v>
      </c>
      <c r="AU530" s="84">
        <f t="shared" si="284"/>
        <v>6.6695467209690165</v>
      </c>
    </row>
    <row r="531" spans="1:47" s="77" customFormat="1" ht="12.95" customHeight="1">
      <c r="A531" s="148" t="s">
        <v>166</v>
      </c>
      <c r="B531" s="151" t="s">
        <v>152</v>
      </c>
      <c r="C531" s="6">
        <v>54504.389499999997</v>
      </c>
      <c r="D531" s="6">
        <v>8.9999999999999998E-4</v>
      </c>
      <c r="E531" s="140">
        <f t="shared" si="274"/>
        <v>8992.5735546888245</v>
      </c>
      <c r="F531" s="77">
        <f t="shared" si="275"/>
        <v>8992.5</v>
      </c>
      <c r="G531" s="77">
        <f t="shared" si="296"/>
        <v>8.3553750002465677E-2</v>
      </c>
      <c r="J531" s="77">
        <f>+G531</f>
        <v>8.3553750002465677E-2</v>
      </c>
      <c r="O531" s="77">
        <f t="shared" ca="1" si="305"/>
        <v>8.8298586026791123E-2</v>
      </c>
      <c r="P531" s="77">
        <f t="shared" si="308"/>
        <v>0.12317579911188095</v>
      </c>
      <c r="Q531" s="143">
        <f t="shared" si="289"/>
        <v>39485.889499999997</v>
      </c>
      <c r="R531" s="77">
        <f t="shared" si="297"/>
        <v>1.5699067756289157E-3</v>
      </c>
      <c r="S531" s="79">
        <f>S$17</f>
        <v>1</v>
      </c>
      <c r="Z531" s="77">
        <f t="shared" si="276"/>
        <v>8992.5</v>
      </c>
      <c r="AA531" s="84">
        <f t="shared" si="277"/>
        <v>8.3034752872017628E-2</v>
      </c>
      <c r="AB531" s="84">
        <f t="shared" si="300"/>
        <v>9.6273376425887333E-2</v>
      </c>
      <c r="AC531" s="84">
        <f t="shared" si="301"/>
        <v>-3.9622049109415275E-2</v>
      </c>
      <c r="AD531" s="84">
        <f t="shared" si="302"/>
        <v>5.189971304480484E-4</v>
      </c>
      <c r="AE531" s="84">
        <f t="shared" si="303"/>
        <v>2.6935802141330855E-7</v>
      </c>
      <c r="AF531" s="77">
        <f t="shared" si="304"/>
        <v>-3.9622049109415275E-2</v>
      </c>
      <c r="AG531" s="142"/>
      <c r="AH531" s="77">
        <f t="shared" si="278"/>
        <v>-1.2719626423421657E-2</v>
      </c>
      <c r="AI531" s="77">
        <f t="shared" si="279"/>
        <v>1.0322821172653391</v>
      </c>
      <c r="AJ531" s="77">
        <f t="shared" si="280"/>
        <v>-0.19141201757599102</v>
      </c>
      <c r="AK531" s="77">
        <f t="shared" si="281"/>
        <v>1.4195529790262826E-2</v>
      </c>
      <c r="AL531" s="77">
        <f t="shared" si="282"/>
        <v>0.41428361428653143</v>
      </c>
      <c r="AM531" s="77">
        <f t="shared" si="283"/>
        <v>0.21015621576263255</v>
      </c>
      <c r="AN531" s="84">
        <f t="shared" ref="AN531:AT540" si="311">$AU531+$AB$7*SIN(AO531)</f>
        <v>6.6834948331936337</v>
      </c>
      <c r="AO531" s="84">
        <f t="shared" si="311"/>
        <v>6.6834948331779831</v>
      </c>
      <c r="AP531" s="84">
        <f t="shared" si="311"/>
        <v>6.6834948326961072</v>
      </c>
      <c r="AQ531" s="84">
        <f t="shared" si="311"/>
        <v>6.6834948178587981</v>
      </c>
      <c r="AR531" s="84">
        <f t="shared" si="311"/>
        <v>6.6834943610075621</v>
      </c>
      <c r="AS531" s="84">
        <f t="shared" si="311"/>
        <v>6.6834802942783602</v>
      </c>
      <c r="AT531" s="84">
        <f t="shared" si="311"/>
        <v>6.6830472120336459</v>
      </c>
      <c r="AU531" s="84">
        <f t="shared" si="284"/>
        <v>6.6697517878729471</v>
      </c>
    </row>
    <row r="532" spans="1:47" s="77" customFormat="1" ht="12.95" customHeight="1">
      <c r="A532" s="137" t="s">
        <v>1517</v>
      </c>
      <c r="B532" s="138" t="s">
        <v>154</v>
      </c>
      <c r="C532" s="139">
        <v>54514.042000000001</v>
      </c>
      <c r="D532" s="139" t="s">
        <v>244</v>
      </c>
      <c r="E532" s="140">
        <f t="shared" si="274"/>
        <v>9001.0709187673165</v>
      </c>
      <c r="F532" s="77">
        <f t="shared" si="275"/>
        <v>9001</v>
      </c>
      <c r="G532" s="77">
        <f t="shared" si="296"/>
        <v>8.0559500005620066E-2</v>
      </c>
      <c r="I532" s="77">
        <f>+G532</f>
        <v>8.0559500005620066E-2</v>
      </c>
      <c r="O532" s="77">
        <f t="shared" ca="1" si="305"/>
        <v>8.8393852114642249E-2</v>
      </c>
      <c r="P532" s="77">
        <f t="shared" si="308"/>
        <v>0.12335932220933749</v>
      </c>
      <c r="Q532" s="143">
        <f t="shared" si="289"/>
        <v>39495.542000000001</v>
      </c>
      <c r="R532" s="77">
        <f t="shared" si="297"/>
        <v>1.8318247806698225E-3</v>
      </c>
      <c r="S532" s="79">
        <f>S$16</f>
        <v>0.1</v>
      </c>
      <c r="Z532" s="77">
        <f t="shared" si="276"/>
        <v>9001</v>
      </c>
      <c r="AA532" s="84">
        <f t="shared" si="277"/>
        <v>8.3127431123305368E-2</v>
      </c>
      <c r="AB532" s="84">
        <f t="shared" si="300"/>
        <v>9.3206324938928706E-2</v>
      </c>
      <c r="AC532" s="84">
        <f t="shared" si="301"/>
        <v>-4.2799822203717419E-2</v>
      </c>
      <c r="AD532" s="84">
        <f t="shared" si="302"/>
        <v>-2.5679311176853015E-3</v>
      </c>
      <c r="AE532" s="84">
        <f t="shared" si="303"/>
        <v>6.5942702251764816E-7</v>
      </c>
      <c r="AF532" s="77">
        <f t="shared" si="304"/>
        <v>-4.2799822203717419E-2</v>
      </c>
      <c r="AG532" s="142"/>
      <c r="AH532" s="77">
        <f t="shared" si="278"/>
        <v>-1.2646824933308634E-2</v>
      </c>
      <c r="AI532" s="77">
        <f t="shared" si="279"/>
        <v>1.0322644817977347</v>
      </c>
      <c r="AJ532" s="77">
        <f t="shared" si="280"/>
        <v>-0.19019423332921009</v>
      </c>
      <c r="AK532" s="77">
        <f t="shared" si="281"/>
        <v>1.4235567269448834E-2</v>
      </c>
      <c r="AL532" s="77">
        <f t="shared" si="282"/>
        <v>0.41552419007618641</v>
      </c>
      <c r="AM532" s="77">
        <f t="shared" si="283"/>
        <v>0.21080398359061212</v>
      </c>
      <c r="AN532" s="84">
        <f t="shared" si="311"/>
        <v>6.6846958757134622</v>
      </c>
      <c r="AO532" s="84">
        <f t="shared" si="311"/>
        <v>6.6846958756978143</v>
      </c>
      <c r="AP532" s="84">
        <f t="shared" si="311"/>
        <v>6.684695875215783</v>
      </c>
      <c r="AQ532" s="84">
        <f t="shared" si="311"/>
        <v>6.684695860366114</v>
      </c>
      <c r="AR532" s="84">
        <f t="shared" si="311"/>
        <v>6.6846954029014993</v>
      </c>
      <c r="AS532" s="84">
        <f t="shared" si="311"/>
        <v>6.6846813101136782</v>
      </c>
      <c r="AT532" s="84">
        <f t="shared" si="311"/>
        <v>6.684247204886347</v>
      </c>
      <c r="AU532" s="84">
        <f t="shared" si="284"/>
        <v>6.6709138336618867</v>
      </c>
    </row>
    <row r="533" spans="1:47" s="77" customFormat="1" ht="12.95" customHeight="1">
      <c r="A533" s="137" t="s">
        <v>1517</v>
      </c>
      <c r="B533" s="138" t="s">
        <v>154</v>
      </c>
      <c r="C533" s="139">
        <v>54522.002</v>
      </c>
      <c r="D533" s="139" t="s">
        <v>244</v>
      </c>
      <c r="E533" s="140">
        <f t="shared" ref="E533:E593" si="312">+(C533-C$7)/C$8</f>
        <v>9008.0783280462347</v>
      </c>
      <c r="F533" s="77">
        <f t="shared" ref="F533:F596" si="313">ROUND(2*E533,0)/2</f>
        <v>9008</v>
      </c>
      <c r="G533" s="77">
        <f t="shared" si="296"/>
        <v>8.8976000006368849E-2</v>
      </c>
      <c r="I533" s="77">
        <f>+G533</f>
        <v>8.8976000006368849E-2</v>
      </c>
      <c r="O533" s="77">
        <f t="shared" ca="1" si="305"/>
        <v>8.8472306539931406E-2</v>
      </c>
      <c r="P533" s="77">
        <f t="shared" si="308"/>
        <v>0.12351055402597322</v>
      </c>
      <c r="Q533" s="143">
        <f t="shared" si="289"/>
        <v>39503.502</v>
      </c>
      <c r="R533" s="77">
        <f t="shared" si="297"/>
        <v>1.1926354213329722E-3</v>
      </c>
      <c r="S533" s="79">
        <f>S$16</f>
        <v>0.1</v>
      </c>
      <c r="Z533" s="77">
        <f t="shared" ref="Z533:Z593" si="314">F533</f>
        <v>9008</v>
      </c>
      <c r="AA533" s="84">
        <f t="shared" ref="AA533:AA596" si="315">AB$3+AB$4*Z533+AB$5*Z533^2+AH533</f>
        <v>8.3203760378055588E-2</v>
      </c>
      <c r="AB533" s="84">
        <f t="shared" si="300"/>
        <v>0.10156285800396012</v>
      </c>
      <c r="AC533" s="84">
        <f t="shared" si="301"/>
        <v>-3.4534554019604369E-2</v>
      </c>
      <c r="AD533" s="84">
        <f t="shared" si="302"/>
        <v>5.772239628313261E-3</v>
      </c>
      <c r="AE533" s="84">
        <f t="shared" si="303"/>
        <v>3.3318750326670015E-6</v>
      </c>
      <c r="AF533" s="77">
        <f t="shared" si="304"/>
        <v>-3.4534554019604369E-2</v>
      </c>
      <c r="AG533" s="142"/>
      <c r="AH533" s="77">
        <f t="shared" ref="AH533:AH596" si="316">$AB$6*($AB$11/AI533*AJ533+$AB$12)</f>
        <v>-1.2586857997591263E-2</v>
      </c>
      <c r="AI533" s="77">
        <f t="shared" ref="AI533:AI593" si="317">1+$AB$7*COS(AL533)</f>
        <v>1.0322499216400485</v>
      </c>
      <c r="AJ533" s="77">
        <f t="shared" ref="AJ533:AJ593" si="318">SIN(AL533+RADIANS($AB$9))</f>
        <v>-0.18919116360427266</v>
      </c>
      <c r="AK533" s="77">
        <f t="shared" ref="AK533:AK596" si="319">$AB$7*SIN(AL533)</f>
        <v>1.4268521835498165E-2</v>
      </c>
      <c r="AL533" s="77">
        <f t="shared" ref="AL533:AL596" si="320">2*ATAN(AM533)</f>
        <v>0.41654580885980813</v>
      </c>
      <c r="AM533" s="77">
        <f t="shared" ref="AM533:AM596" si="321">SQRT((1+$AB$7)/(1-$AB$7))*TAN(AN533/2)</f>
        <v>0.21133754999456553</v>
      </c>
      <c r="AN533" s="84">
        <f t="shared" si="311"/>
        <v>6.6856849541276091</v>
      </c>
      <c r="AO533" s="84">
        <f t="shared" si="311"/>
        <v>6.6856849541119638</v>
      </c>
      <c r="AP533" s="84">
        <f t="shared" si="311"/>
        <v>6.68568495362981</v>
      </c>
      <c r="AQ533" s="84">
        <f t="shared" si="311"/>
        <v>6.6856849387701356</v>
      </c>
      <c r="AR533" s="84">
        <f t="shared" si="311"/>
        <v>6.6856844808047429</v>
      </c>
      <c r="AS533" s="84">
        <f t="shared" si="311"/>
        <v>6.6856703666560229</v>
      </c>
      <c r="AT533" s="84">
        <f t="shared" si="311"/>
        <v>6.6852354207776008</v>
      </c>
      <c r="AU533" s="84">
        <f t="shared" ref="AU533:AU593" si="322">RADIANS($AB$9)+$AB$18*(F533-AB$15)</f>
        <v>6.6718708125468957</v>
      </c>
    </row>
    <row r="534" spans="1:47" s="77" customFormat="1" ht="12.95" customHeight="1">
      <c r="A534" s="140" t="s">
        <v>252</v>
      </c>
      <c r="B534" s="151" t="s">
        <v>154</v>
      </c>
      <c r="C534" s="148">
        <v>54535.628900000003</v>
      </c>
      <c r="D534" s="148">
        <v>6.9999999999999999E-4</v>
      </c>
      <c r="E534" s="140">
        <f t="shared" si="312"/>
        <v>9020.0744669285104</v>
      </c>
      <c r="F534" s="77">
        <f t="shared" si="313"/>
        <v>9020</v>
      </c>
      <c r="G534" s="77">
        <f t="shared" ref="G534:G565" si="323">+C534-(C$7+F534*C$8)</f>
        <v>8.4590000005846377E-2</v>
      </c>
      <c r="K534" s="77">
        <f>G534</f>
        <v>8.4590000005846377E-2</v>
      </c>
      <c r="O534" s="77">
        <f t="shared" ca="1" si="305"/>
        <v>8.8606799840427117E-2</v>
      </c>
      <c r="P534" s="77">
        <f t="shared" si="308"/>
        <v>0.12377000851141697</v>
      </c>
      <c r="Q534" s="143">
        <f t="shared" si="289"/>
        <v>39517.128900000003</v>
      </c>
      <c r="R534" s="77">
        <f t="shared" ref="R534:R565" si="324">+(P534-G534)^2</f>
        <v>1.5350730664965835E-3</v>
      </c>
      <c r="S534" s="79">
        <f>S$18</f>
        <v>1</v>
      </c>
      <c r="Z534" s="77">
        <f t="shared" si="314"/>
        <v>9020</v>
      </c>
      <c r="AA534" s="84">
        <f t="shared" si="315"/>
        <v>8.3334622927992569E-2</v>
      </c>
      <c r="AB534" s="84">
        <f t="shared" si="300"/>
        <v>9.7074030899249361E-2</v>
      </c>
      <c r="AC534" s="84">
        <f t="shared" si="301"/>
        <v>-3.9180008505570588E-2</v>
      </c>
      <c r="AD534" s="84">
        <f t="shared" si="302"/>
        <v>1.2553770778538087E-3</v>
      </c>
      <c r="AE534" s="84">
        <f t="shared" si="303"/>
        <v>1.5759716076007677E-6</v>
      </c>
      <c r="AF534" s="77">
        <f t="shared" si="304"/>
        <v>-3.9180008505570588E-2</v>
      </c>
      <c r="AG534" s="142"/>
      <c r="AH534" s="77">
        <f t="shared" si="316"/>
        <v>-1.2484030893402989E-2</v>
      </c>
      <c r="AI534" s="77">
        <f t="shared" si="317"/>
        <v>1.0322248840306558</v>
      </c>
      <c r="AJ534" s="77">
        <f t="shared" si="318"/>
        <v>-0.18747122266087463</v>
      </c>
      <c r="AK534" s="77">
        <f t="shared" si="319"/>
        <v>1.43249785469345E-2</v>
      </c>
      <c r="AL534" s="77">
        <f t="shared" si="320"/>
        <v>0.41829708818263017</v>
      </c>
      <c r="AM534" s="77">
        <f t="shared" si="321"/>
        <v>0.21225246838511916</v>
      </c>
      <c r="AN534" s="84">
        <f t="shared" si="311"/>
        <v>6.6873804846108929</v>
      </c>
      <c r="AO534" s="84">
        <f t="shared" si="311"/>
        <v>6.6873804845952529</v>
      </c>
      <c r="AP534" s="84">
        <f t="shared" si="311"/>
        <v>6.6873804841129036</v>
      </c>
      <c r="AQ534" s="84">
        <f t="shared" si="311"/>
        <v>6.6873804692364391</v>
      </c>
      <c r="AR534" s="84">
        <f t="shared" si="311"/>
        <v>6.6873800104217302</v>
      </c>
      <c r="AS534" s="84">
        <f t="shared" si="311"/>
        <v>6.6873658598629877</v>
      </c>
      <c r="AT534" s="84">
        <f t="shared" si="311"/>
        <v>6.6869294766713754</v>
      </c>
      <c r="AU534" s="84">
        <f t="shared" si="322"/>
        <v>6.673511347778339</v>
      </c>
    </row>
    <row r="535" spans="1:47" s="77" customFormat="1" ht="12.95" customHeight="1">
      <c r="A535" s="137" t="s">
        <v>1517</v>
      </c>
      <c r="B535" s="138" t="s">
        <v>154</v>
      </c>
      <c r="C535" s="139">
        <v>54791.214999999997</v>
      </c>
      <c r="D535" s="139" t="s">
        <v>244</v>
      </c>
      <c r="E535" s="140">
        <f t="shared" si="312"/>
        <v>9245.0740157605087</v>
      </c>
      <c r="F535" s="77">
        <f t="shared" si="313"/>
        <v>9245</v>
      </c>
      <c r="G535" s="77">
        <f t="shared" si="323"/>
        <v>8.4077499996055849E-2</v>
      </c>
      <c r="I535" s="77">
        <f>+G535</f>
        <v>8.4077499996055849E-2</v>
      </c>
      <c r="O535" s="77">
        <f t="shared" ca="1" si="305"/>
        <v>9.112854922472155E-2</v>
      </c>
      <c r="P535" s="77">
        <f t="shared" si="308"/>
        <v>0.12868154301374624</v>
      </c>
      <c r="Q535" s="143">
        <f t="shared" si="289"/>
        <v>39772.714999999997</v>
      </c>
      <c r="R535" s="77">
        <f t="shared" si="324"/>
        <v>1.9895206535239744E-3</v>
      </c>
      <c r="S535" s="79">
        <f>S$16</f>
        <v>0.1</v>
      </c>
      <c r="Z535" s="77">
        <f t="shared" si="314"/>
        <v>9245</v>
      </c>
      <c r="AA535" s="84">
        <f t="shared" si="315"/>
        <v>8.5790808806349775E-2</v>
      </c>
      <c r="AB535" s="84">
        <f t="shared" si="300"/>
        <v>9.4627678204560736E-2</v>
      </c>
      <c r="AC535" s="84">
        <f t="shared" si="301"/>
        <v>-4.4604043017690387E-2</v>
      </c>
      <c r="AD535" s="84">
        <f t="shared" si="302"/>
        <v>-1.7133088102939259E-3</v>
      </c>
      <c r="AE535" s="84">
        <f t="shared" si="303"/>
        <v>2.935427079430788E-7</v>
      </c>
      <c r="AF535" s="77">
        <f t="shared" si="304"/>
        <v>-4.4604043017690387E-2</v>
      </c>
      <c r="AG535" s="142"/>
      <c r="AH535" s="77">
        <f t="shared" si="316"/>
        <v>-1.0550178208504886E-2</v>
      </c>
      <c r="AI535" s="77">
        <f t="shared" si="317"/>
        <v>1.0317374629810177</v>
      </c>
      <c r="AJ535" s="77">
        <f t="shared" si="318"/>
        <v>-0.15513758356599863</v>
      </c>
      <c r="AK535" s="77">
        <f t="shared" si="319"/>
        <v>1.537470665371826E-2</v>
      </c>
      <c r="AL535" s="77">
        <f t="shared" si="320"/>
        <v>0.45111745596430414</v>
      </c>
      <c r="AM535" s="77">
        <f t="shared" si="321"/>
        <v>0.22946344182350667</v>
      </c>
      <c r="AN535" s="84">
        <f t="shared" si="311"/>
        <v>6.7191638767273183</v>
      </c>
      <c r="AO535" s="84">
        <f t="shared" si="311"/>
        <v>6.7191638767118809</v>
      </c>
      <c r="AP535" s="84">
        <f t="shared" si="311"/>
        <v>6.7191638762289596</v>
      </c>
      <c r="AQ535" s="84">
        <f t="shared" si="311"/>
        <v>6.7191638611219</v>
      </c>
      <c r="AR535" s="84">
        <f t="shared" si="311"/>
        <v>6.7191633885326736</v>
      </c>
      <c r="AS535" s="84">
        <f t="shared" si="311"/>
        <v>6.7191486047305835</v>
      </c>
      <c r="AT535" s="84">
        <f t="shared" si="311"/>
        <v>6.7186861809003178</v>
      </c>
      <c r="AU535" s="84">
        <f t="shared" si="322"/>
        <v>6.7042713833679093</v>
      </c>
    </row>
    <row r="536" spans="1:47" s="77" customFormat="1" ht="12.95" customHeight="1">
      <c r="A536" s="137" t="s">
        <v>1517</v>
      </c>
      <c r="B536" s="138" t="s">
        <v>154</v>
      </c>
      <c r="C536" s="139">
        <v>54791.217900000003</v>
      </c>
      <c r="D536" s="139" t="s">
        <v>244</v>
      </c>
      <c r="E536" s="140">
        <f t="shared" si="312"/>
        <v>9245.0765687111307</v>
      </c>
      <c r="F536" s="77">
        <f t="shared" si="313"/>
        <v>9245</v>
      </c>
      <c r="G536" s="77">
        <f t="shared" si="323"/>
        <v>8.6977500002831221E-2</v>
      </c>
      <c r="K536" s="77">
        <f>+G536</f>
        <v>8.6977500002831221E-2</v>
      </c>
      <c r="O536" s="77">
        <f t="shared" ca="1" si="305"/>
        <v>9.112854922472155E-2</v>
      </c>
      <c r="P536" s="77">
        <f t="shared" si="308"/>
        <v>0.12868154301374624</v>
      </c>
      <c r="Q536" s="143">
        <f t="shared" si="289"/>
        <v>39772.717900000003</v>
      </c>
      <c r="R536" s="77">
        <f t="shared" si="324"/>
        <v>1.7392272034562496E-3</v>
      </c>
      <c r="S536" s="79">
        <f>S$18</f>
        <v>1</v>
      </c>
      <c r="Z536" s="77">
        <f t="shared" si="314"/>
        <v>9245</v>
      </c>
      <c r="AA536" s="84">
        <f t="shared" si="315"/>
        <v>8.5790808806349775E-2</v>
      </c>
      <c r="AB536" s="84">
        <f t="shared" si="300"/>
        <v>9.7527678211336108E-2</v>
      </c>
      <c r="AC536" s="84">
        <f t="shared" si="301"/>
        <v>-4.1704043010915015E-2</v>
      </c>
      <c r="AD536" s="84">
        <f t="shared" si="302"/>
        <v>1.1866911964814458E-3</v>
      </c>
      <c r="AE536" s="84">
        <f t="shared" si="303"/>
        <v>1.4082359958065655E-6</v>
      </c>
      <c r="AF536" s="77">
        <f t="shared" si="304"/>
        <v>-4.1704043010915015E-2</v>
      </c>
      <c r="AG536" s="142"/>
      <c r="AH536" s="77">
        <f t="shared" si="316"/>
        <v>-1.0550178208504886E-2</v>
      </c>
      <c r="AI536" s="77">
        <f t="shared" si="317"/>
        <v>1.0317374629810177</v>
      </c>
      <c r="AJ536" s="77">
        <f t="shared" si="318"/>
        <v>-0.15513758356599863</v>
      </c>
      <c r="AK536" s="77">
        <f t="shared" si="319"/>
        <v>1.537470665371826E-2</v>
      </c>
      <c r="AL536" s="77">
        <f t="shared" si="320"/>
        <v>0.45111745596430414</v>
      </c>
      <c r="AM536" s="77">
        <f t="shared" si="321"/>
        <v>0.22946344182350667</v>
      </c>
      <c r="AN536" s="84">
        <f t="shared" si="311"/>
        <v>6.7191638767273183</v>
      </c>
      <c r="AO536" s="84">
        <f t="shared" si="311"/>
        <v>6.7191638767118809</v>
      </c>
      <c r="AP536" s="84">
        <f t="shared" si="311"/>
        <v>6.7191638762289596</v>
      </c>
      <c r="AQ536" s="84">
        <f t="shared" si="311"/>
        <v>6.7191638611219</v>
      </c>
      <c r="AR536" s="84">
        <f t="shared" si="311"/>
        <v>6.7191633885326736</v>
      </c>
      <c r="AS536" s="84">
        <f t="shared" si="311"/>
        <v>6.7191486047305835</v>
      </c>
      <c r="AT536" s="84">
        <f t="shared" si="311"/>
        <v>6.7186861809003178</v>
      </c>
      <c r="AU536" s="84">
        <f t="shared" si="322"/>
        <v>6.7042713833679093</v>
      </c>
    </row>
    <row r="537" spans="1:47" s="77" customFormat="1" ht="12.95" customHeight="1">
      <c r="A537" s="137" t="s">
        <v>1517</v>
      </c>
      <c r="B537" s="138" t="s">
        <v>154</v>
      </c>
      <c r="C537" s="139">
        <v>54807.12</v>
      </c>
      <c r="D537" s="139" t="s">
        <v>244</v>
      </c>
      <c r="E537" s="140">
        <f t="shared" si="312"/>
        <v>9259.0756294013681</v>
      </c>
      <c r="F537" s="77">
        <f t="shared" si="313"/>
        <v>9259</v>
      </c>
      <c r="G537" s="77">
        <f t="shared" si="323"/>
        <v>8.591050000541145E-2</v>
      </c>
      <c r="I537" s="77">
        <f>+G537</f>
        <v>8.591050000541145E-2</v>
      </c>
      <c r="O537" s="77">
        <f t="shared" ca="1" si="305"/>
        <v>9.1285458075299877E-2</v>
      </c>
      <c r="P537" s="77">
        <f t="shared" si="308"/>
        <v>0.12899008385093319</v>
      </c>
      <c r="Q537" s="143">
        <f t="shared" si="289"/>
        <v>39788.620000000003</v>
      </c>
      <c r="R537" s="77">
        <f t="shared" si="324"/>
        <v>1.8558505443033377E-3</v>
      </c>
      <c r="S537" s="79">
        <f>S$16</f>
        <v>0.1</v>
      </c>
      <c r="Z537" s="77">
        <f t="shared" si="314"/>
        <v>9259</v>
      </c>
      <c r="AA537" s="84">
        <f t="shared" si="315"/>
        <v>8.5943770846020076E-2</v>
      </c>
      <c r="AB537" s="84">
        <f t="shared" si="300"/>
        <v>9.6340007869014935E-2</v>
      </c>
      <c r="AC537" s="84">
        <f t="shared" si="301"/>
        <v>-4.3079583845521741E-2</v>
      </c>
      <c r="AD537" s="84">
        <f t="shared" si="302"/>
        <v>-3.3270840608626284E-5</v>
      </c>
      <c r="AE537" s="84">
        <f t="shared" si="303"/>
        <v>1.1069488348046159E-10</v>
      </c>
      <c r="AF537" s="77">
        <f t="shared" si="304"/>
        <v>-4.3079583845521741E-2</v>
      </c>
      <c r="AG537" s="142"/>
      <c r="AH537" s="77">
        <f t="shared" si="316"/>
        <v>-1.042950786360349E-2</v>
      </c>
      <c r="AI537" s="77">
        <f t="shared" si="317"/>
        <v>1.0317060152948638</v>
      </c>
      <c r="AJ537" s="77">
        <f t="shared" si="318"/>
        <v>-0.15312085550688181</v>
      </c>
      <c r="AK537" s="77">
        <f t="shared" si="319"/>
        <v>1.5439454500765348E-2</v>
      </c>
      <c r="AL537" s="77">
        <f t="shared" si="320"/>
        <v>0.45315857433698714</v>
      </c>
      <c r="AM537" s="77">
        <f t="shared" si="321"/>
        <v>0.23053798900512668</v>
      </c>
      <c r="AN537" s="84">
        <f t="shared" si="311"/>
        <v>6.7211410074421902</v>
      </c>
      <c r="AO537" s="84">
        <f t="shared" si="311"/>
        <v>6.7211410074267715</v>
      </c>
      <c r="AP537" s="84">
        <f t="shared" si="311"/>
        <v>6.7211410069440056</v>
      </c>
      <c r="AQ537" s="84">
        <f t="shared" si="311"/>
        <v>6.7211409918278369</v>
      </c>
      <c r="AR537" s="84">
        <f t="shared" si="311"/>
        <v>6.7211405185167576</v>
      </c>
      <c r="AS537" s="84">
        <f t="shared" si="311"/>
        <v>6.7211256984539718</v>
      </c>
      <c r="AT537" s="84">
        <f t="shared" si="311"/>
        <v>6.7206617125909345</v>
      </c>
      <c r="AU537" s="84">
        <f t="shared" si="322"/>
        <v>6.7061853411379273</v>
      </c>
    </row>
    <row r="538" spans="1:47" s="77" customFormat="1" ht="12.95" customHeight="1">
      <c r="A538" s="137" t="s">
        <v>1517</v>
      </c>
      <c r="B538" s="138" t="s">
        <v>154</v>
      </c>
      <c r="C538" s="139">
        <v>54816.214999999997</v>
      </c>
      <c r="D538" s="139" t="s">
        <v>244</v>
      </c>
      <c r="E538" s="140">
        <f t="shared" si="312"/>
        <v>9267.0822107319873</v>
      </c>
      <c r="F538" s="77">
        <f t="shared" si="313"/>
        <v>9267</v>
      </c>
      <c r="G538" s="77">
        <f t="shared" si="323"/>
        <v>9.3386499996995553E-2</v>
      </c>
      <c r="I538" s="77">
        <f>+G538</f>
        <v>9.3386499996995553E-2</v>
      </c>
      <c r="O538" s="77">
        <f t="shared" ca="1" si="305"/>
        <v>9.1375120275630342E-2</v>
      </c>
      <c r="P538" s="77">
        <f t="shared" si="308"/>
        <v>0.12916654724244103</v>
      </c>
      <c r="Q538" s="143">
        <f t="shared" si="289"/>
        <v>39797.714999999997</v>
      </c>
      <c r="R538" s="77">
        <f t="shared" si="324"/>
        <v>1.2802117808863105E-3</v>
      </c>
      <c r="S538" s="79">
        <f>S$16</f>
        <v>0.1</v>
      </c>
      <c r="Z538" s="77">
        <f t="shared" si="314"/>
        <v>9267</v>
      </c>
      <c r="AA538" s="84">
        <f t="shared" si="315"/>
        <v>8.6031183410897369E-2</v>
      </c>
      <c r="AB538" s="84">
        <f t="shared" si="300"/>
        <v>0.10374703669734724</v>
      </c>
      <c r="AC538" s="84">
        <f t="shared" si="301"/>
        <v>-3.5780047245445479E-2</v>
      </c>
      <c r="AD538" s="84">
        <f t="shared" si="302"/>
        <v>7.3553165860981845E-3</v>
      </c>
      <c r="AE538" s="84">
        <f t="shared" si="303"/>
        <v>5.4100682081731055E-6</v>
      </c>
      <c r="AF538" s="77">
        <f t="shared" si="304"/>
        <v>-3.5780047245445479E-2</v>
      </c>
      <c r="AG538" s="142"/>
      <c r="AH538" s="77">
        <f t="shared" si="316"/>
        <v>-1.0360536700351683E-2</v>
      </c>
      <c r="AI538" s="77">
        <f t="shared" si="317"/>
        <v>1.0316879867391449</v>
      </c>
      <c r="AJ538" s="77">
        <f t="shared" si="318"/>
        <v>-0.15196820781675666</v>
      </c>
      <c r="AK538" s="77">
        <f t="shared" si="319"/>
        <v>1.5476422635064015E-2</v>
      </c>
      <c r="AL538" s="77">
        <f t="shared" si="320"/>
        <v>0.4543248717443773</v>
      </c>
      <c r="AM538" s="77">
        <f t="shared" si="321"/>
        <v>0.23115221340340225</v>
      </c>
      <c r="AN538" s="84">
        <f t="shared" si="311"/>
        <v>6.7222707693245791</v>
      </c>
      <c r="AO538" s="84">
        <f t="shared" si="311"/>
        <v>6.7222707693091719</v>
      </c>
      <c r="AP538" s="84">
        <f t="shared" si="311"/>
        <v>6.7222707688265038</v>
      </c>
      <c r="AQ538" s="84">
        <f t="shared" si="311"/>
        <v>6.7222707537054021</v>
      </c>
      <c r="AR538" s="84">
        <f t="shared" si="311"/>
        <v>6.7222702799889555</v>
      </c>
      <c r="AS538" s="84">
        <f t="shared" si="311"/>
        <v>6.7222554393728444</v>
      </c>
      <c r="AT538" s="84">
        <f t="shared" si="311"/>
        <v>6.721790564047641</v>
      </c>
      <c r="AU538" s="84">
        <f t="shared" si="322"/>
        <v>6.7072790312922228</v>
      </c>
    </row>
    <row r="539" spans="1:47" s="77" customFormat="1" ht="12.95" customHeight="1">
      <c r="A539" s="137" t="s">
        <v>1517</v>
      </c>
      <c r="B539" s="138" t="s">
        <v>154</v>
      </c>
      <c r="C539" s="139">
        <v>54824.148000000001</v>
      </c>
      <c r="D539" s="139" t="s">
        <v>244</v>
      </c>
      <c r="E539" s="140">
        <f t="shared" si="312"/>
        <v>9274.0658511603415</v>
      </c>
      <c r="F539" s="77">
        <f t="shared" si="313"/>
        <v>9274</v>
      </c>
      <c r="G539" s="77">
        <f t="shared" si="323"/>
        <v>7.4803000003157649E-2</v>
      </c>
      <c r="I539" s="77">
        <f>+G539</f>
        <v>7.4803000003157649E-2</v>
      </c>
      <c r="O539" s="77">
        <f t="shared" ca="1" si="305"/>
        <v>9.1453574700919499E-2</v>
      </c>
      <c r="P539" s="77">
        <f t="shared" si="308"/>
        <v>0.12932104478885761</v>
      </c>
      <c r="Q539" s="143">
        <f t="shared" si="289"/>
        <v>39805.648000000001</v>
      </c>
      <c r="R539" s="77">
        <f t="shared" si="324"/>
        <v>2.9722172072555873E-3</v>
      </c>
      <c r="S539" s="79">
        <f>S$16</f>
        <v>0.1</v>
      </c>
      <c r="Z539" s="77">
        <f t="shared" si="314"/>
        <v>9274</v>
      </c>
      <c r="AA539" s="84">
        <f t="shared" si="315"/>
        <v>8.6107672706061955E-2</v>
      </c>
      <c r="AB539" s="84">
        <f t="shared" si="300"/>
        <v>8.5103177075020117E-2</v>
      </c>
      <c r="AC539" s="84">
        <f t="shared" si="301"/>
        <v>-5.4518044785699965E-2</v>
      </c>
      <c r="AD539" s="84">
        <f t="shared" si="302"/>
        <v>-1.1304672702904306E-2</v>
      </c>
      <c r="AE539" s="84">
        <f t="shared" si="303"/>
        <v>1.2779562491978974E-5</v>
      </c>
      <c r="AF539" s="77">
        <f t="shared" si="304"/>
        <v>-5.4518044785699965E-2</v>
      </c>
      <c r="AG539" s="142"/>
      <c r="AH539" s="77">
        <f t="shared" si="316"/>
        <v>-1.0300177071862466E-2</v>
      </c>
      <c r="AI539" s="77">
        <f t="shared" si="317"/>
        <v>1.0316721769127779</v>
      </c>
      <c r="AJ539" s="77">
        <f t="shared" si="318"/>
        <v>-0.1509595045529144</v>
      </c>
      <c r="AK539" s="77">
        <f t="shared" si="319"/>
        <v>1.5508751425084105E-2</v>
      </c>
      <c r="AL539" s="77">
        <f t="shared" si="320"/>
        <v>0.45534534850299691</v>
      </c>
      <c r="AM539" s="77">
        <f t="shared" si="321"/>
        <v>0.23168977795445916</v>
      </c>
      <c r="AN539" s="84">
        <f t="shared" si="311"/>
        <v>6.7232592947594023</v>
      </c>
      <c r="AO539" s="84">
        <f t="shared" si="311"/>
        <v>6.7232592947440057</v>
      </c>
      <c r="AP539" s="84">
        <f t="shared" si="311"/>
        <v>6.72325929426143</v>
      </c>
      <c r="AQ539" s="84">
        <f t="shared" si="311"/>
        <v>6.7232592791361752</v>
      </c>
      <c r="AR539" s="84">
        <f t="shared" si="311"/>
        <v>6.7232588050692792</v>
      </c>
      <c r="AS539" s="84">
        <f t="shared" si="311"/>
        <v>6.7232439465688003</v>
      </c>
      <c r="AT539" s="84">
        <f t="shared" si="311"/>
        <v>6.7227782948346402</v>
      </c>
      <c r="AU539" s="84">
        <f t="shared" si="322"/>
        <v>6.7082360101772318</v>
      </c>
    </row>
    <row r="540" spans="1:47" s="77" customFormat="1" ht="12.95" customHeight="1">
      <c r="A540" s="137" t="s">
        <v>1545</v>
      </c>
      <c r="B540" s="138" t="s">
        <v>154</v>
      </c>
      <c r="C540" s="139">
        <v>54857.103000000003</v>
      </c>
      <c r="D540" s="139" t="s">
        <v>244</v>
      </c>
      <c r="E540" s="140">
        <f t="shared" si="312"/>
        <v>9303.0770537717472</v>
      </c>
      <c r="F540" s="77">
        <f t="shared" si="313"/>
        <v>9303</v>
      </c>
      <c r="G540" s="77">
        <f t="shared" si="323"/>
        <v>8.7528500007465482E-2</v>
      </c>
      <c r="I540" s="77">
        <f>+G540</f>
        <v>8.7528500007465482E-2</v>
      </c>
      <c r="O540" s="77">
        <f t="shared" ca="1" si="305"/>
        <v>9.1778600177117448E-2</v>
      </c>
      <c r="P540" s="77">
        <f t="shared" si="308"/>
        <v>0.12996202157940712</v>
      </c>
      <c r="Q540" s="143">
        <f t="shared" si="289"/>
        <v>39838.603000000003</v>
      </c>
      <c r="R540" s="77">
        <f t="shared" si="324"/>
        <v>1.8006037529964361E-3</v>
      </c>
      <c r="S540" s="79">
        <f>S$16</f>
        <v>0.1</v>
      </c>
      <c r="Z540" s="77">
        <f t="shared" si="314"/>
        <v>9303</v>
      </c>
      <c r="AA540" s="84">
        <f t="shared" si="315"/>
        <v>8.6424588379824585E-2</v>
      </c>
      <c r="AB540" s="84">
        <f t="shared" si="300"/>
        <v>9.7578519087736806E-2</v>
      </c>
      <c r="AC540" s="84">
        <f t="shared" si="301"/>
        <v>-4.2433521571941635E-2</v>
      </c>
      <c r="AD540" s="84">
        <f t="shared" si="302"/>
        <v>1.1039116276408967E-3</v>
      </c>
      <c r="AE540" s="84">
        <f t="shared" si="303"/>
        <v>1.2186208816407739E-7</v>
      </c>
      <c r="AF540" s="77">
        <f t="shared" si="304"/>
        <v>-4.2433521571941635E-2</v>
      </c>
      <c r="AG540" s="142"/>
      <c r="AH540" s="77">
        <f t="shared" si="316"/>
        <v>-1.005001908027133E-2</v>
      </c>
      <c r="AI540" s="77">
        <f t="shared" si="317"/>
        <v>1.0316063331083334</v>
      </c>
      <c r="AJ540" s="77">
        <f t="shared" si="318"/>
        <v>-0.14677925866125896</v>
      </c>
      <c r="AK540" s="77">
        <f t="shared" si="319"/>
        <v>1.5642501993108796E-2</v>
      </c>
      <c r="AL540" s="77">
        <f t="shared" si="320"/>
        <v>0.45957270369189729</v>
      </c>
      <c r="AM540" s="77">
        <f t="shared" si="321"/>
        <v>0.23391801260981371</v>
      </c>
      <c r="AN540" s="84">
        <f t="shared" si="311"/>
        <v>6.7273544525268232</v>
      </c>
      <c r="AO540" s="84">
        <f t="shared" si="311"/>
        <v>6.7273544525114701</v>
      </c>
      <c r="AP540" s="84">
        <f t="shared" si="311"/>
        <v>6.7273544520293322</v>
      </c>
      <c r="AQ540" s="84">
        <f t="shared" si="311"/>
        <v>6.7273544368884819</v>
      </c>
      <c r="AR540" s="84">
        <f t="shared" si="311"/>
        <v>6.7273539614119517</v>
      </c>
      <c r="AS540" s="84">
        <f t="shared" si="311"/>
        <v>6.7273390298130797</v>
      </c>
      <c r="AT540" s="84">
        <f t="shared" si="311"/>
        <v>6.7268701801897679</v>
      </c>
      <c r="AU540" s="84">
        <f t="shared" si="322"/>
        <v>6.7122006369865543</v>
      </c>
    </row>
    <row r="541" spans="1:47" s="77" customFormat="1" ht="12.95" customHeight="1">
      <c r="A541" s="144" t="s">
        <v>1651</v>
      </c>
      <c r="B541" s="144" t="s">
        <v>65</v>
      </c>
      <c r="C541" s="145">
        <v>54861.646500000003</v>
      </c>
      <c r="D541" s="145">
        <v>1.1999999999999999E-3</v>
      </c>
      <c r="E541" s="140">
        <f t="shared" si="312"/>
        <v>9307.0768231258644</v>
      </c>
      <c r="F541" s="77">
        <f t="shared" si="313"/>
        <v>9307</v>
      </c>
      <c r="G541" s="77">
        <f t="shared" si="323"/>
        <v>8.7266500006080605E-2</v>
      </c>
      <c r="K541" s="77">
        <f>+G541</f>
        <v>8.7266500006080605E-2</v>
      </c>
      <c r="O541" s="77">
        <f t="shared" ca="1" si="305"/>
        <v>9.182343127728268E-2</v>
      </c>
      <c r="P541" s="77">
        <f t="shared" si="308"/>
        <v>0.13005054792747209</v>
      </c>
      <c r="Q541" s="143">
        <f t="shared" si="289"/>
        <v>39843.146500000003</v>
      </c>
      <c r="R541" s="77">
        <f t="shared" si="324"/>
        <v>1.8304747565399228E-3</v>
      </c>
      <c r="S541" s="79">
        <f>S$18</f>
        <v>1</v>
      </c>
      <c r="Z541" s="77">
        <f t="shared" si="314"/>
        <v>9307</v>
      </c>
      <c r="AA541" s="84">
        <f t="shared" si="315"/>
        <v>8.6468304705683049E-2</v>
      </c>
      <c r="AB541" s="84">
        <f t="shared" si="300"/>
        <v>9.7282002470116063E-2</v>
      </c>
      <c r="AC541" s="84">
        <f t="shared" si="301"/>
        <v>-4.2784047921391483E-2</v>
      </c>
      <c r="AD541" s="84">
        <f t="shared" si="302"/>
        <v>7.981953003975556E-4</v>
      </c>
      <c r="AE541" s="84">
        <f t="shared" si="303"/>
        <v>6.3711573757674402E-7</v>
      </c>
      <c r="AF541" s="77">
        <f t="shared" si="304"/>
        <v>-4.2784047921391483E-2</v>
      </c>
      <c r="AG541" s="142"/>
      <c r="AH541" s="77">
        <f t="shared" si="316"/>
        <v>-1.001550246403546E-2</v>
      </c>
      <c r="AI541" s="77">
        <f t="shared" si="317"/>
        <v>1.0315972075159743</v>
      </c>
      <c r="AJ541" s="77">
        <f t="shared" si="318"/>
        <v>-0.1462025074542983</v>
      </c>
      <c r="AK541" s="77">
        <f t="shared" si="319"/>
        <v>1.5660927122996392E-2</v>
      </c>
      <c r="AL541" s="77">
        <f t="shared" si="320"/>
        <v>0.4601557447425616</v>
      </c>
      <c r="AM541" s="77">
        <f t="shared" si="321"/>
        <v>0.23422550542654991</v>
      </c>
      <c r="AN541" s="84">
        <f t="shared" ref="AN541:AT550" si="325">$AU541+$AB$7*SIN(AO541)</f>
        <v>6.7279192813252751</v>
      </c>
      <c r="AO541" s="84">
        <f t="shared" si="325"/>
        <v>6.7279192813099282</v>
      </c>
      <c r="AP541" s="84">
        <f t="shared" si="325"/>
        <v>6.7279192808278578</v>
      </c>
      <c r="AQ541" s="84">
        <f t="shared" si="325"/>
        <v>6.7279192656850597</v>
      </c>
      <c r="AR541" s="84">
        <f t="shared" si="325"/>
        <v>6.7279187900194346</v>
      </c>
      <c r="AS541" s="84">
        <f t="shared" si="325"/>
        <v>6.7279038484639013</v>
      </c>
      <c r="AT541" s="84">
        <f t="shared" si="325"/>
        <v>6.7274345601194341</v>
      </c>
      <c r="AU541" s="84">
        <f t="shared" si="322"/>
        <v>6.7127474820637021</v>
      </c>
    </row>
    <row r="542" spans="1:47" s="77" customFormat="1" ht="12.95" customHeight="1">
      <c r="A542" s="144" t="s">
        <v>1651</v>
      </c>
      <c r="B542" s="144" t="s">
        <v>65</v>
      </c>
      <c r="C542" s="145">
        <v>54869.595229999999</v>
      </c>
      <c r="D542" s="146">
        <v>8.4999999999999995E-4</v>
      </c>
      <c r="E542" s="140">
        <f t="shared" si="312"/>
        <v>9314.0743111104857</v>
      </c>
      <c r="F542" s="77">
        <f t="shared" si="313"/>
        <v>9314</v>
      </c>
      <c r="G542" s="77">
        <f t="shared" si="323"/>
        <v>8.441300000413321E-2</v>
      </c>
      <c r="K542" s="77">
        <f>+G542</f>
        <v>8.441300000413321E-2</v>
      </c>
      <c r="O542" s="77">
        <f t="shared" ca="1" si="305"/>
        <v>9.1901885702571851E-2</v>
      </c>
      <c r="P542" s="77">
        <f t="shared" si="308"/>
        <v>0.13020553656107378</v>
      </c>
      <c r="Q542" s="143">
        <f t="shared" si="289"/>
        <v>39851.095229999999</v>
      </c>
      <c r="R542" s="77">
        <f t="shared" si="324"/>
        <v>2.0969564043187387E-3</v>
      </c>
      <c r="S542" s="79">
        <f>S$18</f>
        <v>1</v>
      </c>
      <c r="Z542" s="77">
        <f t="shared" si="314"/>
        <v>9314</v>
      </c>
      <c r="AA542" s="84">
        <f t="shared" si="315"/>
        <v>8.6544810411922121E-2</v>
      </c>
      <c r="AB542" s="84">
        <f t="shared" si="300"/>
        <v>9.436809144328806E-2</v>
      </c>
      <c r="AC542" s="84">
        <f t="shared" si="301"/>
        <v>-4.5792536556940572E-2</v>
      </c>
      <c r="AD542" s="84">
        <f t="shared" si="302"/>
        <v>-2.1318104077889116E-3</v>
      </c>
      <c r="AE542" s="84">
        <f t="shared" si="303"/>
        <v>4.5446156147571252E-6</v>
      </c>
      <c r="AF542" s="77">
        <f t="shared" si="304"/>
        <v>-4.5792536556940572E-2</v>
      </c>
      <c r="AG542" s="142"/>
      <c r="AH542" s="77">
        <f t="shared" si="316"/>
        <v>-9.9550914391548541E-3</v>
      </c>
      <c r="AI542" s="77">
        <f t="shared" si="317"/>
        <v>1.0315812122754049</v>
      </c>
      <c r="AJ542" s="77">
        <f t="shared" si="318"/>
        <v>-0.14519309794950139</v>
      </c>
      <c r="AK542" s="77">
        <f t="shared" si="319"/>
        <v>1.5693157501763488E-2</v>
      </c>
      <c r="AL542" s="77">
        <f t="shared" si="320"/>
        <v>0.46117604173883098</v>
      </c>
      <c r="AM542" s="77">
        <f t="shared" si="321"/>
        <v>0.23476370583724118</v>
      </c>
      <c r="AN542" s="84">
        <f t="shared" si="325"/>
        <v>6.7289077196892855</v>
      </c>
      <c r="AO542" s="84">
        <f t="shared" si="325"/>
        <v>6.7289077196739502</v>
      </c>
      <c r="AP542" s="84">
        <f t="shared" si="325"/>
        <v>6.7289077191920024</v>
      </c>
      <c r="AQ542" s="84">
        <f t="shared" si="325"/>
        <v>6.7289077040459144</v>
      </c>
      <c r="AR542" s="84">
        <f t="shared" si="325"/>
        <v>6.7289072280524866</v>
      </c>
      <c r="AS542" s="84">
        <f t="shared" si="325"/>
        <v>6.7288922691463382</v>
      </c>
      <c r="AT542" s="84">
        <f t="shared" si="325"/>
        <v>6.7284222144249055</v>
      </c>
      <c r="AU542" s="84">
        <f t="shared" si="322"/>
        <v>6.7137044609487111</v>
      </c>
    </row>
    <row r="543" spans="1:47" s="77" customFormat="1" ht="12.95" customHeight="1">
      <c r="A543" s="137" t="s">
        <v>1549</v>
      </c>
      <c r="B543" s="138" t="s">
        <v>154</v>
      </c>
      <c r="C543" s="139">
        <v>55200.154000000002</v>
      </c>
      <c r="D543" s="139" t="s">
        <v>244</v>
      </c>
      <c r="E543" s="140">
        <f t="shared" si="312"/>
        <v>9605.0743854981883</v>
      </c>
      <c r="F543" s="77">
        <f t="shared" si="313"/>
        <v>9605</v>
      </c>
      <c r="G543" s="77">
        <f t="shared" si="323"/>
        <v>8.4497500007273629E-2</v>
      </c>
      <c r="I543" s="77">
        <f>+G543</f>
        <v>8.4497500007273629E-2</v>
      </c>
      <c r="O543" s="77">
        <f t="shared" ca="1" si="305"/>
        <v>9.5163348239592646E-2</v>
      </c>
      <c r="P543" s="77">
        <f t="shared" si="308"/>
        <v>0.13672468207672325</v>
      </c>
      <c r="Q543" s="143">
        <f t="shared" si="289"/>
        <v>40181.654000000002</v>
      </c>
      <c r="R543" s="77">
        <f t="shared" si="324"/>
        <v>2.7276785469154403E-3</v>
      </c>
      <c r="S543" s="79">
        <f>S$16</f>
        <v>0.1</v>
      </c>
      <c r="Z543" s="77">
        <f t="shared" si="314"/>
        <v>9605</v>
      </c>
      <c r="AA543" s="84">
        <f t="shared" si="315"/>
        <v>8.9726886048663468E-2</v>
      </c>
      <c r="AB543" s="84">
        <f t="shared" si="300"/>
        <v>9.1934177104889284E-2</v>
      </c>
      <c r="AC543" s="84">
        <f t="shared" si="301"/>
        <v>-5.2227182069449624E-2</v>
      </c>
      <c r="AD543" s="84">
        <f t="shared" si="302"/>
        <v>-5.2293860413898385E-3</v>
      </c>
      <c r="AE543" s="84">
        <f t="shared" si="303"/>
        <v>2.7346478369882887E-6</v>
      </c>
      <c r="AF543" s="77">
        <f t="shared" si="304"/>
        <v>-5.2227182069449624E-2</v>
      </c>
      <c r="AG543" s="142"/>
      <c r="AH543" s="77">
        <f t="shared" si="316"/>
        <v>-7.4366770976156604E-3</v>
      </c>
      <c r="AI543" s="77">
        <f t="shared" si="317"/>
        <v>1.0308878693306596</v>
      </c>
      <c r="AJ543" s="77">
        <f t="shared" si="318"/>
        <v>-0.10313797806170406</v>
      </c>
      <c r="AK543" s="77">
        <f t="shared" si="319"/>
        <v>1.7017276203066416E-2</v>
      </c>
      <c r="AL543" s="77">
        <f t="shared" si="320"/>
        <v>0.50356246451680975</v>
      </c>
      <c r="AM543" s="77">
        <f t="shared" si="321"/>
        <v>0.25724015429438574</v>
      </c>
      <c r="AN543" s="84">
        <f t="shared" si="325"/>
        <v>6.7699845702749935</v>
      </c>
      <c r="AO543" s="84">
        <f t="shared" si="325"/>
        <v>6.7699845702602728</v>
      </c>
      <c r="AP543" s="84">
        <f t="shared" si="325"/>
        <v>6.7699845697880043</v>
      </c>
      <c r="AQ543" s="84">
        <f t="shared" si="325"/>
        <v>6.7699845546360287</v>
      </c>
      <c r="AR543" s="84">
        <f t="shared" si="325"/>
        <v>6.7699840685094186</v>
      </c>
      <c r="AS543" s="84">
        <f t="shared" si="325"/>
        <v>6.7699684719904019</v>
      </c>
      <c r="AT543" s="84">
        <f t="shared" si="325"/>
        <v>6.7694681533398144</v>
      </c>
      <c r="AU543" s="84">
        <f t="shared" si="322"/>
        <v>6.7534874403112219</v>
      </c>
    </row>
    <row r="544" spans="1:47" s="77" customFormat="1" ht="12.95" customHeight="1">
      <c r="A544" s="137" t="s">
        <v>1549</v>
      </c>
      <c r="B544" s="138" t="s">
        <v>154</v>
      </c>
      <c r="C544" s="139">
        <v>55224.013400000003</v>
      </c>
      <c r="D544" s="139" t="s">
        <v>244</v>
      </c>
      <c r="E544" s="140">
        <f t="shared" si="312"/>
        <v>9626.0784785822907</v>
      </c>
      <c r="F544" s="77">
        <f t="shared" si="313"/>
        <v>9626</v>
      </c>
      <c r="G544" s="77">
        <f t="shared" si="323"/>
        <v>8.9147000006050803E-2</v>
      </c>
      <c r="K544" s="77">
        <f>+G544</f>
        <v>8.9147000006050803E-2</v>
      </c>
      <c r="O544" s="77">
        <f t="shared" ca="1" si="305"/>
        <v>9.539871151546013E-2</v>
      </c>
      <c r="P544" s="77">
        <f t="shared" si="308"/>
        <v>0.13720088159688723</v>
      </c>
      <c r="Q544" s="143">
        <f t="shared" si="289"/>
        <v>40205.513400000003</v>
      </c>
      <c r="R544" s="77">
        <f t="shared" si="324"/>
        <v>2.3091755359461283E-3</v>
      </c>
      <c r="S544" s="79">
        <f>S$18</f>
        <v>1</v>
      </c>
      <c r="Z544" s="77">
        <f t="shared" si="314"/>
        <v>9626</v>
      </c>
      <c r="AA544" s="84">
        <f t="shared" si="315"/>
        <v>8.9956580689013549E-2</v>
      </c>
      <c r="AB544" s="84">
        <f t="shared" si="300"/>
        <v>9.6401466218267437E-2</v>
      </c>
      <c r="AC544" s="84">
        <f t="shared" si="301"/>
        <v>-4.8053881590836428E-2</v>
      </c>
      <c r="AD544" s="84">
        <f t="shared" si="302"/>
        <v>-8.095806829627461E-4</v>
      </c>
      <c r="AE544" s="84">
        <f t="shared" si="303"/>
        <v>6.5542088222642646E-7</v>
      </c>
      <c r="AF544" s="77">
        <f t="shared" si="304"/>
        <v>-4.8053881590836428E-2</v>
      </c>
      <c r="AG544" s="142"/>
      <c r="AH544" s="77">
        <f t="shared" si="316"/>
        <v>-7.2544662122166351E-3</v>
      </c>
      <c r="AI544" s="77">
        <f t="shared" si="317"/>
        <v>1.030835710528214</v>
      </c>
      <c r="AJ544" s="77">
        <f t="shared" si="318"/>
        <v>-0.1000972256535316</v>
      </c>
      <c r="AK544" s="77">
        <f t="shared" si="319"/>
        <v>1.7111607679570508E-2</v>
      </c>
      <c r="AL544" s="77">
        <f t="shared" si="320"/>
        <v>0.5066190404081482</v>
      </c>
      <c r="AM544" s="77">
        <f t="shared" si="321"/>
        <v>0.25887021497582813</v>
      </c>
      <c r="AN544" s="84">
        <f t="shared" si="325"/>
        <v>6.7729477944499852</v>
      </c>
      <c r="AO544" s="84">
        <f t="shared" si="325"/>
        <v>6.7729477944353205</v>
      </c>
      <c r="AP544" s="84">
        <f t="shared" si="325"/>
        <v>6.7729477939640823</v>
      </c>
      <c r="AQ544" s="84">
        <f t="shared" si="325"/>
        <v>6.7729477788213481</v>
      </c>
      <c r="AR544" s="84">
        <f t="shared" si="325"/>
        <v>6.7729472922259379</v>
      </c>
      <c r="AS544" s="84">
        <f t="shared" si="325"/>
        <v>6.7729316560748032</v>
      </c>
      <c r="AT544" s="84">
        <f t="shared" si="325"/>
        <v>6.7724292767347043</v>
      </c>
      <c r="AU544" s="84">
        <f t="shared" si="322"/>
        <v>6.7563583769662481</v>
      </c>
    </row>
    <row r="545" spans="1:48" s="77" customFormat="1" ht="12.95" customHeight="1">
      <c r="A545" s="140" t="s">
        <v>251</v>
      </c>
      <c r="B545" s="151" t="s">
        <v>154</v>
      </c>
      <c r="C545" s="148">
        <v>55262.6374</v>
      </c>
      <c r="D545" s="148">
        <v>2.0000000000000001E-4</v>
      </c>
      <c r="E545" s="140">
        <f t="shared" si="312"/>
        <v>9660.0802594854249</v>
      </c>
      <c r="F545" s="77">
        <f t="shared" si="313"/>
        <v>9660</v>
      </c>
      <c r="G545" s="77">
        <f t="shared" si="323"/>
        <v>9.1169999999692664E-2</v>
      </c>
      <c r="K545" s="77">
        <f>G545</f>
        <v>9.1169999999692664E-2</v>
      </c>
      <c r="O545" s="77">
        <f t="shared" ca="1" si="305"/>
        <v>9.5779775866864619E-2</v>
      </c>
      <c r="P545" s="77">
        <f t="shared" si="308"/>
        <v>0.13797351117662199</v>
      </c>
      <c r="Q545" s="143">
        <f t="shared" si="289"/>
        <v>40244.1374</v>
      </c>
      <c r="R545" s="77">
        <f t="shared" si="324"/>
        <v>2.1905686584889482E-3</v>
      </c>
      <c r="S545" s="79">
        <f>S$18</f>
        <v>1</v>
      </c>
      <c r="Z545" s="77">
        <f t="shared" si="314"/>
        <v>9660</v>
      </c>
      <c r="AA545" s="84">
        <f t="shared" si="315"/>
        <v>9.0328465141405023E-2</v>
      </c>
      <c r="AB545" s="84">
        <f t="shared" si="300"/>
        <v>9.81293433939458E-2</v>
      </c>
      <c r="AC545" s="84">
        <f t="shared" si="301"/>
        <v>-4.6803511176929324E-2</v>
      </c>
      <c r="AD545" s="84">
        <f t="shared" si="302"/>
        <v>8.415348582876403E-4</v>
      </c>
      <c r="AE545" s="84">
        <f t="shared" si="303"/>
        <v>7.0818091771319885E-7</v>
      </c>
      <c r="AF545" s="77">
        <f t="shared" si="304"/>
        <v>-4.6803511176929324E-2</v>
      </c>
      <c r="AG545" s="142"/>
      <c r="AH545" s="77">
        <f t="shared" si="316"/>
        <v>-6.9593433942531299E-3</v>
      </c>
      <c r="AI545" s="77">
        <f t="shared" si="317"/>
        <v>1.0307506637249069</v>
      </c>
      <c r="AJ545" s="77">
        <f t="shared" si="318"/>
        <v>-9.5172787692503272E-2</v>
      </c>
      <c r="AK545" s="77">
        <f t="shared" si="319"/>
        <v>1.7263975255920893E-2</v>
      </c>
      <c r="AL545" s="77">
        <f t="shared" si="320"/>
        <v>0.51156712404916038</v>
      </c>
      <c r="AM545" s="77">
        <f t="shared" si="321"/>
        <v>0.26151174888595408</v>
      </c>
      <c r="AN545" s="84">
        <f t="shared" si="325"/>
        <v>6.7777450763969291</v>
      </c>
      <c r="AO545" s="84">
        <f t="shared" si="325"/>
        <v>6.7777450763823568</v>
      </c>
      <c r="AP545" s="84">
        <f t="shared" si="325"/>
        <v>6.7777450759128772</v>
      </c>
      <c r="AQ545" s="84">
        <f t="shared" si="325"/>
        <v>6.7777450607877876</v>
      </c>
      <c r="AR545" s="84">
        <f t="shared" si="325"/>
        <v>6.7777445735076149</v>
      </c>
      <c r="AS545" s="84">
        <f t="shared" si="325"/>
        <v>6.7777288750265621</v>
      </c>
      <c r="AT545" s="84">
        <f t="shared" si="325"/>
        <v>6.77722319535137</v>
      </c>
      <c r="AU545" s="84">
        <f t="shared" si="322"/>
        <v>6.7610065601220057</v>
      </c>
      <c r="AV545" s="84"/>
    </row>
    <row r="546" spans="1:48" s="77" customFormat="1" ht="12.95" customHeight="1">
      <c r="A546" s="137" t="s">
        <v>1549</v>
      </c>
      <c r="B546" s="138" t="s">
        <v>154</v>
      </c>
      <c r="C546" s="139">
        <v>55510.271999999997</v>
      </c>
      <c r="D546" s="139" t="s">
        <v>244</v>
      </c>
      <c r="E546" s="140">
        <f t="shared" si="312"/>
        <v>9878.0798818247968</v>
      </c>
      <c r="F546" s="77">
        <f t="shared" si="313"/>
        <v>9878</v>
      </c>
      <c r="G546" s="77">
        <f t="shared" si="323"/>
        <v>9.0740999999979977E-2</v>
      </c>
      <c r="I546" s="77">
        <f t="shared" ref="I546:I551" si="326">+G546</f>
        <v>9.0740999999979977E-2</v>
      </c>
      <c r="O546" s="77">
        <f t="shared" ca="1" si="305"/>
        <v>9.8223070825869896E-2</v>
      </c>
      <c r="P546" s="77">
        <f t="shared" si="308"/>
        <v>0.14297560589954339</v>
      </c>
      <c r="Q546" s="143">
        <f t="shared" si="289"/>
        <v>40491.771999999997</v>
      </c>
      <c r="R546" s="77">
        <f t="shared" si="324"/>
        <v>2.7284540534827048E-3</v>
      </c>
      <c r="S546" s="79">
        <f t="shared" ref="S546:S551" si="327">S$16</f>
        <v>0.1</v>
      </c>
      <c r="Z546" s="77">
        <f t="shared" si="314"/>
        <v>9878</v>
      </c>
      <c r="AA546" s="84">
        <f t="shared" si="315"/>
        <v>9.2712390842665249E-2</v>
      </c>
      <c r="AB546" s="84">
        <f t="shared" si="300"/>
        <v>9.5805163171774899E-2</v>
      </c>
      <c r="AC546" s="84">
        <f t="shared" si="301"/>
        <v>-5.2234605899563413E-2</v>
      </c>
      <c r="AD546" s="84">
        <f t="shared" si="302"/>
        <v>-1.9713908426852722E-3</v>
      </c>
      <c r="AE546" s="84">
        <f t="shared" si="303"/>
        <v>3.8863818546233483E-7</v>
      </c>
      <c r="AF546" s="77">
        <f t="shared" si="304"/>
        <v>-5.2234605899563413E-2</v>
      </c>
      <c r="AG546" s="142"/>
      <c r="AH546" s="77">
        <f t="shared" si="316"/>
        <v>-5.0641631717949281E-3</v>
      </c>
      <c r="AI546" s="77">
        <f t="shared" si="317"/>
        <v>1.0301879257603987</v>
      </c>
      <c r="AJ546" s="77">
        <f t="shared" si="318"/>
        <v>-6.3567999078282519E-2</v>
      </c>
      <c r="AK546" s="77">
        <f t="shared" si="319"/>
        <v>1.8230120664548734E-2</v>
      </c>
      <c r="AL546" s="77">
        <f t="shared" si="320"/>
        <v>0.54327328850555012</v>
      </c>
      <c r="AM546" s="77">
        <f t="shared" si="321"/>
        <v>0.27852093904577213</v>
      </c>
      <c r="AN546" s="84">
        <f t="shared" si="325"/>
        <v>6.8084945272723694</v>
      </c>
      <c r="AO546" s="84">
        <f t="shared" si="325"/>
        <v>6.8084945272584667</v>
      </c>
      <c r="AP546" s="84">
        <f t="shared" si="325"/>
        <v>6.8084945268027841</v>
      </c>
      <c r="AQ546" s="84">
        <f t="shared" si="325"/>
        <v>6.8084945118675275</v>
      </c>
      <c r="AR546" s="84">
        <f t="shared" si="325"/>
        <v>6.8084940223559638</v>
      </c>
      <c r="AS546" s="84">
        <f t="shared" si="325"/>
        <v>6.8084779784120402</v>
      </c>
      <c r="AT546" s="84">
        <f t="shared" si="325"/>
        <v>6.8079522140459616</v>
      </c>
      <c r="AU546" s="84">
        <f t="shared" si="322"/>
        <v>6.7908096168265661</v>
      </c>
    </row>
    <row r="547" spans="1:48" s="77" customFormat="1" ht="12.95" customHeight="1">
      <c r="A547" s="137" t="s">
        <v>1549</v>
      </c>
      <c r="B547" s="138" t="s">
        <v>154</v>
      </c>
      <c r="C547" s="139">
        <v>55534.142999999996</v>
      </c>
      <c r="D547" s="139" t="s">
        <v>244</v>
      </c>
      <c r="E547" s="140">
        <f t="shared" si="312"/>
        <v>9899.0941867113634</v>
      </c>
      <c r="F547" s="77">
        <f t="shared" si="313"/>
        <v>9899</v>
      </c>
      <c r="G547" s="77">
        <f t="shared" si="323"/>
        <v>0.10699049999675481</v>
      </c>
      <c r="I547" s="77">
        <f t="shared" si="326"/>
        <v>0.10699049999675481</v>
      </c>
      <c r="O547" s="77">
        <f t="shared" ca="1" si="305"/>
        <v>9.845843410173738E-2</v>
      </c>
      <c r="P547" s="77">
        <f t="shared" si="308"/>
        <v>0.14346186042982206</v>
      </c>
      <c r="Q547" s="143">
        <f t="shared" si="289"/>
        <v>40515.642999999996</v>
      </c>
      <c r="R547" s="77">
        <f t="shared" si="324"/>
        <v>1.330160131838704E-3</v>
      </c>
      <c r="S547" s="79">
        <f t="shared" si="327"/>
        <v>0.1</v>
      </c>
      <c r="Z547" s="77">
        <f t="shared" si="314"/>
        <v>9899</v>
      </c>
      <c r="AA547" s="84">
        <f t="shared" si="315"/>
        <v>9.2941947554634405E-2</v>
      </c>
      <c r="AB547" s="84">
        <f t="shared" si="300"/>
        <v>0.11187187388716784</v>
      </c>
      <c r="AC547" s="84">
        <f t="shared" si="301"/>
        <v>-3.6471360433067257E-2</v>
      </c>
      <c r="AD547" s="84">
        <f t="shared" si="302"/>
        <v>1.4048552442120402E-2</v>
      </c>
      <c r="AE547" s="84">
        <f t="shared" si="303"/>
        <v>1.9736182571900712E-5</v>
      </c>
      <c r="AF547" s="77">
        <f t="shared" si="304"/>
        <v>-3.6471360433067257E-2</v>
      </c>
      <c r="AG547" s="142"/>
      <c r="AH547" s="77">
        <f t="shared" si="316"/>
        <v>-4.8813738904130233E-3</v>
      </c>
      <c r="AI547" s="77">
        <f t="shared" si="317"/>
        <v>1.0301321393047074</v>
      </c>
      <c r="AJ547" s="77">
        <f t="shared" si="318"/>
        <v>-6.0521465365201366E-2</v>
      </c>
      <c r="AK547" s="77">
        <f t="shared" si="319"/>
        <v>1.8322181695449326E-2</v>
      </c>
      <c r="AL547" s="77">
        <f t="shared" si="320"/>
        <v>0.54632570429196015</v>
      </c>
      <c r="AM547" s="77">
        <f t="shared" si="321"/>
        <v>0.28016624152210573</v>
      </c>
      <c r="AN547" s="84">
        <f t="shared" si="325"/>
        <v>6.8114557342356932</v>
      </c>
      <c r="AO547" s="84">
        <f t="shared" si="325"/>
        <v>6.8114557342218616</v>
      </c>
      <c r="AP547" s="84">
        <f t="shared" si="325"/>
        <v>6.8114557337677271</v>
      </c>
      <c r="AQ547" s="84">
        <f t="shared" si="325"/>
        <v>6.8114557188575606</v>
      </c>
      <c r="AR547" s="84">
        <f t="shared" si="325"/>
        <v>6.8114552293259756</v>
      </c>
      <c r="AS547" s="84">
        <f t="shared" si="325"/>
        <v>6.8114391570694233</v>
      </c>
      <c r="AT547" s="84">
        <f t="shared" si="325"/>
        <v>6.8109115578741903</v>
      </c>
      <c r="AU547" s="84">
        <f t="shared" si="322"/>
        <v>6.7936805534815932</v>
      </c>
    </row>
    <row r="548" spans="1:48" s="77" customFormat="1" ht="12.95" customHeight="1">
      <c r="A548" s="137" t="s">
        <v>1549</v>
      </c>
      <c r="B548" s="138" t="s">
        <v>154</v>
      </c>
      <c r="C548" s="139">
        <v>55535.264000000003</v>
      </c>
      <c r="D548" s="139" t="s">
        <v>244</v>
      </c>
      <c r="E548" s="140">
        <f t="shared" si="312"/>
        <v>9900.0810341738907</v>
      </c>
      <c r="F548" s="77">
        <f t="shared" si="313"/>
        <v>9900</v>
      </c>
      <c r="G548" s="77">
        <f t="shared" si="323"/>
        <v>9.2050000006565824E-2</v>
      </c>
      <c r="I548" s="77">
        <f t="shared" si="326"/>
        <v>9.2050000006565824E-2</v>
      </c>
      <c r="O548" s="77">
        <f t="shared" ca="1" si="305"/>
        <v>9.8469641876778688E-2</v>
      </c>
      <c r="P548" s="77">
        <f t="shared" si="308"/>
        <v>0.14348503470016524</v>
      </c>
      <c r="Q548" s="143">
        <f t="shared" si="289"/>
        <v>40516.764000000003</v>
      </c>
      <c r="R548" s="77">
        <f t="shared" si="324"/>
        <v>2.645562793931776E-3</v>
      </c>
      <c r="S548" s="79">
        <f t="shared" si="327"/>
        <v>0.1</v>
      </c>
      <c r="Z548" s="77">
        <f t="shared" si="314"/>
        <v>9900</v>
      </c>
      <c r="AA548" s="84">
        <f t="shared" si="315"/>
        <v>9.2952878285405688E-2</v>
      </c>
      <c r="AB548" s="84">
        <f t="shared" si="300"/>
        <v>9.6922668812288573E-2</v>
      </c>
      <c r="AC548" s="84">
        <f t="shared" si="301"/>
        <v>-5.1435034693599418E-2</v>
      </c>
      <c r="AD548" s="84">
        <f t="shared" si="302"/>
        <v>-9.0287827883986371E-4</v>
      </c>
      <c r="AE548" s="84">
        <f t="shared" si="303"/>
        <v>8.1518918640083473E-8</v>
      </c>
      <c r="AF548" s="77">
        <f t="shared" si="304"/>
        <v>-5.1435034693599418E-2</v>
      </c>
      <c r="AG548" s="142"/>
      <c r="AH548" s="77">
        <f t="shared" si="316"/>
        <v>-4.872668805722743E-3</v>
      </c>
      <c r="AI548" s="77">
        <f t="shared" si="317"/>
        <v>1.030129475951159</v>
      </c>
      <c r="AJ548" s="77">
        <f t="shared" si="318"/>
        <v>-6.0376386279546099E-2</v>
      </c>
      <c r="AK548" s="77">
        <f t="shared" si="319"/>
        <v>1.8326561054051515E-2</v>
      </c>
      <c r="AL548" s="77">
        <f t="shared" si="320"/>
        <v>0.54647104917114675</v>
      </c>
      <c r="AM548" s="77">
        <f t="shared" si="321"/>
        <v>0.28024461984437982</v>
      </c>
      <c r="AN548" s="84">
        <f t="shared" si="325"/>
        <v>6.8115967400876105</v>
      </c>
      <c r="AO548" s="84">
        <f t="shared" si="325"/>
        <v>6.8115967400737825</v>
      </c>
      <c r="AP548" s="84">
        <f t="shared" si="325"/>
        <v>6.8115967396197226</v>
      </c>
      <c r="AQ548" s="84">
        <f t="shared" si="325"/>
        <v>6.81159672471078</v>
      </c>
      <c r="AR548" s="84">
        <f t="shared" si="325"/>
        <v>6.8115962351790857</v>
      </c>
      <c r="AS548" s="84">
        <f t="shared" si="325"/>
        <v>6.8115801615961216</v>
      </c>
      <c r="AT548" s="84">
        <f t="shared" si="325"/>
        <v>6.8110524754721178</v>
      </c>
      <c r="AU548" s="84">
        <f t="shared" si="322"/>
        <v>6.7938172647508797</v>
      </c>
    </row>
    <row r="549" spans="1:48" s="77" customFormat="1" ht="12.95" customHeight="1">
      <c r="A549" s="137" t="s">
        <v>1549</v>
      </c>
      <c r="B549" s="138" t="s">
        <v>154</v>
      </c>
      <c r="C549" s="139">
        <v>55551.169000000002</v>
      </c>
      <c r="D549" s="139" t="s">
        <v>244</v>
      </c>
      <c r="E549" s="140">
        <f t="shared" si="312"/>
        <v>9914.0826478147446</v>
      </c>
      <c r="F549" s="77">
        <f t="shared" si="313"/>
        <v>9914</v>
      </c>
      <c r="G549" s="77">
        <f t="shared" si="323"/>
        <v>9.388300000136951E-2</v>
      </c>
      <c r="I549" s="77">
        <f t="shared" si="326"/>
        <v>9.388300000136951E-2</v>
      </c>
      <c r="O549" s="77">
        <f t="shared" ca="1" si="305"/>
        <v>9.8626550727357001E-2</v>
      </c>
      <c r="P549" s="77">
        <f t="shared" si="308"/>
        <v>0.14380965864266393</v>
      </c>
      <c r="Q549" s="143">
        <f t="shared" si="289"/>
        <v>40532.669000000002</v>
      </c>
      <c r="R549" s="77">
        <f t="shared" si="324"/>
        <v>2.4926712430843388E-3</v>
      </c>
      <c r="S549" s="79">
        <f t="shared" si="327"/>
        <v>0.1</v>
      </c>
      <c r="Z549" s="77">
        <f t="shared" si="314"/>
        <v>9914</v>
      </c>
      <c r="AA549" s="84">
        <f t="shared" si="315"/>
        <v>9.310590312428299E-2</v>
      </c>
      <c r="AB549" s="84">
        <f t="shared" si="300"/>
        <v>9.863378989385499E-2</v>
      </c>
      <c r="AC549" s="84">
        <f t="shared" si="301"/>
        <v>-4.9926658641294419E-2</v>
      </c>
      <c r="AD549" s="84">
        <f t="shared" si="302"/>
        <v>7.7709687708651942E-4</v>
      </c>
      <c r="AE549" s="84">
        <f t="shared" si="303"/>
        <v>6.0387955637762109E-8</v>
      </c>
      <c r="AF549" s="77">
        <f t="shared" si="304"/>
        <v>-4.9926658641294419E-2</v>
      </c>
      <c r="AG549" s="142"/>
      <c r="AH549" s="77">
        <f t="shared" si="316"/>
        <v>-4.750789892485484E-3</v>
      </c>
      <c r="AI549" s="77">
        <f t="shared" si="317"/>
        <v>1.0300921236484224</v>
      </c>
      <c r="AJ549" s="77">
        <f t="shared" si="318"/>
        <v>-5.8345225419510413E-2</v>
      </c>
      <c r="AK549" s="77">
        <f t="shared" si="319"/>
        <v>1.8387829004191961E-2</v>
      </c>
      <c r="AL549" s="77">
        <f t="shared" si="320"/>
        <v>0.54850579847735359</v>
      </c>
      <c r="AM549" s="77">
        <f t="shared" si="321"/>
        <v>0.28134220941497223</v>
      </c>
      <c r="AN549" s="84">
        <f t="shared" si="325"/>
        <v>6.8135707836920192</v>
      </c>
      <c r="AO549" s="84">
        <f t="shared" si="325"/>
        <v>6.8135707836782391</v>
      </c>
      <c r="AP549" s="84">
        <f t="shared" si="325"/>
        <v>6.8135707832252335</v>
      </c>
      <c r="AQ549" s="84">
        <f t="shared" si="325"/>
        <v>6.8135707683336992</v>
      </c>
      <c r="AR549" s="84">
        <f t="shared" si="325"/>
        <v>6.8135702788085206</v>
      </c>
      <c r="AS549" s="84">
        <f t="shared" si="325"/>
        <v>6.8135541868639855</v>
      </c>
      <c r="AT549" s="84">
        <f t="shared" si="325"/>
        <v>6.8130252879841713</v>
      </c>
      <c r="AU549" s="84">
        <f t="shared" si="322"/>
        <v>6.7957312225208977</v>
      </c>
    </row>
    <row r="550" spans="1:48" s="77" customFormat="1" ht="12.95" customHeight="1">
      <c r="A550" s="137" t="s">
        <v>1575</v>
      </c>
      <c r="B550" s="138" t="s">
        <v>154</v>
      </c>
      <c r="C550" s="139">
        <v>55607.966999999997</v>
      </c>
      <c r="D550" s="139" t="s">
        <v>244</v>
      </c>
      <c r="E550" s="140">
        <f t="shared" si="312"/>
        <v>9964.0835061343441</v>
      </c>
      <c r="F550" s="77">
        <f t="shared" si="313"/>
        <v>9964</v>
      </c>
      <c r="G550" s="77">
        <f t="shared" si="323"/>
        <v>9.4858000004023779E-2</v>
      </c>
      <c r="I550" s="77">
        <f t="shared" si="326"/>
        <v>9.4858000004023779E-2</v>
      </c>
      <c r="O550" s="77">
        <f t="shared" ca="1" si="305"/>
        <v>9.9186939479422434E-2</v>
      </c>
      <c r="P550" s="77">
        <f t="shared" si="308"/>
        <v>0.14497183607835976</v>
      </c>
      <c r="Q550" s="143">
        <f t="shared" si="289"/>
        <v>40589.466999999997</v>
      </c>
      <c r="R550" s="77">
        <f t="shared" si="324"/>
        <v>2.5113965660854181E-3</v>
      </c>
      <c r="S550" s="79">
        <f t="shared" si="327"/>
        <v>0.1</v>
      </c>
      <c r="Z550" s="77">
        <f t="shared" si="314"/>
        <v>9964</v>
      </c>
      <c r="AA550" s="84">
        <f t="shared" si="315"/>
        <v>9.3652332035560545E-2</v>
      </c>
      <c r="AB550" s="84">
        <f t="shared" si="300"/>
        <v>9.9173396517849524E-2</v>
      </c>
      <c r="AC550" s="84">
        <f t="shared" si="301"/>
        <v>-5.0113836074335977E-2</v>
      </c>
      <c r="AD550" s="84">
        <f t="shared" si="302"/>
        <v>1.2056679684632338E-3</v>
      </c>
      <c r="AE550" s="84">
        <f t="shared" si="303"/>
        <v>1.4536352501782613E-7</v>
      </c>
      <c r="AF550" s="77">
        <f t="shared" si="304"/>
        <v>-5.0113836074335977E-2</v>
      </c>
      <c r="AG550" s="142"/>
      <c r="AH550" s="77">
        <f t="shared" si="316"/>
        <v>-4.3153965138257441E-3</v>
      </c>
      <c r="AI550" s="77">
        <f t="shared" si="317"/>
        <v>1.0299577291240143</v>
      </c>
      <c r="AJ550" s="77">
        <f t="shared" si="318"/>
        <v>-5.1090374691186019E-2</v>
      </c>
      <c r="AK550" s="77">
        <f t="shared" si="319"/>
        <v>1.8605983631389437E-2</v>
      </c>
      <c r="AL550" s="77">
        <f t="shared" si="320"/>
        <v>0.5557715504286147</v>
      </c>
      <c r="AM550" s="77">
        <f t="shared" si="321"/>
        <v>0.28526666839789233</v>
      </c>
      <c r="AN550" s="84">
        <f t="shared" si="325"/>
        <v>6.8206203525124218</v>
      </c>
      <c r="AO550" s="84">
        <f t="shared" si="325"/>
        <v>6.8206203524988167</v>
      </c>
      <c r="AP550" s="84">
        <f t="shared" si="325"/>
        <v>6.8206203520497048</v>
      </c>
      <c r="AQ550" s="84">
        <f t="shared" si="325"/>
        <v>6.8206203372245078</v>
      </c>
      <c r="AR550" s="84">
        <f t="shared" si="325"/>
        <v>6.8206198478447195</v>
      </c>
      <c r="AS550" s="84">
        <f t="shared" si="325"/>
        <v>6.8206036934963503</v>
      </c>
      <c r="AT550" s="84">
        <f t="shared" si="325"/>
        <v>6.8200705282887144</v>
      </c>
      <c r="AU550" s="84">
        <f t="shared" si="322"/>
        <v>6.8025667859852472</v>
      </c>
    </row>
    <row r="551" spans="1:48" s="77" customFormat="1" ht="12.95" customHeight="1">
      <c r="A551" s="137" t="s">
        <v>1575</v>
      </c>
      <c r="B551" s="138" t="s">
        <v>154</v>
      </c>
      <c r="C551" s="139">
        <v>55927.167999999998</v>
      </c>
      <c r="D551" s="139" t="s">
        <v>244</v>
      </c>
      <c r="E551" s="140">
        <f t="shared" si="312"/>
        <v>10245.085019857996</v>
      </c>
      <c r="F551" s="77">
        <f t="shared" si="313"/>
        <v>10245</v>
      </c>
      <c r="G551" s="77">
        <f t="shared" si="323"/>
        <v>9.6577500000421423E-2</v>
      </c>
      <c r="I551" s="77">
        <f t="shared" si="326"/>
        <v>9.6577500000421423E-2</v>
      </c>
      <c r="O551" s="77">
        <f t="shared" ca="1" si="305"/>
        <v>0.10233632426603015</v>
      </c>
      <c r="P551" s="77">
        <f t="shared" ref="P551:P582" si="328">+D$11+D$12*F551+D$13*F551^2</f>
        <v>0.15158483846370682</v>
      </c>
      <c r="Q551" s="143">
        <f t="shared" ref="Q551:Q593" si="329">+C551-15018.5</f>
        <v>40908.667999999998</v>
      </c>
      <c r="R551" s="77">
        <f t="shared" si="324"/>
        <v>3.0258072848144374E-3</v>
      </c>
      <c r="S551" s="79">
        <f t="shared" si="327"/>
        <v>0.1</v>
      </c>
      <c r="Z551" s="77">
        <f t="shared" si="314"/>
        <v>10245</v>
      </c>
      <c r="AA551" s="84">
        <f t="shared" si="315"/>
        <v>9.6719736945560741E-2</v>
      </c>
      <c r="AB551" s="84">
        <f t="shared" si="300"/>
        <v>9.8443700548788843E-2</v>
      </c>
      <c r="AC551" s="84">
        <f t="shared" si="301"/>
        <v>-5.5007338463285399E-2</v>
      </c>
      <c r="AD551" s="84">
        <f t="shared" si="302"/>
        <v>-1.4223694513931795E-4</v>
      </c>
      <c r="AE551" s="84">
        <f t="shared" si="303"/>
        <v>2.0231348562565345E-9</v>
      </c>
      <c r="AF551" s="77">
        <f t="shared" si="304"/>
        <v>-5.5007338463285399E-2</v>
      </c>
      <c r="AG551" s="142"/>
      <c r="AH551" s="77">
        <f t="shared" si="316"/>
        <v>-1.8662005483674167E-3</v>
      </c>
      <c r="AI551" s="77">
        <f t="shared" si="317"/>
        <v>1.0291739352882932</v>
      </c>
      <c r="AJ551" s="77">
        <f t="shared" si="318"/>
        <v>-1.031500118598286E-2</v>
      </c>
      <c r="AK551" s="77">
        <f t="shared" si="319"/>
        <v>1.981236131696134E-2</v>
      </c>
      <c r="AL551" s="77">
        <f t="shared" si="320"/>
        <v>0.59656899339529657</v>
      </c>
      <c r="AM551" s="77">
        <f t="shared" si="321"/>
        <v>0.30745758675914991</v>
      </c>
      <c r="AN551" s="84">
        <f t="shared" ref="AN551:AT560" si="330">$AU551+$AB$7*SIN(AO551)</f>
        <v>6.8602214197879823</v>
      </c>
      <c r="AO551" s="84">
        <f t="shared" si="330"/>
        <v>6.8602214197754581</v>
      </c>
      <c r="AP551" s="84">
        <f t="shared" si="330"/>
        <v>6.8602214193517224</v>
      </c>
      <c r="AQ551" s="84">
        <f t="shared" si="330"/>
        <v>6.8602214050146904</v>
      </c>
      <c r="AR551" s="84">
        <f t="shared" si="330"/>
        <v>6.8602209199236626</v>
      </c>
      <c r="AS551" s="84">
        <f t="shared" si="330"/>
        <v>6.8602045070415034</v>
      </c>
      <c r="AT551" s="84">
        <f t="shared" si="330"/>
        <v>6.8596492862860083</v>
      </c>
      <c r="AU551" s="84">
        <f t="shared" si="322"/>
        <v>6.8409826526548878</v>
      </c>
    </row>
    <row r="552" spans="1:48" s="77" customFormat="1" ht="12.95" customHeight="1">
      <c r="A552" s="144" t="s">
        <v>1651</v>
      </c>
      <c r="B552" s="144" t="s">
        <v>65</v>
      </c>
      <c r="C552" s="145">
        <v>55947.625180000003</v>
      </c>
      <c r="D552" s="146">
        <v>9.5E-4</v>
      </c>
      <c r="E552" s="140">
        <f t="shared" si="312"/>
        <v>10263.094044098265</v>
      </c>
      <c r="F552" s="77">
        <f t="shared" si="313"/>
        <v>10263</v>
      </c>
      <c r="G552" s="77">
        <f t="shared" si="323"/>
        <v>0.10682850000739563</v>
      </c>
      <c r="K552" s="77">
        <f>+G552</f>
        <v>0.10682850000739563</v>
      </c>
      <c r="O552" s="77">
        <f t="shared" ca="1" si="305"/>
        <v>0.10253806421677371</v>
      </c>
      <c r="P552" s="77">
        <f t="shared" si="328"/>
        <v>0.1520131668560554</v>
      </c>
      <c r="Q552" s="143">
        <f t="shared" si="329"/>
        <v>40929.125180000003</v>
      </c>
      <c r="R552" s="77">
        <f t="shared" si="324"/>
        <v>2.041654118224373E-3</v>
      </c>
      <c r="S552" s="79">
        <f>S$18</f>
        <v>1</v>
      </c>
      <c r="Z552" s="77">
        <f t="shared" si="314"/>
        <v>10263</v>
      </c>
      <c r="AA552" s="84">
        <f t="shared" si="315"/>
        <v>9.6915965546446173E-2</v>
      </c>
      <c r="AB552" s="84">
        <f t="shared" si="300"/>
        <v>0.10853773629395257</v>
      </c>
      <c r="AC552" s="84">
        <f t="shared" si="301"/>
        <v>-4.5184666848659766E-2</v>
      </c>
      <c r="AD552" s="84">
        <f t="shared" si="302"/>
        <v>9.9125344609494598E-3</v>
      </c>
      <c r="AE552" s="84">
        <f t="shared" si="303"/>
        <v>9.8258339439510591E-5</v>
      </c>
      <c r="AF552" s="77">
        <f t="shared" si="304"/>
        <v>-4.5184666848659766E-2</v>
      </c>
      <c r="AG552" s="142"/>
      <c r="AH552" s="77">
        <f t="shared" si="316"/>
        <v>-1.7092362865569403E-3</v>
      </c>
      <c r="AI552" s="77">
        <f t="shared" si="317"/>
        <v>1.0291221014852694</v>
      </c>
      <c r="AJ552" s="77">
        <f t="shared" si="318"/>
        <v>-7.7038895681211771E-3</v>
      </c>
      <c r="AK552" s="77">
        <f t="shared" si="319"/>
        <v>1.9888473200349571E-2</v>
      </c>
      <c r="AL552" s="77">
        <f t="shared" si="320"/>
        <v>0.59918021173374747</v>
      </c>
      <c r="AM552" s="77">
        <f t="shared" si="321"/>
        <v>0.30888719006490784</v>
      </c>
      <c r="AN552" s="84">
        <f t="shared" si="330"/>
        <v>6.8627571037001047</v>
      </c>
      <c r="AO552" s="84">
        <f t="shared" si="330"/>
        <v>6.8627571036876551</v>
      </c>
      <c r="AP552" s="84">
        <f t="shared" si="330"/>
        <v>6.8627571032657295</v>
      </c>
      <c r="AQ552" s="84">
        <f t="shared" si="330"/>
        <v>6.8627570889662932</v>
      </c>
      <c r="AR552" s="84">
        <f t="shared" si="330"/>
        <v>6.8627566043458357</v>
      </c>
      <c r="AS552" s="84">
        <f t="shared" si="330"/>
        <v>6.862740180223744</v>
      </c>
      <c r="AT552" s="84">
        <f t="shared" si="330"/>
        <v>6.8621836597020813</v>
      </c>
      <c r="AU552" s="84">
        <f t="shared" si="322"/>
        <v>6.8434434555020527</v>
      </c>
    </row>
    <row r="553" spans="1:48" s="77" customFormat="1" ht="12.95" customHeight="1">
      <c r="A553" s="137" t="s">
        <v>1045</v>
      </c>
      <c r="B553" s="138" t="s">
        <v>154</v>
      </c>
      <c r="C553" s="139">
        <v>55960.114999999998</v>
      </c>
      <c r="D553" s="139" t="s">
        <v>244</v>
      </c>
      <c r="E553" s="140">
        <f t="shared" si="312"/>
        <v>10274.089179847007</v>
      </c>
      <c r="F553" s="77">
        <f t="shared" si="313"/>
        <v>10274</v>
      </c>
      <c r="G553" s="77">
        <f t="shared" si="323"/>
        <v>0.10130300000309944</v>
      </c>
      <c r="I553" s="77">
        <f>+G553</f>
        <v>0.10130300000309944</v>
      </c>
      <c r="O553" s="77">
        <f t="shared" ca="1" si="305"/>
        <v>0.1026613497422281</v>
      </c>
      <c r="P553" s="77">
        <f t="shared" si="328"/>
        <v>0.15227520284013121</v>
      </c>
      <c r="Q553" s="143">
        <f t="shared" si="329"/>
        <v>40941.614999999998</v>
      </c>
      <c r="R553" s="77">
        <f t="shared" si="324"/>
        <v>2.5981654620595099E-3</v>
      </c>
      <c r="S553" s="79">
        <f>S$16</f>
        <v>0.1</v>
      </c>
      <c r="Z553" s="77">
        <f t="shared" si="314"/>
        <v>10274</v>
      </c>
      <c r="AA553" s="84">
        <f t="shared" si="315"/>
        <v>9.7035864672674804E-2</v>
      </c>
      <c r="AB553" s="84">
        <f t="shared" si="300"/>
        <v>0.102916312108171</v>
      </c>
      <c r="AC553" s="84">
        <f t="shared" si="301"/>
        <v>-5.0972202837031771E-2</v>
      </c>
      <c r="AD553" s="84">
        <f t="shared" si="302"/>
        <v>4.2671353304246373E-3</v>
      </c>
      <c r="AE553" s="84">
        <f t="shared" si="303"/>
        <v>1.820844392815818E-6</v>
      </c>
      <c r="AF553" s="77">
        <f t="shared" si="304"/>
        <v>-5.0972202837031771E-2</v>
      </c>
      <c r="AG553" s="142"/>
      <c r="AH553" s="77">
        <f t="shared" si="316"/>
        <v>-1.6133121050715547E-3</v>
      </c>
      <c r="AI553" s="77">
        <f t="shared" si="317"/>
        <v>1.0290903300827754</v>
      </c>
      <c r="AJ553" s="77">
        <f t="shared" si="318"/>
        <v>-6.1083129114312467E-3</v>
      </c>
      <c r="AK553" s="77">
        <f t="shared" si="319"/>
        <v>1.993491552112835E-2</v>
      </c>
      <c r="AL553" s="77">
        <f t="shared" si="320"/>
        <v>0.60077582661099349</v>
      </c>
      <c r="AM553" s="77">
        <f t="shared" si="321"/>
        <v>0.3097613329480341</v>
      </c>
      <c r="AN553" s="84">
        <f t="shared" si="330"/>
        <v>6.8643066253558054</v>
      </c>
      <c r="AO553" s="84">
        <f t="shared" si="330"/>
        <v>6.864306625343402</v>
      </c>
      <c r="AP553" s="84">
        <f t="shared" si="330"/>
        <v>6.8643066249225919</v>
      </c>
      <c r="AQ553" s="84">
        <f t="shared" si="330"/>
        <v>6.8643066106464863</v>
      </c>
      <c r="AR553" s="84">
        <f t="shared" si="330"/>
        <v>6.8643061263249177</v>
      </c>
      <c r="AS553" s="84">
        <f t="shared" si="330"/>
        <v>6.8642896956482007</v>
      </c>
      <c r="AT553" s="84">
        <f t="shared" si="330"/>
        <v>6.8637323876192839</v>
      </c>
      <c r="AU553" s="84">
        <f t="shared" si="322"/>
        <v>6.8449472794642094</v>
      </c>
    </row>
    <row r="554" spans="1:48" s="77" customFormat="1" ht="12.95" customHeight="1">
      <c r="A554" s="137" t="s">
        <v>1045</v>
      </c>
      <c r="B554" s="138" t="s">
        <v>154</v>
      </c>
      <c r="C554" s="139">
        <v>55968.067000000003</v>
      </c>
      <c r="D554" s="139" t="s">
        <v>244</v>
      </c>
      <c r="E554" s="140">
        <f t="shared" si="312"/>
        <v>10281.089546503541</v>
      </c>
      <c r="F554" s="77">
        <f t="shared" si="313"/>
        <v>10281</v>
      </c>
      <c r="G554" s="77">
        <f t="shared" si="323"/>
        <v>0.10171950000949437</v>
      </c>
      <c r="I554" s="77">
        <f>+G554</f>
        <v>0.10171950000949437</v>
      </c>
      <c r="O554" s="77">
        <f t="shared" ca="1" si="305"/>
        <v>0.10273980416751725</v>
      </c>
      <c r="P554" s="77">
        <f t="shared" si="328"/>
        <v>0.15244206350643247</v>
      </c>
      <c r="Q554" s="143">
        <f t="shared" si="329"/>
        <v>40949.567000000003</v>
      </c>
      <c r="R554" s="77">
        <f t="shared" si="324"/>
        <v>2.5727784477009175E-3</v>
      </c>
      <c r="S554" s="79">
        <f>S$16</f>
        <v>0.1</v>
      </c>
      <c r="Z554" s="77">
        <f t="shared" si="314"/>
        <v>10281</v>
      </c>
      <c r="AA554" s="84">
        <f t="shared" si="315"/>
        <v>9.7112156732997529E-2</v>
      </c>
      <c r="AB554" s="84">
        <f t="shared" si="300"/>
        <v>0.10327176896556532</v>
      </c>
      <c r="AC554" s="84">
        <f t="shared" si="301"/>
        <v>-5.07225634969381E-2</v>
      </c>
      <c r="AD554" s="84">
        <f t="shared" si="302"/>
        <v>4.6073432764968392E-3</v>
      </c>
      <c r="AE554" s="84">
        <f t="shared" si="303"/>
        <v>2.122761206748063E-6</v>
      </c>
      <c r="AF554" s="77">
        <f t="shared" si="304"/>
        <v>-5.07225634969381E-2</v>
      </c>
      <c r="AG554" s="142"/>
      <c r="AH554" s="77">
        <f t="shared" si="316"/>
        <v>-1.5522689560709586E-3</v>
      </c>
      <c r="AI554" s="77">
        <f t="shared" si="317"/>
        <v>1.0290700743753876</v>
      </c>
      <c r="AJ554" s="77">
        <f t="shared" si="318"/>
        <v>-5.0929889340905789E-3</v>
      </c>
      <c r="AK554" s="77">
        <f t="shared" si="319"/>
        <v>1.9964441814605959E-2</v>
      </c>
      <c r="AL554" s="77">
        <f t="shared" si="320"/>
        <v>0.60179116655630815</v>
      </c>
      <c r="AM554" s="77">
        <f t="shared" si="321"/>
        <v>0.31031780246851282</v>
      </c>
      <c r="AN554" s="84">
        <f t="shared" si="330"/>
        <v>6.8652926596624004</v>
      </c>
      <c r="AO554" s="84">
        <f t="shared" si="330"/>
        <v>6.8652926596500254</v>
      </c>
      <c r="AP554" s="84">
        <f t="shared" si="330"/>
        <v>6.8652926592299304</v>
      </c>
      <c r="AQ554" s="84">
        <f t="shared" si="330"/>
        <v>6.8652926449688101</v>
      </c>
      <c r="AR554" s="84">
        <f t="shared" si="330"/>
        <v>6.8652921608419</v>
      </c>
      <c r="AS554" s="84">
        <f t="shared" si="330"/>
        <v>6.8652757261180977</v>
      </c>
      <c r="AT554" s="84">
        <f t="shared" si="330"/>
        <v>6.8647179196359556</v>
      </c>
      <c r="AU554" s="84">
        <f t="shared" si="322"/>
        <v>6.8459042583492185</v>
      </c>
    </row>
    <row r="555" spans="1:48" s="77" customFormat="1" ht="12.95" customHeight="1">
      <c r="A555" s="140" t="s">
        <v>253</v>
      </c>
      <c r="B555" s="151" t="s">
        <v>154</v>
      </c>
      <c r="C555" s="148">
        <v>55970.3387</v>
      </c>
      <c r="D555" s="148">
        <v>8.0000000000000004E-4</v>
      </c>
      <c r="E555" s="140">
        <f t="shared" si="312"/>
        <v>10283.089387164207</v>
      </c>
      <c r="F555" s="77">
        <f t="shared" si="313"/>
        <v>10283</v>
      </c>
      <c r="G555" s="77">
        <f t="shared" si="323"/>
        <v>0.1015384999991511</v>
      </c>
      <c r="J555" s="77">
        <f>+G555</f>
        <v>0.1015384999991511</v>
      </c>
      <c r="O555" s="77">
        <f t="shared" ca="1" si="305"/>
        <v>0.10276221971759988</v>
      </c>
      <c r="P555" s="77">
        <f t="shared" si="328"/>
        <v>0.15248975376746376</v>
      </c>
      <c r="Q555" s="143">
        <f t="shared" si="329"/>
        <v>40951.8387</v>
      </c>
      <c r="R555" s="77">
        <f t="shared" si="324"/>
        <v>2.5960302605629957E-3</v>
      </c>
      <c r="S555" s="79">
        <f>S$17</f>
        <v>1</v>
      </c>
      <c r="Z555" s="77">
        <f t="shared" si="314"/>
        <v>10283</v>
      </c>
      <c r="AA555" s="84">
        <f t="shared" si="315"/>
        <v>9.7133953399011486E-2</v>
      </c>
      <c r="AB555" s="84">
        <f t="shared" si="300"/>
        <v>0.10307332799648637</v>
      </c>
      <c r="AC555" s="84">
        <f t="shared" si="301"/>
        <v>-5.0951253768312665E-2</v>
      </c>
      <c r="AD555" s="84">
        <f t="shared" si="302"/>
        <v>4.4045466001396139E-3</v>
      </c>
      <c r="AE555" s="84">
        <f t="shared" si="303"/>
        <v>1.9400030752801432E-5</v>
      </c>
      <c r="AF555" s="77">
        <f t="shared" si="304"/>
        <v>-5.0951253768312665E-2</v>
      </c>
      <c r="AG555" s="142"/>
      <c r="AH555" s="77">
        <f t="shared" si="316"/>
        <v>-1.5348279973352739E-3</v>
      </c>
      <c r="AI555" s="77">
        <f t="shared" si="317"/>
        <v>1.0290642816717217</v>
      </c>
      <c r="AJ555" s="77">
        <f t="shared" si="318"/>
        <v>-4.802902703163062E-3</v>
      </c>
      <c r="AK555" s="77">
        <f t="shared" si="319"/>
        <v>1.9972873906029767E-2</v>
      </c>
      <c r="AL555" s="77">
        <f t="shared" si="320"/>
        <v>0.60208125633928755</v>
      </c>
      <c r="AM555" s="77">
        <f t="shared" si="321"/>
        <v>0.31047682192659409</v>
      </c>
      <c r="AN555" s="84">
        <f t="shared" si="330"/>
        <v>6.8655743801838423</v>
      </c>
      <c r="AO555" s="84">
        <f t="shared" si="330"/>
        <v>6.8655743801714761</v>
      </c>
      <c r="AP555" s="84">
        <f t="shared" si="330"/>
        <v>6.8655743797515854</v>
      </c>
      <c r="AQ555" s="84">
        <f t="shared" si="330"/>
        <v>6.8655743654947674</v>
      </c>
      <c r="AR555" s="84">
        <f t="shared" si="330"/>
        <v>6.8655738814241092</v>
      </c>
      <c r="AS555" s="84">
        <f t="shared" si="330"/>
        <v>6.8655574455617101</v>
      </c>
      <c r="AT555" s="84">
        <f t="shared" si="330"/>
        <v>6.8649994970486503</v>
      </c>
      <c r="AU555" s="84">
        <f t="shared" si="322"/>
        <v>6.8461776808877932</v>
      </c>
    </row>
    <row r="556" spans="1:48" s="77" customFormat="1" ht="12.95" customHeight="1">
      <c r="A556" s="137" t="s">
        <v>1045</v>
      </c>
      <c r="B556" s="138" t="s">
        <v>154</v>
      </c>
      <c r="C556" s="139">
        <v>55976.0167</v>
      </c>
      <c r="D556" s="139" t="s">
        <v>244</v>
      </c>
      <c r="E556" s="140">
        <f t="shared" si="312"/>
        <v>10288.087888406129</v>
      </c>
      <c r="F556" s="77">
        <f t="shared" si="313"/>
        <v>10288</v>
      </c>
      <c r="G556" s="77">
        <f t="shared" si="323"/>
        <v>9.9836000001232605E-2</v>
      </c>
      <c r="K556" s="77">
        <f>+G556</f>
        <v>9.9836000001232605E-2</v>
      </c>
      <c r="O556" s="77">
        <f t="shared" ca="1" si="305"/>
        <v>0.10281825859280642</v>
      </c>
      <c r="P556" s="77">
        <f t="shared" si="328"/>
        <v>0.15260901011299111</v>
      </c>
      <c r="Q556" s="143">
        <f t="shared" si="329"/>
        <v>40957.5167</v>
      </c>
      <c r="R556" s="77">
        <f t="shared" si="324"/>
        <v>2.784990596255765E-3</v>
      </c>
      <c r="S556" s="79">
        <f>S$18</f>
        <v>1</v>
      </c>
      <c r="Z556" s="77">
        <f t="shared" si="314"/>
        <v>10288</v>
      </c>
      <c r="AA556" s="84">
        <f t="shared" si="315"/>
        <v>9.7188442977663533E-2</v>
      </c>
      <c r="AB556" s="84">
        <f t="shared" si="300"/>
        <v>0.10132722550152923</v>
      </c>
      <c r="AC556" s="84">
        <f t="shared" si="301"/>
        <v>-5.27730101117585E-2</v>
      </c>
      <c r="AD556" s="84">
        <f t="shared" si="302"/>
        <v>2.6475570235690721E-3</v>
      </c>
      <c r="AE556" s="84">
        <f t="shared" si="303"/>
        <v>7.0095581930499242E-6</v>
      </c>
      <c r="AF556" s="77">
        <f t="shared" si="304"/>
        <v>-5.27730101117585E-2</v>
      </c>
      <c r="AG556" s="142"/>
      <c r="AH556" s="77">
        <f t="shared" si="316"/>
        <v>-1.4912255002966237E-3</v>
      </c>
      <c r="AI556" s="77">
        <f t="shared" si="317"/>
        <v>1.0290497894989563</v>
      </c>
      <c r="AJ556" s="77">
        <f t="shared" si="318"/>
        <v>-4.0776997048747304E-3</v>
      </c>
      <c r="AK556" s="77">
        <f t="shared" si="319"/>
        <v>1.9993946364479175E-2</v>
      </c>
      <c r="AL556" s="77">
        <f t="shared" si="320"/>
        <v>0.60280646650272518</v>
      </c>
      <c r="AM556" s="77">
        <f t="shared" si="321"/>
        <v>0.31087442541571592</v>
      </c>
      <c r="AN556" s="84">
        <f t="shared" si="330"/>
        <v>6.8662786745465967</v>
      </c>
      <c r="AO556" s="84">
        <f t="shared" si="330"/>
        <v>6.866278674534251</v>
      </c>
      <c r="AP556" s="84">
        <f t="shared" si="330"/>
        <v>6.8662786741148727</v>
      </c>
      <c r="AQ556" s="84">
        <f t="shared" si="330"/>
        <v>6.8662786598688479</v>
      </c>
      <c r="AR556" s="84">
        <f t="shared" si="330"/>
        <v>6.866278175940054</v>
      </c>
      <c r="AS556" s="84">
        <f t="shared" si="330"/>
        <v>6.8662617372656003</v>
      </c>
      <c r="AT556" s="84">
        <f t="shared" si="330"/>
        <v>6.8657034344229162</v>
      </c>
      <c r="AU556" s="84">
        <f t="shared" si="322"/>
        <v>6.8468612372342275</v>
      </c>
    </row>
    <row r="557" spans="1:48" s="77" customFormat="1" ht="12.95" customHeight="1">
      <c r="A557" s="137" t="s">
        <v>1045</v>
      </c>
      <c r="B557" s="138" t="s">
        <v>154</v>
      </c>
      <c r="C557" s="139">
        <v>55976.017</v>
      </c>
      <c r="D557" s="139" t="s">
        <v>244</v>
      </c>
      <c r="E557" s="140">
        <f t="shared" si="312"/>
        <v>10288.088152504468</v>
      </c>
      <c r="F557" s="77">
        <f t="shared" si="313"/>
        <v>10288</v>
      </c>
      <c r="G557" s="77">
        <f t="shared" si="323"/>
        <v>0.10013600000092993</v>
      </c>
      <c r="I557" s="77">
        <f>+G557</f>
        <v>0.10013600000092993</v>
      </c>
      <c r="O557" s="77">
        <f t="shared" ca="1" si="305"/>
        <v>0.10281825859280642</v>
      </c>
      <c r="P557" s="77">
        <f t="shared" si="328"/>
        <v>0.15260901011299111</v>
      </c>
      <c r="Q557" s="143">
        <f t="shared" si="329"/>
        <v>40957.517</v>
      </c>
      <c r="R557" s="77">
        <f t="shared" si="324"/>
        <v>2.7534167902204748E-3</v>
      </c>
      <c r="S557" s="79">
        <f>S$16</f>
        <v>0.1</v>
      </c>
      <c r="Z557" s="77">
        <f t="shared" si="314"/>
        <v>10288</v>
      </c>
      <c r="AA557" s="84">
        <f t="shared" si="315"/>
        <v>9.7188442977663533E-2</v>
      </c>
      <c r="AB557" s="84">
        <f t="shared" si="300"/>
        <v>0.10162722550122655</v>
      </c>
      <c r="AC557" s="84">
        <f t="shared" si="301"/>
        <v>-5.247301011206118E-2</v>
      </c>
      <c r="AD557" s="84">
        <f t="shared" si="302"/>
        <v>2.9475570232663922E-3</v>
      </c>
      <c r="AE557" s="84">
        <f t="shared" si="303"/>
        <v>8.6880924054070359E-7</v>
      </c>
      <c r="AF557" s="77">
        <f t="shared" si="304"/>
        <v>-5.247301011206118E-2</v>
      </c>
      <c r="AG557" s="142"/>
      <c r="AH557" s="77">
        <f t="shared" si="316"/>
        <v>-1.4912255002966237E-3</v>
      </c>
      <c r="AI557" s="77">
        <f t="shared" si="317"/>
        <v>1.0290497894989563</v>
      </c>
      <c r="AJ557" s="77">
        <f t="shared" si="318"/>
        <v>-4.0776997048747304E-3</v>
      </c>
      <c r="AK557" s="77">
        <f t="shared" si="319"/>
        <v>1.9993946364479175E-2</v>
      </c>
      <c r="AL557" s="77">
        <f t="shared" si="320"/>
        <v>0.60280646650272518</v>
      </c>
      <c r="AM557" s="77">
        <f t="shared" si="321"/>
        <v>0.31087442541571592</v>
      </c>
      <c r="AN557" s="84">
        <f t="shared" si="330"/>
        <v>6.8662786745465967</v>
      </c>
      <c r="AO557" s="84">
        <f t="shared" si="330"/>
        <v>6.866278674534251</v>
      </c>
      <c r="AP557" s="84">
        <f t="shared" si="330"/>
        <v>6.8662786741148727</v>
      </c>
      <c r="AQ557" s="84">
        <f t="shared" si="330"/>
        <v>6.8662786598688479</v>
      </c>
      <c r="AR557" s="84">
        <f t="shared" si="330"/>
        <v>6.866278175940054</v>
      </c>
      <c r="AS557" s="84">
        <f t="shared" si="330"/>
        <v>6.8662617372656003</v>
      </c>
      <c r="AT557" s="84">
        <f t="shared" si="330"/>
        <v>6.8657034344229162</v>
      </c>
      <c r="AU557" s="84">
        <f t="shared" si="322"/>
        <v>6.8468612372342275</v>
      </c>
    </row>
    <row r="558" spans="1:48" s="77" customFormat="1" ht="12.95" customHeight="1">
      <c r="A558" s="137" t="s">
        <v>1045</v>
      </c>
      <c r="B558" s="138" t="s">
        <v>154</v>
      </c>
      <c r="C558" s="139">
        <v>55976.018700000001</v>
      </c>
      <c r="D558" s="139" t="s">
        <v>244</v>
      </c>
      <c r="E558" s="140">
        <f t="shared" si="312"/>
        <v>10288.089649061727</v>
      </c>
      <c r="F558" s="77">
        <f t="shared" si="313"/>
        <v>10288</v>
      </c>
      <c r="G558" s="77">
        <f t="shared" si="323"/>
        <v>0.10183600000164006</v>
      </c>
      <c r="K558" s="77">
        <f>+G558</f>
        <v>0.10183600000164006</v>
      </c>
      <c r="O558" s="77">
        <f t="shared" ca="1" si="305"/>
        <v>0.10281825859280642</v>
      </c>
      <c r="P558" s="77">
        <f t="shared" si="328"/>
        <v>0.15260901011299111</v>
      </c>
      <c r="Q558" s="143">
        <f t="shared" si="329"/>
        <v>40957.518700000001</v>
      </c>
      <c r="R558" s="77">
        <f t="shared" si="324"/>
        <v>2.5778985557673557E-3</v>
      </c>
      <c r="S558" s="79">
        <f>S$18</f>
        <v>1</v>
      </c>
      <c r="Z558" s="77">
        <f t="shared" si="314"/>
        <v>10288</v>
      </c>
      <c r="AA558" s="84">
        <f t="shared" si="315"/>
        <v>9.7188442977663533E-2</v>
      </c>
      <c r="AB558" s="84">
        <f t="shared" si="300"/>
        <v>0.10332722550193668</v>
      </c>
      <c r="AC558" s="84">
        <f t="shared" si="301"/>
        <v>-5.0773010111351047E-2</v>
      </c>
      <c r="AD558" s="84">
        <f t="shared" si="302"/>
        <v>4.6475570239765257E-3</v>
      </c>
      <c r="AE558" s="84">
        <f t="shared" si="303"/>
        <v>2.1599786291113539E-5</v>
      </c>
      <c r="AF558" s="77">
        <f t="shared" si="304"/>
        <v>-5.0773010111351047E-2</v>
      </c>
      <c r="AG558" s="142"/>
      <c r="AH558" s="77">
        <f t="shared" si="316"/>
        <v>-1.4912255002966237E-3</v>
      </c>
      <c r="AI558" s="77">
        <f t="shared" si="317"/>
        <v>1.0290497894989563</v>
      </c>
      <c r="AJ558" s="77">
        <f t="shared" si="318"/>
        <v>-4.0776997048747304E-3</v>
      </c>
      <c r="AK558" s="77">
        <f t="shared" si="319"/>
        <v>1.9993946364479175E-2</v>
      </c>
      <c r="AL558" s="77">
        <f t="shared" si="320"/>
        <v>0.60280646650272518</v>
      </c>
      <c r="AM558" s="77">
        <f t="shared" si="321"/>
        <v>0.31087442541571592</v>
      </c>
      <c r="AN558" s="84">
        <f t="shared" si="330"/>
        <v>6.8662786745465967</v>
      </c>
      <c r="AO558" s="84">
        <f t="shared" si="330"/>
        <v>6.866278674534251</v>
      </c>
      <c r="AP558" s="84">
        <f t="shared" si="330"/>
        <v>6.8662786741148727</v>
      </c>
      <c r="AQ558" s="84">
        <f t="shared" si="330"/>
        <v>6.8662786598688479</v>
      </c>
      <c r="AR558" s="84">
        <f t="shared" si="330"/>
        <v>6.866278175940054</v>
      </c>
      <c r="AS558" s="84">
        <f t="shared" si="330"/>
        <v>6.8662617372656003</v>
      </c>
      <c r="AT558" s="84">
        <f t="shared" si="330"/>
        <v>6.8657034344229162</v>
      </c>
      <c r="AU558" s="84">
        <f t="shared" si="322"/>
        <v>6.8468612372342275</v>
      </c>
    </row>
    <row r="559" spans="1:48" s="77" customFormat="1" ht="12.95" customHeight="1">
      <c r="A559" s="140" t="s">
        <v>254</v>
      </c>
      <c r="B559" s="151" t="s">
        <v>154</v>
      </c>
      <c r="C559" s="148">
        <v>56340.657500000001</v>
      </c>
      <c r="D559" s="148">
        <v>1E-4</v>
      </c>
      <c r="E559" s="140">
        <f t="shared" si="312"/>
        <v>10609.091321244381</v>
      </c>
      <c r="F559" s="77">
        <f t="shared" si="313"/>
        <v>10609</v>
      </c>
      <c r="G559" s="77">
        <f t="shared" si="323"/>
        <v>0.10373550000076648</v>
      </c>
      <c r="I559" s="77">
        <f>+G559</f>
        <v>0.10373550000076648</v>
      </c>
      <c r="O559" s="77">
        <f t="shared" ca="1" si="305"/>
        <v>0.10641595438106648</v>
      </c>
      <c r="P559" s="77">
        <f t="shared" si="328"/>
        <v>0.160357035905794</v>
      </c>
      <c r="Q559" s="143">
        <f t="shared" si="329"/>
        <v>41322.157500000001</v>
      </c>
      <c r="R559" s="77">
        <f t="shared" si="324"/>
        <v>3.2059983282443213E-3</v>
      </c>
      <c r="S559" s="79">
        <f>S$16</f>
        <v>0.1</v>
      </c>
      <c r="Z559" s="77">
        <f t="shared" si="314"/>
        <v>10609</v>
      </c>
      <c r="AA559" s="84">
        <f t="shared" si="315"/>
        <v>0.10067941722390439</v>
      </c>
      <c r="AB559" s="84">
        <f t="shared" si="300"/>
        <v>0.10242816426319896</v>
      </c>
      <c r="AC559" s="84">
        <f t="shared" si="301"/>
        <v>-5.6621535905027526E-2</v>
      </c>
      <c r="AD559" s="84">
        <f t="shared" si="302"/>
        <v>3.0560827768620902E-3</v>
      </c>
      <c r="AE559" s="84">
        <f t="shared" si="303"/>
        <v>9.3396419390331045E-7</v>
      </c>
      <c r="AF559" s="77">
        <f t="shared" si="304"/>
        <v>-5.6621535905027526E-2</v>
      </c>
      <c r="AG559" s="142"/>
      <c r="AH559" s="77">
        <f t="shared" si="316"/>
        <v>1.3073357375675138E-3</v>
      </c>
      <c r="AI559" s="77">
        <f t="shared" si="317"/>
        <v>1.0280886892226704</v>
      </c>
      <c r="AJ559" s="77">
        <f t="shared" si="318"/>
        <v>4.2424371715823063E-2</v>
      </c>
      <c r="AK559" s="77">
        <f t="shared" si="319"/>
        <v>2.1323079020432022E-2</v>
      </c>
      <c r="AL559" s="77">
        <f t="shared" si="320"/>
        <v>0.64932128563263458</v>
      </c>
      <c r="AM559" s="77">
        <f t="shared" si="321"/>
        <v>0.3365699136254815</v>
      </c>
      <c r="AN559" s="84">
        <f t="shared" si="330"/>
        <v>6.9114731591266763</v>
      </c>
      <c r="AO559" s="84">
        <f t="shared" si="330"/>
        <v>6.9114731591157312</v>
      </c>
      <c r="AP559" s="84">
        <f t="shared" si="330"/>
        <v>6.9114731587321288</v>
      </c>
      <c r="AQ559" s="84">
        <f t="shared" si="330"/>
        <v>6.9114731452869727</v>
      </c>
      <c r="AR559" s="84">
        <f t="shared" si="330"/>
        <v>6.9114726740388051</v>
      </c>
      <c r="AS559" s="84">
        <f t="shared" si="330"/>
        <v>6.9114561570518616</v>
      </c>
      <c r="AT559" s="84">
        <f t="shared" si="330"/>
        <v>6.9108773709413613</v>
      </c>
      <c r="AU559" s="84">
        <f t="shared" si="322"/>
        <v>6.8907455546753473</v>
      </c>
    </row>
    <row r="560" spans="1:48" s="77" customFormat="1" ht="12.95" customHeight="1">
      <c r="A560" s="144" t="s">
        <v>1651</v>
      </c>
      <c r="B560" s="144" t="s">
        <v>65</v>
      </c>
      <c r="C560" s="145">
        <v>56340.657550000004</v>
      </c>
      <c r="D560" s="145">
        <v>2.0000000000000001E-4</v>
      </c>
      <c r="E560" s="140">
        <f t="shared" si="312"/>
        <v>10609.091365260774</v>
      </c>
      <c r="F560" s="77">
        <f t="shared" si="313"/>
        <v>10609</v>
      </c>
      <c r="G560" s="77">
        <f t="shared" si="323"/>
        <v>0.10378550000314135</v>
      </c>
      <c r="K560" s="77">
        <f>+G560</f>
        <v>0.10378550000314135</v>
      </c>
      <c r="O560" s="77">
        <f t="shared" ca="1" si="305"/>
        <v>0.10641595438106648</v>
      </c>
      <c r="P560" s="77">
        <f t="shared" si="328"/>
        <v>0.160357035905794</v>
      </c>
      <c r="Q560" s="143">
        <f t="shared" si="329"/>
        <v>41322.157550000004</v>
      </c>
      <c r="R560" s="77">
        <f t="shared" si="324"/>
        <v>3.2003386743851181E-3</v>
      </c>
      <c r="S560" s="79">
        <f>S$18</f>
        <v>1</v>
      </c>
      <c r="Z560" s="77">
        <f t="shared" si="314"/>
        <v>10609</v>
      </c>
      <c r="AA560" s="84">
        <f t="shared" si="315"/>
        <v>0.10067941722390439</v>
      </c>
      <c r="AB560" s="84">
        <f t="shared" si="300"/>
        <v>0.10247816426557384</v>
      </c>
      <c r="AC560" s="84">
        <f t="shared" si="301"/>
        <v>-5.6571535902652653E-2</v>
      </c>
      <c r="AD560" s="84">
        <f t="shared" si="302"/>
        <v>3.1060827792369627E-3</v>
      </c>
      <c r="AE560" s="84">
        <f t="shared" si="303"/>
        <v>9.6477502314724146E-6</v>
      </c>
      <c r="AF560" s="77">
        <f t="shared" si="304"/>
        <v>-5.6571535902652653E-2</v>
      </c>
      <c r="AG560" s="142"/>
      <c r="AH560" s="77">
        <f t="shared" si="316"/>
        <v>1.3073357375675138E-3</v>
      </c>
      <c r="AI560" s="77">
        <f t="shared" si="317"/>
        <v>1.0280886892226704</v>
      </c>
      <c r="AJ560" s="77">
        <f t="shared" si="318"/>
        <v>4.2424371715823063E-2</v>
      </c>
      <c r="AK560" s="77">
        <f t="shared" si="319"/>
        <v>2.1323079020432022E-2</v>
      </c>
      <c r="AL560" s="77">
        <f t="shared" si="320"/>
        <v>0.64932128563263458</v>
      </c>
      <c r="AM560" s="77">
        <f t="shared" si="321"/>
        <v>0.3365699136254815</v>
      </c>
      <c r="AN560" s="84">
        <f t="shared" si="330"/>
        <v>6.9114731591266763</v>
      </c>
      <c r="AO560" s="84">
        <f t="shared" si="330"/>
        <v>6.9114731591157312</v>
      </c>
      <c r="AP560" s="84">
        <f t="shared" si="330"/>
        <v>6.9114731587321288</v>
      </c>
      <c r="AQ560" s="84">
        <f t="shared" si="330"/>
        <v>6.9114731452869727</v>
      </c>
      <c r="AR560" s="84">
        <f t="shared" si="330"/>
        <v>6.9114726740388051</v>
      </c>
      <c r="AS560" s="84">
        <f t="shared" si="330"/>
        <v>6.9114561570518616</v>
      </c>
      <c r="AT560" s="84">
        <f t="shared" si="330"/>
        <v>6.9108773709413613</v>
      </c>
      <c r="AU560" s="84">
        <f t="shared" si="322"/>
        <v>6.8907455546753473</v>
      </c>
    </row>
    <row r="561" spans="1:48" s="77" customFormat="1" ht="12.95" customHeight="1">
      <c r="A561" s="137" t="s">
        <v>1608</v>
      </c>
      <c r="B561" s="138" t="s">
        <v>154</v>
      </c>
      <c r="C561" s="139">
        <v>56344.074800000002</v>
      </c>
      <c r="D561" s="139" t="s">
        <v>244</v>
      </c>
      <c r="E561" s="140">
        <f t="shared" si="312"/>
        <v>10612.099665431424</v>
      </c>
      <c r="F561" s="77">
        <f t="shared" si="313"/>
        <v>10612</v>
      </c>
      <c r="G561" s="77">
        <f t="shared" si="323"/>
        <v>0.11321400000451831</v>
      </c>
      <c r="K561" s="77">
        <f>+G561</f>
        <v>0.11321400000451831</v>
      </c>
      <c r="O561" s="77">
        <f t="shared" ca="1" si="305"/>
        <v>0.1064495777061904</v>
      </c>
      <c r="P561" s="77">
        <f t="shared" si="328"/>
        <v>0.16043029974884418</v>
      </c>
      <c r="Q561" s="143">
        <f t="shared" si="329"/>
        <v>41325.574800000002</v>
      </c>
      <c r="R561" s="77">
        <f t="shared" si="324"/>
        <v>2.229378961546027E-3</v>
      </c>
      <c r="S561" s="79">
        <f>S$18</f>
        <v>1</v>
      </c>
      <c r="Z561" s="77">
        <f t="shared" si="314"/>
        <v>10612</v>
      </c>
      <c r="AA561" s="84">
        <f t="shared" si="315"/>
        <v>0.1007119662725809</v>
      </c>
      <c r="AB561" s="84">
        <f t="shared" si="300"/>
        <v>0.11188052564337093</v>
      </c>
      <c r="AC561" s="84">
        <f t="shared" si="301"/>
        <v>-4.7216299744325868E-2</v>
      </c>
      <c r="AD561" s="84">
        <f t="shared" si="302"/>
        <v>1.2502033731937409E-2</v>
      </c>
      <c r="AE561" s="84">
        <f t="shared" si="303"/>
        <v>1.5630084743450083E-4</v>
      </c>
      <c r="AF561" s="77">
        <f t="shared" si="304"/>
        <v>-4.7216299744325868E-2</v>
      </c>
      <c r="AG561" s="142"/>
      <c r="AH561" s="77">
        <f t="shared" si="316"/>
        <v>1.333474361147374E-3</v>
      </c>
      <c r="AI561" s="77">
        <f t="shared" si="317"/>
        <v>1.0280794258826818</v>
      </c>
      <c r="AJ561" s="77">
        <f t="shared" si="318"/>
        <v>4.285828034835576E-2</v>
      </c>
      <c r="AK561" s="77">
        <f t="shared" si="319"/>
        <v>2.1335276029579023E-2</v>
      </c>
      <c r="AL561" s="77">
        <f t="shared" si="320"/>
        <v>0.64975558929165567</v>
      </c>
      <c r="AM561" s="77">
        <f t="shared" si="321"/>
        <v>0.336811681937566</v>
      </c>
      <c r="AN561" s="84">
        <f t="shared" ref="AN561:AT570" si="331">$AU561+$AB$7*SIN(AO561)</f>
        <v>6.9118953361959132</v>
      </c>
      <c r="AO561" s="84">
        <f t="shared" si="331"/>
        <v>6.9118953361849824</v>
      </c>
      <c r="AP561" s="84">
        <f t="shared" si="331"/>
        <v>6.911895335801737</v>
      </c>
      <c r="AQ561" s="84">
        <f t="shared" si="331"/>
        <v>6.9118953223649999</v>
      </c>
      <c r="AR561" s="84">
        <f t="shared" si="331"/>
        <v>6.9118948512673777</v>
      </c>
      <c r="AS561" s="84">
        <f t="shared" si="331"/>
        <v>6.9118783344897272</v>
      </c>
      <c r="AT561" s="84">
        <f t="shared" si="331"/>
        <v>6.9112993782400922</v>
      </c>
      <c r="AU561" s="84">
        <f t="shared" si="322"/>
        <v>6.8911556884832086</v>
      </c>
    </row>
    <row r="562" spans="1:48" s="77" customFormat="1" ht="12.95" customHeight="1">
      <c r="A562" s="137" t="s">
        <v>1608</v>
      </c>
      <c r="B562" s="138" t="s">
        <v>152</v>
      </c>
      <c r="C562" s="139">
        <v>56649.0766</v>
      </c>
      <c r="D562" s="139" t="s">
        <v>244</v>
      </c>
      <c r="E562" s="140">
        <f t="shared" si="312"/>
        <v>10880.601228673511</v>
      </c>
      <c r="F562" s="77">
        <f t="shared" si="313"/>
        <v>10880.5</v>
      </c>
      <c r="G562" s="77">
        <f t="shared" si="323"/>
        <v>0.11498974999994971</v>
      </c>
      <c r="K562" s="77">
        <f>+G562</f>
        <v>0.11498974999994971</v>
      </c>
      <c r="O562" s="77">
        <f t="shared" ca="1" si="305"/>
        <v>0.10945886530478177</v>
      </c>
      <c r="P562" s="77">
        <f t="shared" si="328"/>
        <v>0.16705134075692069</v>
      </c>
      <c r="Q562" s="143">
        <f t="shared" si="329"/>
        <v>41630.5766</v>
      </c>
      <c r="R562" s="77">
        <f t="shared" si="324"/>
        <v>2.710409232146326E-3</v>
      </c>
      <c r="S562" s="79">
        <f>S$18</f>
        <v>1</v>
      </c>
      <c r="Z562" s="77">
        <f t="shared" si="314"/>
        <v>10880.5</v>
      </c>
      <c r="AA562" s="84">
        <f t="shared" si="315"/>
        <v>0.1036180649364757</v>
      </c>
      <c r="AB562" s="84">
        <f t="shared" si="300"/>
        <v>0.11131935582304654</v>
      </c>
      <c r="AC562" s="84">
        <f t="shared" si="301"/>
        <v>-5.2061590756970977E-2</v>
      </c>
      <c r="AD562" s="84">
        <f t="shared" si="302"/>
        <v>1.137168506347401E-2</v>
      </c>
      <c r="AE562" s="84">
        <f t="shared" si="303"/>
        <v>1.2931522118283791E-4</v>
      </c>
      <c r="AF562" s="77">
        <f t="shared" si="304"/>
        <v>-5.2061590756970977E-2</v>
      </c>
      <c r="AG562" s="142"/>
      <c r="AH562" s="77">
        <f t="shared" si="316"/>
        <v>3.6703941769031618E-3</v>
      </c>
      <c r="AI562" s="77">
        <f t="shared" si="317"/>
        <v>1.0272298407268279</v>
      </c>
      <c r="AJ562" s="77">
        <f t="shared" si="318"/>
        <v>8.161848979061774E-2</v>
      </c>
      <c r="AK562" s="77">
        <f t="shared" si="319"/>
        <v>2.2409460840255226E-2</v>
      </c>
      <c r="AL562" s="77">
        <f t="shared" si="320"/>
        <v>0.68859355801485767</v>
      </c>
      <c r="AM562" s="77">
        <f t="shared" si="321"/>
        <v>0.35857870107896317</v>
      </c>
      <c r="AN562" s="84">
        <f t="shared" si="331"/>
        <v>6.9496645248582718</v>
      </c>
      <c r="AO562" s="84">
        <f t="shared" si="331"/>
        <v>6.9496645248485729</v>
      </c>
      <c r="AP562" s="84">
        <f t="shared" si="331"/>
        <v>6.949664524498683</v>
      </c>
      <c r="AQ562" s="84">
        <f t="shared" si="331"/>
        <v>6.9496645118758096</v>
      </c>
      <c r="AR562" s="84">
        <f t="shared" si="331"/>
        <v>6.949664056484111</v>
      </c>
      <c r="AS562" s="84">
        <f t="shared" si="331"/>
        <v>6.9496476275614585</v>
      </c>
      <c r="AT562" s="84">
        <f t="shared" si="331"/>
        <v>6.9490550719838051</v>
      </c>
      <c r="AU562" s="84">
        <f t="shared" si="322"/>
        <v>6.9278626642867618</v>
      </c>
    </row>
    <row r="563" spans="1:48" s="77" customFormat="1" ht="12.95" customHeight="1">
      <c r="A563" s="137" t="s">
        <v>1608</v>
      </c>
      <c r="B563" s="138" t="s">
        <v>152</v>
      </c>
      <c r="C563" s="139">
        <v>56658.169300000001</v>
      </c>
      <c r="D563" s="139" t="s">
        <v>244</v>
      </c>
      <c r="E563" s="140">
        <f t="shared" si="312"/>
        <v>10888.6057852502</v>
      </c>
      <c r="F563" s="77">
        <f t="shared" si="313"/>
        <v>10888.5</v>
      </c>
      <c r="G563" s="77">
        <f t="shared" si="323"/>
        <v>0.12016575000598095</v>
      </c>
      <c r="K563" s="77">
        <f>+G563</f>
        <v>0.12016575000598095</v>
      </c>
      <c r="O563" s="77">
        <f t="shared" ca="1" si="305"/>
        <v>0.10954852750511224</v>
      </c>
      <c r="P563" s="77">
        <f t="shared" si="328"/>
        <v>0.16725055551616066</v>
      </c>
      <c r="Q563" s="143">
        <f t="shared" si="329"/>
        <v>41639.669300000001</v>
      </c>
      <c r="R563" s="77">
        <f t="shared" si="324"/>
        <v>2.2169789099314497E-3</v>
      </c>
      <c r="S563" s="79">
        <f>S$18</f>
        <v>1</v>
      </c>
      <c r="Z563" s="77">
        <f t="shared" si="314"/>
        <v>10888.5</v>
      </c>
      <c r="AA563" s="84">
        <f t="shared" si="315"/>
        <v>0.10370442076245698</v>
      </c>
      <c r="AB563" s="84">
        <f t="shared" si="300"/>
        <v>0.1164258205849685</v>
      </c>
      <c r="AC563" s="84">
        <f t="shared" si="301"/>
        <v>-4.7084805510179711E-2</v>
      </c>
      <c r="AD563" s="84">
        <f t="shared" si="302"/>
        <v>1.6461329243523976E-2</v>
      </c>
      <c r="AE563" s="84">
        <f t="shared" si="303"/>
        <v>2.7097536046369764E-4</v>
      </c>
      <c r="AF563" s="77">
        <f t="shared" si="304"/>
        <v>-4.7084805510179711E-2</v>
      </c>
      <c r="AG563" s="142"/>
      <c r="AH563" s="77">
        <f t="shared" si="316"/>
        <v>3.7399294210124431E-3</v>
      </c>
      <c r="AI563" s="77">
        <f t="shared" si="317"/>
        <v>1.027203912934586</v>
      </c>
      <c r="AJ563" s="77">
        <f t="shared" si="318"/>
        <v>8.2770767672214404E-2</v>
      </c>
      <c r="AK563" s="77">
        <f t="shared" si="319"/>
        <v>2.2440928728704897E-2</v>
      </c>
      <c r="AL563" s="77">
        <f t="shared" si="320"/>
        <v>0.68974974816628276</v>
      </c>
      <c r="AM563" s="77">
        <f t="shared" si="321"/>
        <v>0.3592312622030131</v>
      </c>
      <c r="AN563" s="84">
        <f t="shared" si="331"/>
        <v>6.9507893807709733</v>
      </c>
      <c r="AO563" s="84">
        <f t="shared" si="331"/>
        <v>6.9507893807613126</v>
      </c>
      <c r="AP563" s="84">
        <f t="shared" si="331"/>
        <v>6.9507893804124503</v>
      </c>
      <c r="AQ563" s="84">
        <f t="shared" si="331"/>
        <v>6.9507893678155153</v>
      </c>
      <c r="AR563" s="84">
        <f t="shared" si="331"/>
        <v>6.9507889129568712</v>
      </c>
      <c r="AS563" s="84">
        <f t="shared" si="331"/>
        <v>6.9507724887235369</v>
      </c>
      <c r="AT563" s="84">
        <f t="shared" si="331"/>
        <v>6.9501795777487461</v>
      </c>
      <c r="AU563" s="84">
        <f t="shared" si="322"/>
        <v>6.9289563544410582</v>
      </c>
    </row>
    <row r="564" spans="1:48" s="77" customFormat="1" ht="12.95" customHeight="1">
      <c r="A564" s="137" t="s">
        <v>1620</v>
      </c>
      <c r="B564" s="138" t="s">
        <v>154</v>
      </c>
      <c r="C564" s="139">
        <v>56662.14</v>
      </c>
      <c r="D564" s="139" t="s">
        <v>244</v>
      </c>
      <c r="E564" s="140">
        <f t="shared" si="312"/>
        <v>10892.101302841127</v>
      </c>
      <c r="F564" s="77">
        <f t="shared" si="313"/>
        <v>10892</v>
      </c>
      <c r="G564" s="77">
        <f t="shared" si="323"/>
        <v>0.1150740000011865</v>
      </c>
      <c r="I564" s="77">
        <f>+G564</f>
        <v>0.1150740000011865</v>
      </c>
      <c r="O564" s="77">
        <f t="shared" ca="1" si="305"/>
        <v>0.10958775471775682</v>
      </c>
      <c r="P564" s="77">
        <f t="shared" si="328"/>
        <v>0.16733774727021961</v>
      </c>
      <c r="Q564" s="143">
        <f t="shared" si="329"/>
        <v>41643.64</v>
      </c>
      <c r="R564" s="77">
        <f t="shared" si="324"/>
        <v>2.7314992786013647E-3</v>
      </c>
      <c r="S564" s="79">
        <v>0.1</v>
      </c>
      <c r="Z564" s="77">
        <f t="shared" si="314"/>
        <v>10892</v>
      </c>
      <c r="AA564" s="84">
        <f t="shared" si="315"/>
        <v>0.10374219688680364</v>
      </c>
      <c r="AB564" s="84">
        <f t="shared" si="300"/>
        <v>0.11130365094582674</v>
      </c>
      <c r="AC564" s="84">
        <f t="shared" si="301"/>
        <v>-5.2263747269033101E-2</v>
      </c>
      <c r="AD564" s="84">
        <f t="shared" si="302"/>
        <v>1.1331803114382866E-2</v>
      </c>
      <c r="AE564" s="84">
        <f t="shared" si="303"/>
        <v>1.2840976182313722E-5</v>
      </c>
      <c r="AF564" s="77">
        <f t="shared" si="304"/>
        <v>-5.2263747269033101E-2</v>
      </c>
      <c r="AG564" s="142"/>
      <c r="AH564" s="77">
        <f t="shared" si="316"/>
        <v>3.7703490553597633E-3</v>
      </c>
      <c r="AI564" s="77">
        <f t="shared" si="317"/>
        <v>1.0271925585004746</v>
      </c>
      <c r="AJ564" s="77">
        <f t="shared" si="318"/>
        <v>8.3274836245942604E-2</v>
      </c>
      <c r="AK564" s="77">
        <f t="shared" si="319"/>
        <v>2.2454685999978064E-2</v>
      </c>
      <c r="AL564" s="77">
        <f t="shared" si="320"/>
        <v>0.6902555629964332</v>
      </c>
      <c r="AM564" s="77">
        <f t="shared" si="321"/>
        <v>0.35951683253730349</v>
      </c>
      <c r="AN564" s="84">
        <f t="shared" si="331"/>
        <v>6.9512814963009655</v>
      </c>
      <c r="AO564" s="84">
        <f t="shared" si="331"/>
        <v>6.9512814962913207</v>
      </c>
      <c r="AP564" s="84">
        <f t="shared" si="331"/>
        <v>6.9512814959429088</v>
      </c>
      <c r="AQ564" s="84">
        <f t="shared" si="331"/>
        <v>6.9512814833573495</v>
      </c>
      <c r="AR564" s="84">
        <f t="shared" si="331"/>
        <v>6.9512810287330522</v>
      </c>
      <c r="AS564" s="84">
        <f t="shared" si="331"/>
        <v>6.95126460658848</v>
      </c>
      <c r="AT564" s="84">
        <f t="shared" si="331"/>
        <v>6.9506715410402693</v>
      </c>
      <c r="AU564" s="84">
        <f t="shared" si="322"/>
        <v>6.9294348438835627</v>
      </c>
    </row>
    <row r="565" spans="1:48" s="77" customFormat="1" ht="12.95" customHeight="1">
      <c r="A565" s="137" t="s">
        <v>1620</v>
      </c>
      <c r="B565" s="138" t="s">
        <v>154</v>
      </c>
      <c r="C565" s="139">
        <v>56670.082799999996</v>
      </c>
      <c r="D565" s="139" t="s">
        <v>244</v>
      </c>
      <c r="E565" s="140">
        <f t="shared" si="312"/>
        <v>10899.093570481904</v>
      </c>
      <c r="F565" s="77">
        <f t="shared" si="313"/>
        <v>10899</v>
      </c>
      <c r="G565" s="77">
        <f t="shared" si="323"/>
        <v>0.10629049999988638</v>
      </c>
      <c r="K565" s="77">
        <f>+G565</f>
        <v>0.10629049999988638</v>
      </c>
      <c r="O565" s="77">
        <f t="shared" ca="1" si="305"/>
        <v>0.10966620914304598</v>
      </c>
      <c r="P565" s="77">
        <f t="shared" si="328"/>
        <v>0.1675121952335305</v>
      </c>
      <c r="Q565" s="143">
        <f t="shared" si="329"/>
        <v>41651.582799999996</v>
      </c>
      <c r="R565" s="77">
        <f t="shared" si="324"/>
        <v>3.7480959672812038E-3</v>
      </c>
      <c r="S565" s="79">
        <f>S$18</f>
        <v>1</v>
      </c>
      <c r="Z565" s="77">
        <f t="shared" si="314"/>
        <v>10899</v>
      </c>
      <c r="AA565" s="84">
        <f t="shared" si="315"/>
        <v>0.10381774078784706</v>
      </c>
      <c r="AB565" s="84">
        <f t="shared" si="300"/>
        <v>0.10245931543165901</v>
      </c>
      <c r="AC565" s="84">
        <f t="shared" si="301"/>
        <v>-6.1221695233644124E-2</v>
      </c>
      <c r="AD565" s="84">
        <f t="shared" si="302"/>
        <v>2.4727592120393216E-3</v>
      </c>
      <c r="AE565" s="84">
        <f t="shared" si="303"/>
        <v>6.1145381207253269E-6</v>
      </c>
      <c r="AF565" s="77">
        <f t="shared" si="304"/>
        <v>-6.1221695233644124E-2</v>
      </c>
      <c r="AG565" s="142"/>
      <c r="AH565" s="77">
        <f t="shared" si="316"/>
        <v>3.8311845682273641E-3</v>
      </c>
      <c r="AI565" s="77">
        <f t="shared" si="317"/>
        <v>1.0271698295181964</v>
      </c>
      <c r="AJ565" s="77">
        <f t="shared" si="318"/>
        <v>8.4282875903374729E-2</v>
      </c>
      <c r="AK565" s="77">
        <f t="shared" si="319"/>
        <v>2.2482182392096536E-2</v>
      </c>
      <c r="AL565" s="77">
        <f t="shared" si="320"/>
        <v>0.69126715909350711</v>
      </c>
      <c r="AM565" s="77">
        <f t="shared" si="321"/>
        <v>0.36008811010518837</v>
      </c>
      <c r="AN565" s="84">
        <f t="shared" si="331"/>
        <v>6.952265711033693</v>
      </c>
      <c r="AO565" s="84">
        <f t="shared" si="331"/>
        <v>6.9522657110240802</v>
      </c>
      <c r="AP565" s="84">
        <f t="shared" si="331"/>
        <v>6.9522657106765706</v>
      </c>
      <c r="AQ565" s="84">
        <f t="shared" si="331"/>
        <v>6.9522656981138145</v>
      </c>
      <c r="AR565" s="84">
        <f t="shared" si="331"/>
        <v>6.9522652439602757</v>
      </c>
      <c r="AS565" s="84">
        <f t="shared" si="331"/>
        <v>6.9522488260610631</v>
      </c>
      <c r="AT565" s="84">
        <f t="shared" si="331"/>
        <v>6.9516554530336689</v>
      </c>
      <c r="AU565" s="84">
        <f t="shared" si="322"/>
        <v>6.9303918227685717</v>
      </c>
      <c r="AV565" s="84"/>
    </row>
    <row r="566" spans="1:48" s="77" customFormat="1" ht="12.95" customHeight="1">
      <c r="A566" s="137" t="s">
        <v>1620</v>
      </c>
      <c r="B566" s="138" t="s">
        <v>154</v>
      </c>
      <c r="C566" s="139">
        <v>56670.086000000003</v>
      </c>
      <c r="D566" s="139" t="s">
        <v>244</v>
      </c>
      <c r="E566" s="140">
        <f t="shared" si="312"/>
        <v>10899.096387530866</v>
      </c>
      <c r="F566" s="77">
        <f t="shared" si="313"/>
        <v>10899</v>
      </c>
      <c r="G566" s="77">
        <f t="shared" ref="G566:G597" si="332">+C566-(C$7+F566*C$8)</f>
        <v>0.10949050000635907</v>
      </c>
      <c r="I566" s="77">
        <f>+G566</f>
        <v>0.10949050000635907</v>
      </c>
      <c r="O566" s="77">
        <f t="shared" ca="1" si="305"/>
        <v>0.10966620914304598</v>
      </c>
      <c r="P566" s="77">
        <f t="shared" si="328"/>
        <v>0.1675121952335305</v>
      </c>
      <c r="Q566" s="143">
        <f t="shared" si="329"/>
        <v>41651.586000000003</v>
      </c>
      <c r="R566" s="77">
        <f t="shared" ref="R566:R593" si="333">+(P566-G566)^2</f>
        <v>3.366517117034768E-3</v>
      </c>
      <c r="S566" s="79">
        <f>S$16</f>
        <v>0.1</v>
      </c>
      <c r="Z566" s="77">
        <f t="shared" si="314"/>
        <v>10899</v>
      </c>
      <c r="AA566" s="84">
        <f t="shared" si="315"/>
        <v>0.10381774078784706</v>
      </c>
      <c r="AB566" s="84">
        <f t="shared" si="300"/>
        <v>0.1056593154381317</v>
      </c>
      <c r="AC566" s="84">
        <f t="shared" si="301"/>
        <v>-5.8021695227171433E-2</v>
      </c>
      <c r="AD566" s="84">
        <f t="shared" si="302"/>
        <v>5.6727592185120135E-3</v>
      </c>
      <c r="AE566" s="84">
        <f t="shared" si="303"/>
        <v>3.2180197151213036E-6</v>
      </c>
      <c r="AF566" s="77">
        <f t="shared" si="304"/>
        <v>-5.8021695227171433E-2</v>
      </c>
      <c r="AG566" s="142"/>
      <c r="AH566" s="77">
        <f t="shared" si="316"/>
        <v>3.8311845682273641E-3</v>
      </c>
      <c r="AI566" s="77">
        <f t="shared" si="317"/>
        <v>1.0271698295181964</v>
      </c>
      <c r="AJ566" s="77">
        <f t="shared" si="318"/>
        <v>8.4282875903374729E-2</v>
      </c>
      <c r="AK566" s="77">
        <f t="shared" si="319"/>
        <v>2.2482182392096536E-2</v>
      </c>
      <c r="AL566" s="77">
        <f t="shared" si="320"/>
        <v>0.69126715909350711</v>
      </c>
      <c r="AM566" s="77">
        <f t="shared" si="321"/>
        <v>0.36008811010518837</v>
      </c>
      <c r="AN566" s="84">
        <f t="shared" si="331"/>
        <v>6.952265711033693</v>
      </c>
      <c r="AO566" s="84">
        <f t="shared" si="331"/>
        <v>6.9522657110240802</v>
      </c>
      <c r="AP566" s="84">
        <f t="shared" si="331"/>
        <v>6.9522657106765706</v>
      </c>
      <c r="AQ566" s="84">
        <f t="shared" si="331"/>
        <v>6.9522656981138145</v>
      </c>
      <c r="AR566" s="84">
        <f t="shared" si="331"/>
        <v>6.9522652439602757</v>
      </c>
      <c r="AS566" s="84">
        <f t="shared" si="331"/>
        <v>6.9522488260610631</v>
      </c>
      <c r="AT566" s="84">
        <f t="shared" si="331"/>
        <v>6.9516554530336689</v>
      </c>
      <c r="AU566" s="84">
        <f t="shared" si="322"/>
        <v>6.9303918227685717</v>
      </c>
    </row>
    <row r="567" spans="1:48" s="77" customFormat="1" ht="12.95" customHeight="1">
      <c r="A567" s="137" t="s">
        <v>1620</v>
      </c>
      <c r="B567" s="138" t="s">
        <v>154</v>
      </c>
      <c r="C567" s="139">
        <v>56980.203999999998</v>
      </c>
      <c r="D567" s="139" t="s">
        <v>244</v>
      </c>
      <c r="E567" s="140">
        <f t="shared" si="312"/>
        <v>11172.101883857473</v>
      </c>
      <c r="F567" s="77">
        <f t="shared" si="313"/>
        <v>11172</v>
      </c>
      <c r="G567" s="77">
        <f t="shared" si="332"/>
        <v>0.11573399999906542</v>
      </c>
      <c r="I567" s="77">
        <f t="shared" ref="I567:I572" si="334">G567</f>
        <v>0.11573399999906542</v>
      </c>
      <c r="O567" s="77">
        <f t="shared" ca="1" si="305"/>
        <v>0.11272593172932323</v>
      </c>
      <c r="P567" s="77">
        <f t="shared" si="328"/>
        <v>0.17438269920342042</v>
      </c>
      <c r="Q567" s="143">
        <f t="shared" si="329"/>
        <v>41961.703999999998</v>
      </c>
      <c r="R567" s="77">
        <f t="shared" si="333"/>
        <v>3.4396699183629111E-3</v>
      </c>
      <c r="S567" s="79">
        <f>S$16</f>
        <v>0.1</v>
      </c>
      <c r="Z567" s="77">
        <f t="shared" si="314"/>
        <v>11172</v>
      </c>
      <c r="AA567" s="84">
        <f t="shared" si="315"/>
        <v>0.10675463811226921</v>
      </c>
      <c r="AB567" s="84">
        <f t="shared" si="300"/>
        <v>0.10953476974951511</v>
      </c>
      <c r="AC567" s="84">
        <f t="shared" si="301"/>
        <v>-5.8648699204355004E-2</v>
      </c>
      <c r="AD567" s="84">
        <f t="shared" si="302"/>
        <v>8.9793618867962111E-3</v>
      </c>
      <c r="AE567" s="84">
        <f t="shared" si="303"/>
        <v>8.0628939894048415E-6</v>
      </c>
      <c r="AF567" s="77">
        <f t="shared" si="304"/>
        <v>-5.8648699204355004E-2</v>
      </c>
      <c r="AG567" s="142"/>
      <c r="AH567" s="77">
        <f t="shared" si="316"/>
        <v>6.1992302495503162E-3</v>
      </c>
      <c r="AI567" s="77">
        <f t="shared" si="317"/>
        <v>1.0262627792953611</v>
      </c>
      <c r="AJ567" s="77">
        <f t="shared" si="318"/>
        <v>0.12348379237325767</v>
      </c>
      <c r="AK567" s="77">
        <f t="shared" si="319"/>
        <v>2.3535390050783034E-2</v>
      </c>
      <c r="AL567" s="77">
        <f t="shared" si="320"/>
        <v>0.73068396152383208</v>
      </c>
      <c r="AM567" s="77">
        <f t="shared" si="321"/>
        <v>0.38251402555981134</v>
      </c>
      <c r="AN567" s="84">
        <f t="shared" si="331"/>
        <v>6.9906328375189277</v>
      </c>
      <c r="AO567" s="84">
        <f t="shared" si="331"/>
        <v>6.9906328375105762</v>
      </c>
      <c r="AP567" s="84">
        <f t="shared" si="331"/>
        <v>6.9906328371989837</v>
      </c>
      <c r="AQ567" s="84">
        <f t="shared" si="331"/>
        <v>6.9906328255734911</v>
      </c>
      <c r="AR567" s="84">
        <f t="shared" si="331"/>
        <v>6.9906323918272797</v>
      </c>
      <c r="AS567" s="84">
        <f t="shared" si="331"/>
        <v>6.9906162089062631</v>
      </c>
      <c r="AT567" s="84">
        <f t="shared" si="331"/>
        <v>6.9900125896406466</v>
      </c>
      <c r="AU567" s="84">
        <f t="shared" si="322"/>
        <v>6.9677139992839159</v>
      </c>
    </row>
    <row r="568" spans="1:48" s="77" customFormat="1" ht="12.95" customHeight="1">
      <c r="A568" s="137" t="s">
        <v>1620</v>
      </c>
      <c r="B568" s="138" t="s">
        <v>154</v>
      </c>
      <c r="C568" s="139">
        <v>56997.243000000002</v>
      </c>
      <c r="D568" s="139" t="s">
        <v>244</v>
      </c>
      <c r="E568" s="140">
        <f t="shared" si="312"/>
        <v>11187.101789222239</v>
      </c>
      <c r="F568" s="77">
        <f t="shared" si="313"/>
        <v>11187</v>
      </c>
      <c r="G568" s="77">
        <f t="shared" si="332"/>
        <v>0.11562650000269059</v>
      </c>
      <c r="I568" s="77">
        <f t="shared" si="334"/>
        <v>0.11562650000269059</v>
      </c>
      <c r="O568" s="77">
        <f t="shared" ca="1" si="305"/>
        <v>0.11289404835494286</v>
      </c>
      <c r="P568" s="77">
        <f t="shared" si="328"/>
        <v>0.17476398780840266</v>
      </c>
      <c r="Q568" s="143">
        <f t="shared" si="329"/>
        <v>41978.743000000002</v>
      </c>
      <c r="R568" s="77">
        <f t="shared" si="333"/>
        <v>3.4972424639707436E-3</v>
      </c>
      <c r="S568" s="79">
        <f>S$16</f>
        <v>0.1</v>
      </c>
      <c r="Z568" s="77">
        <f t="shared" si="314"/>
        <v>11187</v>
      </c>
      <c r="AA568" s="84">
        <f t="shared" si="315"/>
        <v>0.10691544252696936</v>
      </c>
      <c r="AB568" s="84">
        <f t="shared" si="300"/>
        <v>0.10929745103649534</v>
      </c>
      <c r="AC568" s="84">
        <f t="shared" si="301"/>
        <v>-5.9137487805712069E-2</v>
      </c>
      <c r="AD568" s="84">
        <f t="shared" si="302"/>
        <v>8.7110574757212345E-3</v>
      </c>
      <c r="AE568" s="84">
        <f t="shared" si="303"/>
        <v>7.5882522345318808E-6</v>
      </c>
      <c r="AF568" s="77">
        <f t="shared" si="304"/>
        <v>-5.9137487805712069E-2</v>
      </c>
      <c r="AG568" s="142"/>
      <c r="AH568" s="77">
        <f t="shared" si="316"/>
        <v>6.3290489661952526E-3</v>
      </c>
      <c r="AI568" s="77">
        <f t="shared" si="317"/>
        <v>1.0262117937732114</v>
      </c>
      <c r="AJ568" s="77">
        <f t="shared" si="318"/>
        <v>0.1256306656190444</v>
      </c>
      <c r="AK568" s="77">
        <f t="shared" si="319"/>
        <v>2.3592160315451954E-2</v>
      </c>
      <c r="AL568" s="77">
        <f t="shared" si="320"/>
        <v>0.73284768536952327</v>
      </c>
      <c r="AM568" s="77">
        <f t="shared" si="321"/>
        <v>0.38375469615918939</v>
      </c>
      <c r="AN568" s="84">
        <f t="shared" si="331"/>
        <v>6.9927399310525296</v>
      </c>
      <c r="AO568" s="84">
        <f t="shared" si="331"/>
        <v>6.9927399310442473</v>
      </c>
      <c r="AP568" s="84">
        <f t="shared" si="331"/>
        <v>6.9927399307346585</v>
      </c>
      <c r="AQ568" s="84">
        <f t="shared" si="331"/>
        <v>6.9927399191630704</v>
      </c>
      <c r="AR568" s="84">
        <f t="shared" si="331"/>
        <v>6.9927394866477757</v>
      </c>
      <c r="AS568" s="84">
        <f t="shared" si="331"/>
        <v>6.9927233204885386</v>
      </c>
      <c r="AT568" s="84">
        <f t="shared" si="331"/>
        <v>6.992119237483112</v>
      </c>
      <c r="AU568" s="84">
        <f t="shared" si="322"/>
        <v>6.9697646683232204</v>
      </c>
    </row>
    <row r="569" spans="1:48" s="77" customFormat="1" ht="12.95" customHeight="1">
      <c r="A569" s="152" t="s">
        <v>2</v>
      </c>
      <c r="B569" s="153" t="s">
        <v>154</v>
      </c>
      <c r="C569" s="154">
        <v>57030.177000000142</v>
      </c>
      <c r="D569" s="154" t="s">
        <v>244</v>
      </c>
      <c r="E569" s="140">
        <f t="shared" si="312"/>
        <v>11216.09450494999</v>
      </c>
      <c r="F569" s="77">
        <f t="shared" si="313"/>
        <v>11216</v>
      </c>
      <c r="G569" s="77">
        <f t="shared" si="332"/>
        <v>0.10735200014460133</v>
      </c>
      <c r="I569" s="77">
        <f t="shared" si="334"/>
        <v>0.10735200014460133</v>
      </c>
      <c r="O569" s="77">
        <f t="shared" ca="1" si="305"/>
        <v>0.11321907383114081</v>
      </c>
      <c r="P569" s="77">
        <f t="shared" si="328"/>
        <v>0.17550226475526387</v>
      </c>
      <c r="Q569" s="143">
        <f t="shared" si="329"/>
        <v>42011.677000000142</v>
      </c>
      <c r="R569" s="77">
        <f t="shared" si="333"/>
        <v>4.6444585665033223E-3</v>
      </c>
      <c r="S569" s="79">
        <v>0.1</v>
      </c>
      <c r="Z569" s="77">
        <f t="shared" si="314"/>
        <v>11216</v>
      </c>
      <c r="AA569" s="84">
        <f t="shared" si="315"/>
        <v>0.10722615284534291</v>
      </c>
      <c r="AB569" s="84">
        <f t="shared" ref="AB569:AB593" si="335">IF(S569&lt;&gt;0,G569-AH569, -9999)</f>
        <v>0.10077206682639571</v>
      </c>
      <c r="AC569" s="84">
        <f t="shared" ref="AC569:AC593" si="336">+G569-P569</f>
        <v>-6.8150264610662536E-2</v>
      </c>
      <c r="AD569" s="84">
        <f t="shared" ref="AD569:AD593" si="337">IF(S569&lt;&gt;0,G569-AA569, -9999)</f>
        <v>1.2584729925842197E-4</v>
      </c>
      <c r="AE569" s="84">
        <f t="shared" ref="AE569:AE593" si="338">+(G569-AA569)^2*S569</f>
        <v>1.5837542730638818E-9</v>
      </c>
      <c r="AF569" s="77">
        <f t="shared" ref="AF569:AF593" si="339">IF(S569&lt;&gt;0,G569-P569, -9999)</f>
        <v>-6.8150264610662536E-2</v>
      </c>
      <c r="AG569" s="142"/>
      <c r="AH569" s="77">
        <f t="shared" si="316"/>
        <v>6.5799333182056255E-3</v>
      </c>
      <c r="AI569" s="77">
        <f t="shared" si="317"/>
        <v>1.026112888483266</v>
      </c>
      <c r="AJ569" s="77">
        <f t="shared" si="318"/>
        <v>0.12977900500422465</v>
      </c>
      <c r="AK569" s="77">
        <f t="shared" si="319"/>
        <v>2.370158678696143E-2</v>
      </c>
      <c r="AL569" s="77">
        <f t="shared" si="320"/>
        <v>0.73703027405480437</v>
      </c>
      <c r="AM569" s="77">
        <f t="shared" si="321"/>
        <v>0.38615590111356968</v>
      </c>
      <c r="AN569" s="84">
        <f t="shared" si="331"/>
        <v>6.9968133478230783</v>
      </c>
      <c r="AO569" s="84">
        <f t="shared" si="331"/>
        <v>6.9968133478149284</v>
      </c>
      <c r="AP569" s="84">
        <f t="shared" si="331"/>
        <v>6.9968133475092209</v>
      </c>
      <c r="AQ569" s="84">
        <f t="shared" si="331"/>
        <v>6.9968133360424618</v>
      </c>
      <c r="AR569" s="84">
        <f t="shared" si="331"/>
        <v>6.9968129059373387</v>
      </c>
      <c r="AS569" s="84">
        <f t="shared" si="331"/>
        <v>6.9967967732972829</v>
      </c>
      <c r="AT569" s="84">
        <f t="shared" si="331"/>
        <v>6.9961918232109248</v>
      </c>
      <c r="AU569" s="84">
        <f t="shared" si="322"/>
        <v>6.9737292951325429</v>
      </c>
    </row>
    <row r="570" spans="1:48" s="77" customFormat="1" ht="12.95" customHeight="1">
      <c r="A570" s="152" t="s">
        <v>2</v>
      </c>
      <c r="B570" s="153" t="s">
        <v>154</v>
      </c>
      <c r="C570" s="154">
        <v>57046.092000000179</v>
      </c>
      <c r="D570" s="154" t="s">
        <v>244</v>
      </c>
      <c r="E570" s="140">
        <f t="shared" si="312"/>
        <v>11230.104921868866</v>
      </c>
      <c r="F570" s="77">
        <f t="shared" si="313"/>
        <v>11230</v>
      </c>
      <c r="G570" s="77">
        <f t="shared" si="332"/>
        <v>0.11918500017782208</v>
      </c>
      <c r="I570" s="77">
        <f t="shared" si="334"/>
        <v>0.11918500017782208</v>
      </c>
      <c r="O570" s="77">
        <f t="shared" ca="1" si="305"/>
        <v>0.11337598268171913</v>
      </c>
      <c r="P570" s="77">
        <f t="shared" si="328"/>
        <v>0.17585920223454155</v>
      </c>
      <c r="Q570" s="143">
        <f t="shared" si="329"/>
        <v>42027.592000000179</v>
      </c>
      <c r="R570" s="77">
        <f t="shared" si="333"/>
        <v>3.2119651787658652E-3</v>
      </c>
      <c r="S570" s="79">
        <v>0.1</v>
      </c>
      <c r="Z570" s="77">
        <f t="shared" si="314"/>
        <v>11230</v>
      </c>
      <c r="AA570" s="84">
        <f t="shared" si="315"/>
        <v>0.10737606583829093</v>
      </c>
      <c r="AB570" s="84">
        <f t="shared" si="335"/>
        <v>0.11248399775845569</v>
      </c>
      <c r="AC570" s="84">
        <f t="shared" si="336"/>
        <v>-5.6674202056719469E-2</v>
      </c>
      <c r="AD570" s="84">
        <f t="shared" si="337"/>
        <v>1.1808934339531146E-2</v>
      </c>
      <c r="AE570" s="84">
        <f t="shared" si="338"/>
        <v>1.394509302353579E-5</v>
      </c>
      <c r="AF570" s="77">
        <f t="shared" si="339"/>
        <v>-5.6674202056719469E-2</v>
      </c>
      <c r="AG570" s="142"/>
      <c r="AH570" s="77">
        <f t="shared" si="316"/>
        <v>6.7010024193663873E-3</v>
      </c>
      <c r="AI570" s="77">
        <f t="shared" si="317"/>
        <v>1.0260649843603038</v>
      </c>
      <c r="AJ570" s="77">
        <f t="shared" si="318"/>
        <v>0.13178055704539407</v>
      </c>
      <c r="AK570" s="77">
        <f t="shared" si="319"/>
        <v>2.3754257543784907E-2</v>
      </c>
      <c r="AL570" s="77">
        <f t="shared" si="320"/>
        <v>0.73904916582109836</v>
      </c>
      <c r="AM570" s="77">
        <f t="shared" si="321"/>
        <v>0.38731632464386756</v>
      </c>
      <c r="AN570" s="84">
        <f t="shared" si="331"/>
        <v>6.9987796841624945</v>
      </c>
      <c r="AO570" s="84">
        <f t="shared" si="331"/>
        <v>6.9987796841544077</v>
      </c>
      <c r="AP570" s="84">
        <f t="shared" si="331"/>
        <v>6.9987796838505751</v>
      </c>
      <c r="AQ570" s="84">
        <f t="shared" si="331"/>
        <v>6.998779672434706</v>
      </c>
      <c r="AR570" s="84">
        <f t="shared" si="331"/>
        <v>6.9987792435072818</v>
      </c>
      <c r="AS570" s="84">
        <f t="shared" si="331"/>
        <v>6.9987631275717934</v>
      </c>
      <c r="AT570" s="84">
        <f t="shared" si="331"/>
        <v>6.9981577728171667</v>
      </c>
      <c r="AU570" s="84">
        <f t="shared" si="322"/>
        <v>6.9756432529025609</v>
      </c>
    </row>
    <row r="571" spans="1:48" s="77" customFormat="1" ht="12.95" customHeight="1">
      <c r="A571" s="152" t="s">
        <v>2</v>
      </c>
      <c r="B571" s="153" t="s">
        <v>154</v>
      </c>
      <c r="C571" s="154">
        <v>57054.046000000089</v>
      </c>
      <c r="D571" s="154" t="s">
        <v>244</v>
      </c>
      <c r="E571" s="140">
        <f t="shared" si="312"/>
        <v>11237.107049180913</v>
      </c>
      <c r="F571" s="77">
        <f t="shared" si="313"/>
        <v>11237</v>
      </c>
      <c r="G571" s="77">
        <f t="shared" si="332"/>
        <v>0.12160150009003701</v>
      </c>
      <c r="I571" s="77">
        <f t="shared" si="334"/>
        <v>0.12160150009003701</v>
      </c>
      <c r="O571" s="77">
        <f t="shared" ca="1" si="305"/>
        <v>0.1134544371070083</v>
      </c>
      <c r="P571" s="77">
        <f t="shared" si="328"/>
        <v>0.17603779988456647</v>
      </c>
      <c r="Q571" s="143">
        <f t="shared" si="329"/>
        <v>42035.546000000089</v>
      </c>
      <c r="R571" s="77">
        <f t="shared" si="333"/>
        <v>2.9633107353198886E-3</v>
      </c>
      <c r="S571" s="79">
        <v>0.1</v>
      </c>
      <c r="Z571" s="77">
        <f t="shared" si="314"/>
        <v>11237</v>
      </c>
      <c r="AA571" s="84">
        <f t="shared" si="315"/>
        <v>0.10745100134375334</v>
      </c>
      <c r="AB571" s="84">
        <f t="shared" si="335"/>
        <v>0.11483997492745612</v>
      </c>
      <c r="AC571" s="84">
        <f t="shared" si="336"/>
        <v>-5.4436299794529464E-2</v>
      </c>
      <c r="AD571" s="84">
        <f t="shared" si="337"/>
        <v>1.4150498746283671E-2</v>
      </c>
      <c r="AE571" s="84">
        <f t="shared" si="338"/>
        <v>2.0023661476857577E-5</v>
      </c>
      <c r="AF571" s="77">
        <f t="shared" si="339"/>
        <v>-5.4436299794529464E-2</v>
      </c>
      <c r="AG571" s="142"/>
      <c r="AH571" s="77">
        <f t="shared" si="316"/>
        <v>6.7615251625808837E-3</v>
      </c>
      <c r="AI571" s="77">
        <f t="shared" si="317"/>
        <v>1.0260409941292592</v>
      </c>
      <c r="AJ571" s="77">
        <f t="shared" si="318"/>
        <v>0.13278106203972956</v>
      </c>
      <c r="AK571" s="77">
        <f t="shared" si="319"/>
        <v>2.3780554785774673E-2</v>
      </c>
      <c r="AL571" s="77">
        <f t="shared" si="320"/>
        <v>0.74005854096457879</v>
      </c>
      <c r="AM571" s="77">
        <f t="shared" si="321"/>
        <v>0.38789683590835206</v>
      </c>
      <c r="AN571" s="84">
        <f t="shared" ref="AN571:AT580" si="340">$AU571+$AB$7*SIN(AO571)</f>
        <v>6.9997628178825737</v>
      </c>
      <c r="AO571" s="84">
        <f t="shared" si="340"/>
        <v>6.9997628178745188</v>
      </c>
      <c r="AP571" s="84">
        <f t="shared" si="340"/>
        <v>6.9997628175716251</v>
      </c>
      <c r="AQ571" s="84">
        <f t="shared" si="340"/>
        <v>6.9997628061812671</v>
      </c>
      <c r="AR571" s="84">
        <f t="shared" si="340"/>
        <v>6.999762377846114</v>
      </c>
      <c r="AS571" s="84">
        <f t="shared" si="340"/>
        <v>6.9997462703901157</v>
      </c>
      <c r="AT571" s="84">
        <f t="shared" si="340"/>
        <v>6.9991407167037032</v>
      </c>
      <c r="AU571" s="84">
        <f t="shared" si="322"/>
        <v>6.9766002317875699</v>
      </c>
    </row>
    <row r="572" spans="1:48" s="77" customFormat="1" ht="12.95" customHeight="1">
      <c r="A572" s="152" t="s">
        <v>2</v>
      </c>
      <c r="B572" s="153" t="s">
        <v>154</v>
      </c>
      <c r="C572" s="154">
        <v>57331.214999999851</v>
      </c>
      <c r="D572" s="154" t="s">
        <v>244</v>
      </c>
      <c r="E572" s="140">
        <f t="shared" si="312"/>
        <v>11481.106624862705</v>
      </c>
      <c r="F572" s="77">
        <f t="shared" si="313"/>
        <v>11481</v>
      </c>
      <c r="G572" s="77">
        <f t="shared" si="332"/>
        <v>0.1211194998541032</v>
      </c>
      <c r="I572" s="77">
        <f t="shared" si="334"/>
        <v>0.1211194998541032</v>
      </c>
      <c r="O572" s="77">
        <f t="shared" ca="1" si="305"/>
        <v>0.11618913421708758</v>
      </c>
      <c r="P572" s="77">
        <f t="shared" si="328"/>
        <v>0.18231691108465584</v>
      </c>
      <c r="Q572" s="143">
        <f t="shared" si="329"/>
        <v>42312.714999999851</v>
      </c>
      <c r="R572" s="77">
        <f t="shared" si="333"/>
        <v>3.7451231413213703E-3</v>
      </c>
      <c r="S572" s="79">
        <v>0.1</v>
      </c>
      <c r="Z572" s="77">
        <f t="shared" si="314"/>
        <v>11481</v>
      </c>
      <c r="AA572" s="84">
        <f t="shared" si="315"/>
        <v>0.1100538251360985</v>
      </c>
      <c r="AB572" s="84">
        <f t="shared" si="335"/>
        <v>0.11225371246762482</v>
      </c>
      <c r="AC572" s="84">
        <f t="shared" si="336"/>
        <v>-6.119741123055264E-2</v>
      </c>
      <c r="AD572" s="84">
        <f t="shared" si="337"/>
        <v>1.1065674718004695E-2</v>
      </c>
      <c r="AE572" s="84">
        <f t="shared" si="338"/>
        <v>1.2244915696468831E-5</v>
      </c>
      <c r="AF572" s="77">
        <f t="shared" si="339"/>
        <v>-6.119741123055264E-2</v>
      </c>
      <c r="AG572" s="142"/>
      <c r="AH572" s="77">
        <f t="shared" si="316"/>
        <v>8.8657873864783823E-3</v>
      </c>
      <c r="AI572" s="77">
        <f t="shared" si="317"/>
        <v>1.0251890935882815</v>
      </c>
      <c r="AJ572" s="77">
        <f t="shared" si="318"/>
        <v>0.1675346526573607</v>
      </c>
      <c r="AK572" s="77">
        <f t="shared" si="319"/>
        <v>2.4681120828685E-2</v>
      </c>
      <c r="AL572" s="77">
        <f t="shared" si="320"/>
        <v>0.77521262080811482</v>
      </c>
      <c r="AM572" s="77">
        <f t="shared" si="321"/>
        <v>0.40825951821499873</v>
      </c>
      <c r="AN572" s="84">
        <f t="shared" si="340"/>
        <v>7.0340175075410736</v>
      </c>
      <c r="AO572" s="84">
        <f t="shared" si="340"/>
        <v>7.0340175075341085</v>
      </c>
      <c r="AP572" s="84">
        <f t="shared" si="340"/>
        <v>7.0340175072639779</v>
      </c>
      <c r="AQ572" s="84">
        <f t="shared" si="340"/>
        <v>7.0340174967869995</v>
      </c>
      <c r="AR572" s="84">
        <f t="shared" si="340"/>
        <v>7.0340170904393835</v>
      </c>
      <c r="AS572" s="84">
        <f t="shared" si="340"/>
        <v>7.0340013304428304</v>
      </c>
      <c r="AT572" s="84">
        <f t="shared" si="340"/>
        <v>7.033390265238662</v>
      </c>
      <c r="AU572" s="84">
        <f t="shared" si="322"/>
        <v>7.0099577814935925</v>
      </c>
    </row>
    <row r="573" spans="1:48" s="77" customFormat="1" ht="12.95" customHeight="1">
      <c r="A573" s="6" t="s">
        <v>1647</v>
      </c>
      <c r="B573" s="46" t="s">
        <v>154</v>
      </c>
      <c r="C573" s="6">
        <v>57468.663999999997</v>
      </c>
      <c r="D573" s="6">
        <v>3.0000000000000001E-3</v>
      </c>
      <c r="E573" s="140">
        <f t="shared" si="312"/>
        <v>11602.106800488229</v>
      </c>
      <c r="F573" s="77">
        <f t="shared" si="313"/>
        <v>11602</v>
      </c>
      <c r="G573" s="77">
        <f t="shared" si="332"/>
        <v>0.12131899999803863</v>
      </c>
      <c r="K573" s="77">
        <f t="shared" ref="K573:K593" si="341">+G573</f>
        <v>0.12131899999803863</v>
      </c>
      <c r="O573" s="77">
        <f t="shared" ca="1" si="305"/>
        <v>0.11754527499708593</v>
      </c>
      <c r="P573" s="77">
        <f t="shared" si="328"/>
        <v>0.18546946273942211</v>
      </c>
      <c r="Q573" s="143">
        <f t="shared" si="329"/>
        <v>42450.163999999997</v>
      </c>
      <c r="R573" s="77">
        <f t="shared" si="333"/>
        <v>4.1152818699336296E-3</v>
      </c>
      <c r="S573" s="79">
        <f t="shared" ref="S573:S594" si="342">S$18</f>
        <v>1</v>
      </c>
      <c r="Z573" s="77">
        <f t="shared" si="314"/>
        <v>11602</v>
      </c>
      <c r="AA573" s="84">
        <f t="shared" si="315"/>
        <v>0.11133745312960588</v>
      </c>
      <c r="AB573" s="84">
        <f t="shared" si="335"/>
        <v>0.1114140629626576</v>
      </c>
      <c r="AC573" s="84">
        <f t="shared" si="336"/>
        <v>-6.4150462741383474E-2</v>
      </c>
      <c r="AD573" s="84">
        <f t="shared" si="337"/>
        <v>9.9815468684327502E-3</v>
      </c>
      <c r="AE573" s="84">
        <f t="shared" si="338"/>
        <v>9.9631277886719639E-5</v>
      </c>
      <c r="AF573" s="77">
        <f t="shared" si="339"/>
        <v>-6.4150462741383474E-2</v>
      </c>
      <c r="AG573" s="142"/>
      <c r="AH573" s="77">
        <f t="shared" si="316"/>
        <v>9.9049370353810357E-3</v>
      </c>
      <c r="AI573" s="77">
        <f t="shared" si="317"/>
        <v>1.024755573003665</v>
      </c>
      <c r="AJ573" s="77">
        <f t="shared" si="318"/>
        <v>0.18467336551877828</v>
      </c>
      <c r="AK573" s="77">
        <f t="shared" si="319"/>
        <v>2.5115926549095498E-2</v>
      </c>
      <c r="AL573" s="77">
        <f t="shared" si="320"/>
        <v>0.79262367852170379</v>
      </c>
      <c r="AM573" s="77">
        <f t="shared" si="321"/>
        <v>0.4184525330012161</v>
      </c>
      <c r="AN573" s="84">
        <f t="shared" si="340"/>
        <v>7.0509937874997748</v>
      </c>
      <c r="AO573" s="84">
        <f t="shared" si="340"/>
        <v>7.0509937874933311</v>
      </c>
      <c r="AP573" s="84">
        <f t="shared" si="340"/>
        <v>7.0509937872393538</v>
      </c>
      <c r="AQ573" s="84">
        <f t="shared" si="340"/>
        <v>7.0509937772288724</v>
      </c>
      <c r="AR573" s="84">
        <f t="shared" si="340"/>
        <v>7.0509933826672784</v>
      </c>
      <c r="AS573" s="84">
        <f t="shared" si="340"/>
        <v>7.0509778312014424</v>
      </c>
      <c r="AT573" s="84">
        <f t="shared" si="340"/>
        <v>7.050365063055442</v>
      </c>
      <c r="AU573" s="84">
        <f t="shared" si="322"/>
        <v>7.0264998450773168</v>
      </c>
    </row>
    <row r="574" spans="1:48" s="77" customFormat="1" ht="12.95" customHeight="1">
      <c r="A574" s="144" t="s">
        <v>1651</v>
      </c>
      <c r="B574" s="144" t="s">
        <v>65</v>
      </c>
      <c r="C574" s="145">
        <v>57476.611010000001</v>
      </c>
      <c r="D574" s="145">
        <v>1E-4</v>
      </c>
      <c r="E574" s="140">
        <f t="shared" si="312"/>
        <v>11609.102774309045</v>
      </c>
      <c r="F574" s="77">
        <f t="shared" si="313"/>
        <v>11609</v>
      </c>
      <c r="G574" s="77">
        <f t="shared" si="332"/>
        <v>0.11674550000316231</v>
      </c>
      <c r="K574" s="77">
        <f t="shared" si="341"/>
        <v>0.11674550000316231</v>
      </c>
      <c r="O574" s="77">
        <f t="shared" ca="1" si="305"/>
        <v>0.11762372942237508</v>
      </c>
      <c r="P574" s="77">
        <f t="shared" si="328"/>
        <v>0.1856526275002684</v>
      </c>
      <c r="Q574" s="143">
        <f t="shared" si="329"/>
        <v>42458.111010000001</v>
      </c>
      <c r="R574" s="77">
        <f t="shared" si="333"/>
        <v>4.748192219902434E-3</v>
      </c>
      <c r="S574" s="79">
        <f t="shared" si="342"/>
        <v>1</v>
      </c>
      <c r="Z574" s="77">
        <f t="shared" si="314"/>
        <v>11609</v>
      </c>
      <c r="AA574" s="84">
        <f t="shared" si="315"/>
        <v>0.11141155868329812</v>
      </c>
      <c r="AB574" s="84">
        <f t="shared" si="335"/>
        <v>0.10678054481288966</v>
      </c>
      <c r="AC574" s="84">
        <f t="shared" si="336"/>
        <v>-6.8907127497106091E-2</v>
      </c>
      <c r="AD574" s="84">
        <f t="shared" si="337"/>
        <v>5.3339413198641855E-3</v>
      </c>
      <c r="AE574" s="84">
        <f t="shared" si="338"/>
        <v>2.8450930003754488E-5</v>
      </c>
      <c r="AF574" s="77">
        <f t="shared" si="339"/>
        <v>-6.8907127497106091E-2</v>
      </c>
      <c r="AG574" s="142"/>
      <c r="AH574" s="77">
        <f t="shared" si="316"/>
        <v>9.9649551902726424E-3</v>
      </c>
      <c r="AI574" s="77">
        <f t="shared" si="317"/>
        <v>1.0247302737653576</v>
      </c>
      <c r="AJ574" s="77">
        <f t="shared" si="318"/>
        <v>0.18566275400652607</v>
      </c>
      <c r="AK574" s="77">
        <f t="shared" si="319"/>
        <v>2.5140837707797403E-2</v>
      </c>
      <c r="AL574" s="77">
        <f t="shared" si="320"/>
        <v>0.79363047776731133</v>
      </c>
      <c r="AM574" s="77">
        <f t="shared" si="321"/>
        <v>0.41904420385249691</v>
      </c>
      <c r="AN574" s="84">
        <f t="shared" si="340"/>
        <v>7.0519756659532504</v>
      </c>
      <c r="AO574" s="84">
        <f t="shared" si="340"/>
        <v>7.0519756659468369</v>
      </c>
      <c r="AP574" s="84">
        <f t="shared" si="340"/>
        <v>7.0519756656937895</v>
      </c>
      <c r="AQ574" s="84">
        <f t="shared" si="340"/>
        <v>7.0519756557104936</v>
      </c>
      <c r="AR574" s="84">
        <f t="shared" si="340"/>
        <v>7.0519752618468656</v>
      </c>
      <c r="AS574" s="84">
        <f t="shared" si="340"/>
        <v>7.0519597231541091</v>
      </c>
      <c r="AT574" s="84">
        <f t="shared" si="340"/>
        <v>7.0513468774599186</v>
      </c>
      <c r="AU574" s="84">
        <f t="shared" si="322"/>
        <v>7.0274568239623258</v>
      </c>
    </row>
    <row r="575" spans="1:48" s="77" customFormat="1" ht="12.95" customHeight="1">
      <c r="A575" s="6" t="s">
        <v>1647</v>
      </c>
      <c r="B575" s="46" t="s">
        <v>154</v>
      </c>
      <c r="C575" s="6">
        <v>57476.611799999999</v>
      </c>
      <c r="D575" s="6">
        <v>1E-4</v>
      </c>
      <c r="E575" s="140">
        <f t="shared" si="312"/>
        <v>11609.103469768004</v>
      </c>
      <c r="F575" s="77">
        <f t="shared" si="313"/>
        <v>11609</v>
      </c>
      <c r="G575" s="77">
        <f t="shared" si="332"/>
        <v>0.11753550000139512</v>
      </c>
      <c r="K575" s="77">
        <f t="shared" si="341"/>
        <v>0.11753550000139512</v>
      </c>
      <c r="O575" s="77">
        <f t="shared" ref="O575:O593" ca="1" si="343">+C$11+C$12*F575</f>
        <v>0.11762372942237508</v>
      </c>
      <c r="P575" s="77">
        <f t="shared" si="328"/>
        <v>0.1856526275002684</v>
      </c>
      <c r="Q575" s="143">
        <f t="shared" si="329"/>
        <v>42458.111799999999</v>
      </c>
      <c r="R575" s="77">
        <f t="shared" si="333"/>
        <v>4.6399430586977581E-3</v>
      </c>
      <c r="S575" s="79">
        <f t="shared" si="342"/>
        <v>1</v>
      </c>
      <c r="Z575" s="77">
        <f t="shared" si="314"/>
        <v>11609</v>
      </c>
      <c r="AA575" s="84">
        <f t="shared" si="315"/>
        <v>0.11141155868329812</v>
      </c>
      <c r="AB575" s="84">
        <f t="shared" si="335"/>
        <v>0.10757054481112248</v>
      </c>
      <c r="AC575" s="84">
        <f t="shared" si="336"/>
        <v>-6.8117127498873276E-2</v>
      </c>
      <c r="AD575" s="84">
        <f t="shared" si="337"/>
        <v>6.1239413180970009E-3</v>
      </c>
      <c r="AE575" s="84">
        <f t="shared" si="338"/>
        <v>3.7502657267495632E-5</v>
      </c>
      <c r="AF575" s="77">
        <f t="shared" si="339"/>
        <v>-6.8117127498873276E-2</v>
      </c>
      <c r="AG575" s="142"/>
      <c r="AH575" s="77">
        <f t="shared" si="316"/>
        <v>9.9649551902726424E-3</v>
      </c>
      <c r="AI575" s="77">
        <f t="shared" si="317"/>
        <v>1.0247302737653576</v>
      </c>
      <c r="AJ575" s="77">
        <f t="shared" si="318"/>
        <v>0.18566275400652607</v>
      </c>
      <c r="AK575" s="77">
        <f t="shared" si="319"/>
        <v>2.5140837707797403E-2</v>
      </c>
      <c r="AL575" s="77">
        <f t="shared" si="320"/>
        <v>0.79363047776731133</v>
      </c>
      <c r="AM575" s="77">
        <f t="shared" si="321"/>
        <v>0.41904420385249691</v>
      </c>
      <c r="AN575" s="84">
        <f t="shared" si="340"/>
        <v>7.0519756659532504</v>
      </c>
      <c r="AO575" s="84">
        <f t="shared" si="340"/>
        <v>7.0519756659468369</v>
      </c>
      <c r="AP575" s="84">
        <f t="shared" si="340"/>
        <v>7.0519756656937895</v>
      </c>
      <c r="AQ575" s="84">
        <f t="shared" si="340"/>
        <v>7.0519756557104936</v>
      </c>
      <c r="AR575" s="84">
        <f t="shared" si="340"/>
        <v>7.0519752618468656</v>
      </c>
      <c r="AS575" s="84">
        <f t="shared" si="340"/>
        <v>7.0519597231541091</v>
      </c>
      <c r="AT575" s="84">
        <f t="shared" si="340"/>
        <v>7.0513468774599186</v>
      </c>
      <c r="AU575" s="84">
        <f t="shared" si="322"/>
        <v>7.0274568239623258</v>
      </c>
    </row>
    <row r="576" spans="1:48" s="77" customFormat="1" ht="12.95" customHeight="1">
      <c r="A576" s="144" t="s">
        <v>1651</v>
      </c>
      <c r="B576" s="144" t="s">
        <v>65</v>
      </c>
      <c r="C576" s="145">
        <v>57712.890820000001</v>
      </c>
      <c r="D576" s="145">
        <v>1.1E-4</v>
      </c>
      <c r="E576" s="140">
        <f t="shared" si="312"/>
        <v>11817.10645936121</v>
      </c>
      <c r="F576" s="77">
        <f t="shared" si="313"/>
        <v>11817</v>
      </c>
      <c r="G576" s="77">
        <f t="shared" si="332"/>
        <v>0.12093150000146125</v>
      </c>
      <c r="K576" s="77">
        <f t="shared" si="341"/>
        <v>0.12093150000146125</v>
      </c>
      <c r="O576" s="77">
        <f t="shared" ca="1" si="343"/>
        <v>0.11995494663096727</v>
      </c>
      <c r="P576" s="77">
        <f t="shared" si="328"/>
        <v>0.19113445435633808</v>
      </c>
      <c r="Q576" s="143">
        <f t="shared" si="329"/>
        <v>42694.390820000001</v>
      </c>
      <c r="R576" s="77">
        <f t="shared" si="333"/>
        <v>4.9284548001529201E-3</v>
      </c>
      <c r="S576" s="79">
        <f t="shared" si="342"/>
        <v>1</v>
      </c>
      <c r="Z576" s="77">
        <f t="shared" si="314"/>
        <v>11817</v>
      </c>
      <c r="AA576" s="84">
        <f t="shared" si="315"/>
        <v>0.11360544317256611</v>
      </c>
      <c r="AB576" s="84">
        <f t="shared" si="335"/>
        <v>0.10918846348740376</v>
      </c>
      <c r="AC576" s="84">
        <f t="shared" si="336"/>
        <v>-7.0202954354876834E-2</v>
      </c>
      <c r="AD576" s="84">
        <f t="shared" si="337"/>
        <v>7.3260568288951305E-3</v>
      </c>
      <c r="AE576" s="84">
        <f t="shared" si="338"/>
        <v>5.3671108660200976E-5</v>
      </c>
      <c r="AF576" s="77">
        <f t="shared" si="339"/>
        <v>-7.0202954354876834E-2</v>
      </c>
      <c r="AG576" s="142"/>
      <c r="AH576" s="77">
        <f t="shared" si="316"/>
        <v>1.1743036514057484E-2</v>
      </c>
      <c r="AI576" s="77">
        <f t="shared" si="317"/>
        <v>1.0239677909978879</v>
      </c>
      <c r="AJ576" s="77">
        <f t="shared" si="318"/>
        <v>0.21494911652468637</v>
      </c>
      <c r="AK576" s="77">
        <f t="shared" si="319"/>
        <v>2.5868767961403073E-2</v>
      </c>
      <c r="AL576" s="77">
        <f t="shared" si="320"/>
        <v>0.82352390572031553</v>
      </c>
      <c r="AM576" s="77">
        <f t="shared" si="321"/>
        <v>0.43672760549613365</v>
      </c>
      <c r="AN576" s="84">
        <f t="shared" si="340"/>
        <v>7.0811403171267369</v>
      </c>
      <c r="AO576" s="84">
        <f t="shared" si="340"/>
        <v>7.0811403171211786</v>
      </c>
      <c r="AP576" s="84">
        <f t="shared" si="340"/>
        <v>7.0811403168954259</v>
      </c>
      <c r="AQ576" s="84">
        <f t="shared" si="340"/>
        <v>7.0811403077264359</v>
      </c>
      <c r="AR576" s="84">
        <f t="shared" si="340"/>
        <v>7.081139935326104</v>
      </c>
      <c r="AS576" s="84">
        <f t="shared" si="340"/>
        <v>7.0811248103331703</v>
      </c>
      <c r="AT576" s="84">
        <f t="shared" si="340"/>
        <v>7.0805107087114889</v>
      </c>
      <c r="AU576" s="84">
        <f t="shared" si="322"/>
        <v>7.0558927679740169</v>
      </c>
    </row>
    <row r="577" spans="1:64" s="77" customFormat="1" ht="12.95" customHeight="1">
      <c r="A577" s="6" t="s">
        <v>1648</v>
      </c>
      <c r="B577" s="46" t="s">
        <v>154</v>
      </c>
      <c r="C577" s="6">
        <v>57712.890899999999</v>
      </c>
      <c r="D577" s="6">
        <v>1E-4</v>
      </c>
      <c r="E577" s="140">
        <f t="shared" si="312"/>
        <v>11817.106529787432</v>
      </c>
      <c r="F577" s="77">
        <f t="shared" si="313"/>
        <v>11817</v>
      </c>
      <c r="G577" s="77">
        <f t="shared" si="332"/>
        <v>0.12101149999944028</v>
      </c>
      <c r="K577" s="77">
        <f t="shared" si="341"/>
        <v>0.12101149999944028</v>
      </c>
      <c r="O577" s="77">
        <f t="shared" ca="1" si="343"/>
        <v>0.11995494663096727</v>
      </c>
      <c r="P577" s="77">
        <f t="shared" si="328"/>
        <v>0.19113445435633808</v>
      </c>
      <c r="Q577" s="143">
        <f t="shared" si="329"/>
        <v>42694.390899999999</v>
      </c>
      <c r="R577" s="77">
        <f t="shared" si="333"/>
        <v>4.9172287277395726E-3</v>
      </c>
      <c r="S577" s="79">
        <f t="shared" si="342"/>
        <v>1</v>
      </c>
      <c r="Z577" s="77">
        <f t="shared" si="314"/>
        <v>11817</v>
      </c>
      <c r="AA577" s="84">
        <f t="shared" si="315"/>
        <v>0.11360544317256611</v>
      </c>
      <c r="AB577" s="84">
        <f t="shared" si="335"/>
        <v>0.10926846348538279</v>
      </c>
      <c r="AC577" s="84">
        <f t="shared" si="336"/>
        <v>-7.0122954356897804E-2</v>
      </c>
      <c r="AD577" s="84">
        <f t="shared" si="337"/>
        <v>7.4060568268741606E-3</v>
      </c>
      <c r="AE577" s="84">
        <f t="shared" si="338"/>
        <v>5.4849677722889361E-5</v>
      </c>
      <c r="AF577" s="77">
        <f t="shared" si="339"/>
        <v>-7.0122954356897804E-2</v>
      </c>
      <c r="AG577" s="142"/>
      <c r="AH577" s="77">
        <f t="shared" si="316"/>
        <v>1.1743036514057484E-2</v>
      </c>
      <c r="AI577" s="77">
        <f t="shared" si="317"/>
        <v>1.0239677909978879</v>
      </c>
      <c r="AJ577" s="77">
        <f t="shared" si="318"/>
        <v>0.21494911652468637</v>
      </c>
      <c r="AK577" s="77">
        <f t="shared" si="319"/>
        <v>2.5868767961403073E-2</v>
      </c>
      <c r="AL577" s="77">
        <f t="shared" si="320"/>
        <v>0.82352390572031553</v>
      </c>
      <c r="AM577" s="77">
        <f t="shared" si="321"/>
        <v>0.43672760549613365</v>
      </c>
      <c r="AN577" s="84">
        <f t="shared" si="340"/>
        <v>7.0811403171267369</v>
      </c>
      <c r="AO577" s="84">
        <f t="shared" si="340"/>
        <v>7.0811403171211786</v>
      </c>
      <c r="AP577" s="84">
        <f t="shared" si="340"/>
        <v>7.0811403168954259</v>
      </c>
      <c r="AQ577" s="84">
        <f t="shared" si="340"/>
        <v>7.0811403077264359</v>
      </c>
      <c r="AR577" s="84">
        <f t="shared" si="340"/>
        <v>7.081139935326104</v>
      </c>
      <c r="AS577" s="84">
        <f t="shared" si="340"/>
        <v>7.0811248103331703</v>
      </c>
      <c r="AT577" s="84">
        <f t="shared" si="340"/>
        <v>7.0805107087114889</v>
      </c>
      <c r="AU577" s="84">
        <f t="shared" si="322"/>
        <v>7.0558927679740169</v>
      </c>
      <c r="AV577" s="84"/>
    </row>
    <row r="578" spans="1:64" s="77" customFormat="1" ht="12.95" customHeight="1">
      <c r="A578" s="71" t="s">
        <v>1</v>
      </c>
      <c r="B578" s="72" t="s">
        <v>154</v>
      </c>
      <c r="C578" s="71">
        <v>57740.155200000001</v>
      </c>
      <c r="D578" s="71" t="s">
        <v>1594</v>
      </c>
      <c r="E578" s="140">
        <f t="shared" si="312"/>
        <v>11841.108050993871</v>
      </c>
      <c r="F578" s="77">
        <f t="shared" si="313"/>
        <v>11841</v>
      </c>
      <c r="G578" s="77">
        <f t="shared" si="332"/>
        <v>0.12273950000235345</v>
      </c>
      <c r="K578" s="77">
        <f t="shared" si="341"/>
        <v>0.12273950000235345</v>
      </c>
      <c r="O578" s="77">
        <f t="shared" ca="1" si="343"/>
        <v>0.12022393323195867</v>
      </c>
      <c r="P578" s="77">
        <f t="shared" si="328"/>
        <v>0.19177185564945678</v>
      </c>
      <c r="Q578" s="143">
        <f t="shared" si="329"/>
        <v>42721.655200000001</v>
      </c>
      <c r="R578" s="77">
        <f t="shared" si="333"/>
        <v>4.7654661261881592E-3</v>
      </c>
      <c r="S578" s="79">
        <f t="shared" si="342"/>
        <v>1</v>
      </c>
      <c r="Z578" s="77">
        <f t="shared" si="314"/>
        <v>11841</v>
      </c>
      <c r="AA578" s="84">
        <f t="shared" si="315"/>
        <v>0.1138575364001477</v>
      </c>
      <c r="AB578" s="84">
        <f t="shared" si="335"/>
        <v>0.11079199969503119</v>
      </c>
      <c r="AC578" s="84">
        <f t="shared" si="336"/>
        <v>-6.9032355647103333E-2</v>
      </c>
      <c r="AD578" s="84">
        <f t="shared" si="337"/>
        <v>8.8819636022057502E-3</v>
      </c>
      <c r="AE578" s="84">
        <f t="shared" si="338"/>
        <v>7.8889277430907752E-5</v>
      </c>
      <c r="AF578" s="77">
        <f t="shared" si="339"/>
        <v>-6.9032355647103333E-2</v>
      </c>
      <c r="AG578" s="142"/>
      <c r="AH578" s="77">
        <f t="shared" si="316"/>
        <v>1.1947500307322266E-2</v>
      </c>
      <c r="AI578" s="77">
        <f t="shared" si="317"/>
        <v>1.023878495683451</v>
      </c>
      <c r="AJ578" s="77">
        <f t="shared" si="318"/>
        <v>0.21831363803661233</v>
      </c>
      <c r="AK578" s="77">
        <f t="shared" si="319"/>
        <v>2.5951215868524526E-2</v>
      </c>
      <c r="AL578" s="77">
        <f t="shared" si="320"/>
        <v>0.82697026827985465</v>
      </c>
      <c r="AM578" s="77">
        <f t="shared" si="321"/>
        <v>0.43878099820233613</v>
      </c>
      <c r="AN578" s="84">
        <f t="shared" si="340"/>
        <v>7.0845040645002912</v>
      </c>
      <c r="AO578" s="84">
        <f t="shared" si="340"/>
        <v>7.0845040644948281</v>
      </c>
      <c r="AP578" s="84">
        <f t="shared" si="340"/>
        <v>7.0845040642721742</v>
      </c>
      <c r="AQ578" s="84">
        <f t="shared" si="340"/>
        <v>7.0845040551976597</v>
      </c>
      <c r="AR578" s="84">
        <f t="shared" si="340"/>
        <v>7.0845036853567054</v>
      </c>
      <c r="AS578" s="84">
        <f t="shared" si="340"/>
        <v>7.0844886122360275</v>
      </c>
      <c r="AT578" s="84">
        <f t="shared" si="340"/>
        <v>7.0838744963150759</v>
      </c>
      <c r="AU578" s="84">
        <f t="shared" si="322"/>
        <v>7.0591738384369052</v>
      </c>
      <c r="AV578" s="84"/>
    </row>
    <row r="579" spans="1:64" s="77" customFormat="1" ht="12.95" customHeight="1">
      <c r="A579" s="144" t="s">
        <v>1651</v>
      </c>
      <c r="B579" s="144" t="s">
        <v>65</v>
      </c>
      <c r="C579" s="145">
        <v>57786.727879999999</v>
      </c>
      <c r="D579" s="145">
        <v>1.3999999999999999E-4</v>
      </c>
      <c r="E579" s="140">
        <f t="shared" si="312"/>
        <v>11882.107275865243</v>
      </c>
      <c r="F579" s="77">
        <f t="shared" si="313"/>
        <v>11882</v>
      </c>
      <c r="G579" s="77">
        <f t="shared" si="332"/>
        <v>0.121858999998949</v>
      </c>
      <c r="K579" s="77">
        <f t="shared" si="341"/>
        <v>0.121858999998949</v>
      </c>
      <c r="O579" s="77">
        <f t="shared" ca="1" si="343"/>
        <v>0.12068345200865234</v>
      </c>
      <c r="P579" s="77">
        <f t="shared" si="328"/>
        <v>0.19286308657403742</v>
      </c>
      <c r="Q579" s="143">
        <f t="shared" si="329"/>
        <v>42768.227879999999</v>
      </c>
      <c r="R579" s="77">
        <f t="shared" si="333"/>
        <v>5.0415803103626509E-3</v>
      </c>
      <c r="S579" s="79">
        <f t="shared" si="342"/>
        <v>1</v>
      </c>
      <c r="Z579" s="77">
        <f t="shared" si="314"/>
        <v>11882</v>
      </c>
      <c r="AA579" s="84">
        <f t="shared" si="315"/>
        <v>0.11428767389946989</v>
      </c>
      <c r="AB579" s="84">
        <f t="shared" si="335"/>
        <v>0.10956256264997155</v>
      </c>
      <c r="AC579" s="84">
        <f t="shared" si="336"/>
        <v>-7.1004086575088415E-2</v>
      </c>
      <c r="AD579" s="84">
        <f t="shared" si="337"/>
        <v>7.5713260994791087E-3</v>
      </c>
      <c r="AE579" s="84">
        <f t="shared" si="338"/>
        <v>5.7324978904653533E-5</v>
      </c>
      <c r="AF579" s="77">
        <f t="shared" si="339"/>
        <v>-7.1004086575088415E-2</v>
      </c>
      <c r="AG579" s="142"/>
      <c r="AH579" s="77">
        <f t="shared" si="316"/>
        <v>1.2296437348977451E-2</v>
      </c>
      <c r="AI579" s="77">
        <f t="shared" si="317"/>
        <v>1.023725330357498</v>
      </c>
      <c r="AJ579" s="77">
        <f t="shared" si="318"/>
        <v>0.2240539837773429</v>
      </c>
      <c r="AK579" s="77">
        <f t="shared" si="319"/>
        <v>2.6091317724234144E-2</v>
      </c>
      <c r="AL579" s="77">
        <f t="shared" si="320"/>
        <v>0.83285641075435235</v>
      </c>
      <c r="AM579" s="77">
        <f t="shared" si="321"/>
        <v>0.44229524362389444</v>
      </c>
      <c r="AN579" s="84">
        <f t="shared" si="340"/>
        <v>7.0902497861403644</v>
      </c>
      <c r="AO579" s="84">
        <f t="shared" si="340"/>
        <v>7.090249786135062</v>
      </c>
      <c r="AP579" s="84">
        <f t="shared" si="340"/>
        <v>7.0902497859176705</v>
      </c>
      <c r="AQ579" s="84">
        <f t="shared" si="340"/>
        <v>7.0902497770046438</v>
      </c>
      <c r="AR579" s="84">
        <f t="shared" si="340"/>
        <v>7.0902494115716195</v>
      </c>
      <c r="AS579" s="84">
        <f t="shared" si="340"/>
        <v>7.0902344289815096</v>
      </c>
      <c r="AT579" s="84">
        <f t="shared" si="340"/>
        <v>7.0896203511654123</v>
      </c>
      <c r="AU579" s="84">
        <f t="shared" si="322"/>
        <v>7.0647790004776709</v>
      </c>
      <c r="AV579" s="84"/>
      <c r="AX579" s="84"/>
    </row>
    <row r="580" spans="1:64" s="77" customFormat="1" ht="12.95" customHeight="1">
      <c r="A580" s="71" t="s">
        <v>1649</v>
      </c>
      <c r="B580" s="72" t="s">
        <v>154</v>
      </c>
      <c r="C580" s="71">
        <v>57786.7284</v>
      </c>
      <c r="D580" s="71">
        <v>1E-4</v>
      </c>
      <c r="E580" s="140">
        <f t="shared" si="312"/>
        <v>11882.107733635699</v>
      </c>
      <c r="F580" s="77">
        <f t="shared" si="313"/>
        <v>11882</v>
      </c>
      <c r="G580" s="77">
        <f t="shared" si="332"/>
        <v>0.12237900000036461</v>
      </c>
      <c r="K580" s="77">
        <f t="shared" si="341"/>
        <v>0.12237900000036461</v>
      </c>
      <c r="O580" s="77">
        <f t="shared" ca="1" si="343"/>
        <v>0.12068345200865234</v>
      </c>
      <c r="P580" s="77">
        <f t="shared" si="328"/>
        <v>0.19286308657403742</v>
      </c>
      <c r="Q580" s="143">
        <f t="shared" si="329"/>
        <v>42768.2284</v>
      </c>
      <c r="R580" s="77">
        <f t="shared" si="333"/>
        <v>4.9680064601250028E-3</v>
      </c>
      <c r="S580" s="79">
        <f t="shared" si="342"/>
        <v>1</v>
      </c>
      <c r="Z580" s="77">
        <f t="shared" si="314"/>
        <v>11882</v>
      </c>
      <c r="AA580" s="84">
        <f t="shared" si="315"/>
        <v>0.11428767389946989</v>
      </c>
      <c r="AB580" s="84">
        <f t="shared" si="335"/>
        <v>0.11008256265138716</v>
      </c>
      <c r="AC580" s="84">
        <f t="shared" si="336"/>
        <v>-7.0484086573672805E-2</v>
      </c>
      <c r="AD580" s="84">
        <f t="shared" si="337"/>
        <v>8.091326100894719E-3</v>
      </c>
      <c r="AE580" s="84">
        <f t="shared" si="338"/>
        <v>6.5469558071020134E-5</v>
      </c>
      <c r="AF580" s="77">
        <f t="shared" si="339"/>
        <v>-7.0484086573672805E-2</v>
      </c>
      <c r="AG580" s="142"/>
      <c r="AH580" s="77">
        <f t="shared" si="316"/>
        <v>1.2296437348977451E-2</v>
      </c>
      <c r="AI580" s="77">
        <f t="shared" si="317"/>
        <v>1.023725330357498</v>
      </c>
      <c r="AJ580" s="77">
        <f t="shared" si="318"/>
        <v>0.2240539837773429</v>
      </c>
      <c r="AK580" s="77">
        <f t="shared" si="319"/>
        <v>2.6091317724234144E-2</v>
      </c>
      <c r="AL580" s="77">
        <f t="shared" si="320"/>
        <v>0.83285641075435235</v>
      </c>
      <c r="AM580" s="77">
        <f t="shared" si="321"/>
        <v>0.44229524362389444</v>
      </c>
      <c r="AN580" s="84">
        <f t="shared" si="340"/>
        <v>7.0902497861403644</v>
      </c>
      <c r="AO580" s="84">
        <f t="shared" si="340"/>
        <v>7.090249786135062</v>
      </c>
      <c r="AP580" s="84">
        <f t="shared" si="340"/>
        <v>7.0902497859176705</v>
      </c>
      <c r="AQ580" s="84">
        <f t="shared" si="340"/>
        <v>7.0902497770046438</v>
      </c>
      <c r="AR580" s="84">
        <f t="shared" si="340"/>
        <v>7.0902494115716195</v>
      </c>
      <c r="AS580" s="84">
        <f t="shared" si="340"/>
        <v>7.0902344289815096</v>
      </c>
      <c r="AT580" s="84">
        <f t="shared" si="340"/>
        <v>7.0896203511654123</v>
      </c>
      <c r="AU580" s="84">
        <f t="shared" si="322"/>
        <v>7.0647790004776709</v>
      </c>
      <c r="AV580" s="84"/>
    </row>
    <row r="581" spans="1:64" s="77" customFormat="1" ht="12.95" customHeight="1">
      <c r="A581" s="5" t="s">
        <v>1650</v>
      </c>
      <c r="B581" s="46" t="s">
        <v>154</v>
      </c>
      <c r="C581" s="155">
        <v>57788.9997</v>
      </c>
      <c r="D581" s="6" t="s">
        <v>1594</v>
      </c>
      <c r="E581" s="140">
        <f t="shared" si="312"/>
        <v>11884.107222165248</v>
      </c>
      <c r="F581" s="77">
        <f t="shared" si="313"/>
        <v>11884</v>
      </c>
      <c r="G581" s="77">
        <f t="shared" si="332"/>
        <v>0.12179800000740215</v>
      </c>
      <c r="K581" s="77">
        <f t="shared" si="341"/>
        <v>0.12179800000740215</v>
      </c>
      <c r="O581" s="77">
        <f t="shared" ca="1" si="343"/>
        <v>0.12070586755873496</v>
      </c>
      <c r="P581" s="77">
        <f t="shared" si="328"/>
        <v>0.19291639276780681</v>
      </c>
      <c r="Q581" s="143">
        <f t="shared" si="329"/>
        <v>42770.4997</v>
      </c>
      <c r="R581" s="77">
        <f t="shared" si="333"/>
        <v>5.057825788823178E-3</v>
      </c>
      <c r="S581" s="79">
        <f t="shared" si="342"/>
        <v>1</v>
      </c>
      <c r="Z581" s="77">
        <f t="shared" si="314"/>
        <v>11884</v>
      </c>
      <c r="AA581" s="84">
        <f t="shared" si="315"/>
        <v>0.11430863921732481</v>
      </c>
      <c r="AB581" s="84">
        <f t="shared" si="335"/>
        <v>0.10948455296575965</v>
      </c>
      <c r="AC581" s="84">
        <f t="shared" si="336"/>
        <v>-7.1118392760404658E-2</v>
      </c>
      <c r="AD581" s="84">
        <f t="shared" si="337"/>
        <v>7.4893607900773373E-3</v>
      </c>
      <c r="AE581" s="84">
        <f t="shared" si="338"/>
        <v>5.609052504394784E-5</v>
      </c>
      <c r="AF581" s="77">
        <f t="shared" si="339"/>
        <v>-7.1118392760404658E-2</v>
      </c>
      <c r="AG581" s="142"/>
      <c r="AH581" s="77">
        <f t="shared" si="316"/>
        <v>1.2313447041642493E-2</v>
      </c>
      <c r="AI581" s="77">
        <f t="shared" si="317"/>
        <v>1.0237178389850303</v>
      </c>
      <c r="AJ581" s="77">
        <f t="shared" si="318"/>
        <v>0.22433375974215941</v>
      </c>
      <c r="AK581" s="77">
        <f t="shared" si="319"/>
        <v>2.6098127807172668E-2</v>
      </c>
      <c r="AL581" s="77">
        <f t="shared" si="320"/>
        <v>0.83314349456372372</v>
      </c>
      <c r="AM581" s="77">
        <f t="shared" si="321"/>
        <v>0.44246687682334157</v>
      </c>
      <c r="AN581" s="84">
        <f t="shared" ref="AN581:AT590" si="344">$AU581+$AB$7*SIN(AO581)</f>
        <v>7.090530043236102</v>
      </c>
      <c r="AO581" s="84">
        <f t="shared" si="344"/>
        <v>7.0905300432308076</v>
      </c>
      <c r="AP581" s="84">
        <f t="shared" si="344"/>
        <v>7.090530043013672</v>
      </c>
      <c r="AQ581" s="84">
        <f t="shared" si="344"/>
        <v>7.0905300341085242</v>
      </c>
      <c r="AR581" s="84">
        <f t="shared" si="344"/>
        <v>7.0905296688916399</v>
      </c>
      <c r="AS581" s="84">
        <f t="shared" si="344"/>
        <v>7.0905146907789378</v>
      </c>
      <c r="AT581" s="84">
        <f t="shared" si="344"/>
        <v>7.0899006168394516</v>
      </c>
      <c r="AU581" s="84">
        <f t="shared" si="322"/>
        <v>7.0650524230162448</v>
      </c>
    </row>
    <row r="582" spans="1:64" s="77" customFormat="1" ht="12.95" customHeight="1">
      <c r="A582" s="5" t="s">
        <v>1650</v>
      </c>
      <c r="B582" s="46" t="s">
        <v>154</v>
      </c>
      <c r="C582" s="155">
        <v>57798.086900000002</v>
      </c>
      <c r="D582" s="6" t="s">
        <v>1594</v>
      </c>
      <c r="E582" s="140">
        <f t="shared" si="312"/>
        <v>11892.106936939042</v>
      </c>
      <c r="F582" s="77">
        <f t="shared" si="313"/>
        <v>11892</v>
      </c>
      <c r="G582" s="77">
        <f t="shared" si="332"/>
        <v>0.12147400000685593</v>
      </c>
      <c r="K582" s="77">
        <f t="shared" si="341"/>
        <v>0.12147400000685593</v>
      </c>
      <c r="O582" s="77">
        <f t="shared" ca="1" si="343"/>
        <v>0.12079552975906542</v>
      </c>
      <c r="P582" s="77">
        <f t="shared" si="328"/>
        <v>0.19312968769819647</v>
      </c>
      <c r="Q582" s="143">
        <f t="shared" si="329"/>
        <v>42779.586900000002</v>
      </c>
      <c r="R582" s="77">
        <f t="shared" si="333"/>
        <v>5.1345375785189313E-3</v>
      </c>
      <c r="S582" s="79">
        <f t="shared" si="342"/>
        <v>1</v>
      </c>
      <c r="Z582" s="77">
        <f t="shared" si="314"/>
        <v>11892</v>
      </c>
      <c r="AA582" s="84">
        <f t="shared" si="315"/>
        <v>0.11439248456113173</v>
      </c>
      <c r="AB582" s="84">
        <f t="shared" si="335"/>
        <v>0.10909252512426364</v>
      </c>
      <c r="AC582" s="84">
        <f t="shared" si="336"/>
        <v>-7.1655687691340536E-2</v>
      </c>
      <c r="AD582" s="84">
        <f t="shared" si="337"/>
        <v>7.0815154457242041E-3</v>
      </c>
      <c r="AE582" s="84">
        <f t="shared" si="338"/>
        <v>5.014786100803047E-5</v>
      </c>
      <c r="AF582" s="77">
        <f t="shared" si="339"/>
        <v>-7.1655687691340536E-2</v>
      </c>
      <c r="AG582" s="142"/>
      <c r="AH582" s="77">
        <f t="shared" si="316"/>
        <v>1.2381474882592296E-2</v>
      </c>
      <c r="AI582" s="77">
        <f t="shared" si="317"/>
        <v>1.0236878550518635</v>
      </c>
      <c r="AJ582" s="77">
        <f t="shared" si="318"/>
        <v>0.22545263753219488</v>
      </c>
      <c r="AK582" s="77">
        <f t="shared" si="319"/>
        <v>2.6125345628359619E-2</v>
      </c>
      <c r="AL582" s="77">
        <f t="shared" si="320"/>
        <v>0.83429178776981139</v>
      </c>
      <c r="AM582" s="77">
        <f t="shared" si="321"/>
        <v>0.44315360262163445</v>
      </c>
      <c r="AN582" s="84">
        <f t="shared" si="344"/>
        <v>7.0916510511028719</v>
      </c>
      <c r="AO582" s="84">
        <f t="shared" si="344"/>
        <v>7.0916510510976085</v>
      </c>
      <c r="AP582" s="84">
        <f t="shared" si="344"/>
        <v>7.0916510508814943</v>
      </c>
      <c r="AQ582" s="84">
        <f t="shared" si="344"/>
        <v>7.0916510420078644</v>
      </c>
      <c r="AR582" s="84">
        <f t="shared" si="344"/>
        <v>7.0916506776565589</v>
      </c>
      <c r="AS582" s="84">
        <f t="shared" si="344"/>
        <v>7.0916357175101199</v>
      </c>
      <c r="AT582" s="84">
        <f t="shared" si="344"/>
        <v>7.0910216609540173</v>
      </c>
      <c r="AU582" s="84">
        <f t="shared" si="322"/>
        <v>7.0661461131705403</v>
      </c>
    </row>
    <row r="583" spans="1:64" s="77" customFormat="1" ht="12.95" customHeight="1">
      <c r="A583" s="156" t="s">
        <v>1652</v>
      </c>
      <c r="B583" s="157" t="s">
        <v>154</v>
      </c>
      <c r="C583" s="158">
        <v>58170.6803</v>
      </c>
      <c r="D583" s="158">
        <v>2.0000000000000001E-4</v>
      </c>
      <c r="E583" s="140">
        <f t="shared" si="312"/>
        <v>12220.111264630501</v>
      </c>
      <c r="F583" s="77">
        <f t="shared" si="313"/>
        <v>12220</v>
      </c>
      <c r="G583" s="77">
        <f t="shared" si="332"/>
        <v>0.12639000000490341</v>
      </c>
      <c r="K583" s="77">
        <f t="shared" si="341"/>
        <v>0.12639000000490341</v>
      </c>
      <c r="O583" s="77">
        <f t="shared" ca="1" si="343"/>
        <v>0.12447167997261464</v>
      </c>
      <c r="P583" s="77">
        <f t="shared" ref="P583:P593" si="345">+D$11+D$12*F583+D$13*F583^2</f>
        <v>0.20197142580219896</v>
      </c>
      <c r="Q583" s="143">
        <f t="shared" si="329"/>
        <v>43152.1803</v>
      </c>
      <c r="R583" s="77">
        <f t="shared" si="333"/>
        <v>5.7125519255520922E-3</v>
      </c>
      <c r="S583" s="79">
        <f t="shared" si="342"/>
        <v>1</v>
      </c>
      <c r="Z583" s="77">
        <f t="shared" si="314"/>
        <v>12220</v>
      </c>
      <c r="AA583" s="84">
        <f t="shared" si="315"/>
        <v>0.11780716292776229</v>
      </c>
      <c r="AB583" s="84">
        <f t="shared" si="335"/>
        <v>0.11123547926245338</v>
      </c>
      <c r="AC583" s="84">
        <f t="shared" si="336"/>
        <v>-7.5581425797295543E-2</v>
      </c>
      <c r="AD583" s="84">
        <f t="shared" si="337"/>
        <v>8.5828370771411228E-3</v>
      </c>
      <c r="AE583" s="84">
        <f t="shared" si="338"/>
        <v>7.3665092292748375E-5</v>
      </c>
      <c r="AF583" s="77">
        <f t="shared" si="339"/>
        <v>-7.5581425797295543E-2</v>
      </c>
      <c r="AG583" s="142"/>
      <c r="AH583" s="77">
        <f t="shared" si="316"/>
        <v>1.5154520742450033E-2</v>
      </c>
      <c r="AI583" s="77">
        <f t="shared" si="317"/>
        <v>1.0224336763659567</v>
      </c>
      <c r="AJ583" s="77">
        <f t="shared" si="318"/>
        <v>0.27099731370876962</v>
      </c>
      <c r="AK583" s="77">
        <f t="shared" si="319"/>
        <v>2.7209893896648355E-2</v>
      </c>
      <c r="AL583" s="77">
        <f t="shared" si="320"/>
        <v>0.88131314195610555</v>
      </c>
      <c r="AM583" s="77">
        <f t="shared" si="321"/>
        <v>0.47158286502654612</v>
      </c>
      <c r="AN583" s="84">
        <f t="shared" si="344"/>
        <v>7.1375837252226102</v>
      </c>
      <c r="AO583" s="84">
        <f t="shared" si="344"/>
        <v>7.1375837252185415</v>
      </c>
      <c r="AP583" s="84">
        <f t="shared" si="344"/>
        <v>7.1375837250428198</v>
      </c>
      <c r="AQ583" s="84">
        <f t="shared" si="344"/>
        <v>7.1375837174548211</v>
      </c>
      <c r="AR583" s="84">
        <f t="shared" si="344"/>
        <v>7.1375833897900858</v>
      </c>
      <c r="AS583" s="84">
        <f t="shared" si="344"/>
        <v>7.1375692406995572</v>
      </c>
      <c r="AT583" s="84">
        <f t="shared" si="344"/>
        <v>7.1369584793299268</v>
      </c>
      <c r="AU583" s="84">
        <f t="shared" si="322"/>
        <v>7.1109874094966692</v>
      </c>
    </row>
    <row r="584" spans="1:64" s="77" customFormat="1" ht="12.95" customHeight="1">
      <c r="A584" s="144" t="s">
        <v>1651</v>
      </c>
      <c r="B584" s="144" t="s">
        <v>65</v>
      </c>
      <c r="C584" s="145">
        <v>58170.680460000003</v>
      </c>
      <c r="D584" s="145">
        <v>2.3000000000000001E-4</v>
      </c>
      <c r="E584" s="140">
        <f t="shared" si="312"/>
        <v>12220.11140548295</v>
      </c>
      <c r="F584" s="77">
        <f t="shared" si="313"/>
        <v>12220</v>
      </c>
      <c r="G584" s="77">
        <f t="shared" si="332"/>
        <v>0.12655000000813743</v>
      </c>
      <c r="K584" s="77">
        <f t="shared" si="341"/>
        <v>0.12655000000813743</v>
      </c>
      <c r="O584" s="77">
        <f t="shared" ca="1" si="343"/>
        <v>0.12447167997261464</v>
      </c>
      <c r="P584" s="77">
        <f t="shared" si="345"/>
        <v>0.20197142580219896</v>
      </c>
      <c r="Q584" s="143">
        <f t="shared" si="329"/>
        <v>43152.180460000003</v>
      </c>
      <c r="R584" s="77">
        <f t="shared" si="333"/>
        <v>5.6883914688091288E-3</v>
      </c>
      <c r="S584" s="79">
        <f t="shared" si="342"/>
        <v>1</v>
      </c>
      <c r="Z584" s="77">
        <f t="shared" si="314"/>
        <v>12220</v>
      </c>
      <c r="AA584" s="84">
        <f t="shared" si="315"/>
        <v>0.11780716292776229</v>
      </c>
      <c r="AB584" s="84">
        <f t="shared" si="335"/>
        <v>0.11139547926568739</v>
      </c>
      <c r="AC584" s="84">
        <f t="shared" si="336"/>
        <v>-7.5421425794061525E-2</v>
      </c>
      <c r="AD584" s="84">
        <f t="shared" si="337"/>
        <v>8.7428370803751404E-3</v>
      </c>
      <c r="AE584" s="84">
        <f t="shared" si="338"/>
        <v>7.6437200213982505E-5</v>
      </c>
      <c r="AF584" s="77">
        <f t="shared" si="339"/>
        <v>-7.5421425794061525E-2</v>
      </c>
      <c r="AG584" s="142"/>
      <c r="AH584" s="77">
        <f t="shared" si="316"/>
        <v>1.5154520742450033E-2</v>
      </c>
      <c r="AI584" s="77">
        <f t="shared" si="317"/>
        <v>1.0224336763659567</v>
      </c>
      <c r="AJ584" s="77">
        <f t="shared" si="318"/>
        <v>0.27099731370876962</v>
      </c>
      <c r="AK584" s="77">
        <f t="shared" si="319"/>
        <v>2.7209893896648355E-2</v>
      </c>
      <c r="AL584" s="77">
        <f t="shared" si="320"/>
        <v>0.88131314195610555</v>
      </c>
      <c r="AM584" s="77">
        <f t="shared" si="321"/>
        <v>0.47158286502654612</v>
      </c>
      <c r="AN584" s="84">
        <f t="shared" si="344"/>
        <v>7.1375837252226102</v>
      </c>
      <c r="AO584" s="84">
        <f t="shared" si="344"/>
        <v>7.1375837252185415</v>
      </c>
      <c r="AP584" s="84">
        <f t="shared" si="344"/>
        <v>7.1375837250428198</v>
      </c>
      <c r="AQ584" s="84">
        <f t="shared" si="344"/>
        <v>7.1375837174548211</v>
      </c>
      <c r="AR584" s="84">
        <f t="shared" si="344"/>
        <v>7.1375833897900858</v>
      </c>
      <c r="AS584" s="84">
        <f t="shared" si="344"/>
        <v>7.1375692406995572</v>
      </c>
      <c r="AT584" s="84">
        <f t="shared" si="344"/>
        <v>7.1369584793299268</v>
      </c>
      <c r="AU584" s="84">
        <f t="shared" si="322"/>
        <v>7.1109874094966692</v>
      </c>
    </row>
    <row r="585" spans="1:64" s="77" customFormat="1" ht="12.95" customHeight="1">
      <c r="A585" s="144" t="s">
        <v>1651</v>
      </c>
      <c r="B585" s="144" t="s">
        <v>65</v>
      </c>
      <c r="C585" s="145">
        <v>58488.74757</v>
      </c>
      <c r="D585" s="145">
        <v>2.5000000000000001E-4</v>
      </c>
      <c r="E585" s="140">
        <f t="shared" si="312"/>
        <v>12500.11472431875</v>
      </c>
      <c r="F585" s="77">
        <f t="shared" si="313"/>
        <v>12500</v>
      </c>
      <c r="G585" s="77">
        <f t="shared" si="332"/>
        <v>0.13032000000384869</v>
      </c>
      <c r="K585" s="77">
        <f t="shared" si="341"/>
        <v>0.13032000000384869</v>
      </c>
      <c r="O585" s="77">
        <f t="shared" ca="1" si="343"/>
        <v>0.12760985698418104</v>
      </c>
      <c r="P585" s="77">
        <f t="shared" si="345"/>
        <v>0.20966854151720038</v>
      </c>
      <c r="Q585" s="143">
        <f t="shared" si="329"/>
        <v>43470.24757</v>
      </c>
      <c r="R585" s="77">
        <f t="shared" si="333"/>
        <v>6.2961910402960968E-3</v>
      </c>
      <c r="S585" s="79">
        <f t="shared" si="342"/>
        <v>1</v>
      </c>
      <c r="Z585" s="77">
        <f t="shared" si="314"/>
        <v>12500</v>
      </c>
      <c r="AA585" s="84">
        <f t="shared" si="315"/>
        <v>0.12068373681780221</v>
      </c>
      <c r="AB585" s="84">
        <f t="shared" si="335"/>
        <v>0.11282600490177482</v>
      </c>
      <c r="AC585" s="84">
        <f t="shared" si="336"/>
        <v>-7.9348541513351689E-2</v>
      </c>
      <c r="AD585" s="84">
        <f t="shared" si="337"/>
        <v>9.6362631860464759E-3</v>
      </c>
      <c r="AE585" s="84">
        <f t="shared" si="338"/>
        <v>9.2857568190754574E-5</v>
      </c>
      <c r="AF585" s="77">
        <f t="shared" si="339"/>
        <v>-7.9348541513351689E-2</v>
      </c>
      <c r="AG585" s="142"/>
      <c r="AH585" s="77">
        <f t="shared" si="316"/>
        <v>1.7493995102073879E-2</v>
      </c>
      <c r="AI585" s="77">
        <f t="shared" si="317"/>
        <v>1.0213262928538585</v>
      </c>
      <c r="AJ585" s="77">
        <f t="shared" si="318"/>
        <v>0.309318631103143</v>
      </c>
      <c r="AK585" s="77">
        <f t="shared" si="319"/>
        <v>2.8086249202604677E-2</v>
      </c>
      <c r="AL585" s="77">
        <f t="shared" si="320"/>
        <v>0.9213606188410971</v>
      </c>
      <c r="AM585" s="77">
        <f t="shared" si="321"/>
        <v>0.49629635956001295</v>
      </c>
      <c r="AN585" s="84">
        <f t="shared" si="344"/>
        <v>7.1767492403744626</v>
      </c>
      <c r="AO585" s="84">
        <f t="shared" si="344"/>
        <v>7.1767492403712785</v>
      </c>
      <c r="AP585" s="84">
        <f t="shared" si="344"/>
        <v>7.1767492402271804</v>
      </c>
      <c r="AQ585" s="84">
        <f t="shared" si="344"/>
        <v>7.1767492337064978</v>
      </c>
      <c r="AR585" s="84">
        <f t="shared" si="344"/>
        <v>7.1767489386351491</v>
      </c>
      <c r="AS585" s="84">
        <f t="shared" si="344"/>
        <v>7.1767355862958002</v>
      </c>
      <c r="AT585" s="84">
        <f t="shared" si="344"/>
        <v>7.1761316084185669</v>
      </c>
      <c r="AU585" s="84">
        <f t="shared" si="322"/>
        <v>7.1492665648970233</v>
      </c>
    </row>
    <row r="586" spans="1:64" s="77" customFormat="1" ht="12.95" customHeight="1">
      <c r="A586" s="71" t="s">
        <v>0</v>
      </c>
      <c r="B586" s="72" t="s">
        <v>154</v>
      </c>
      <c r="C586" s="71">
        <v>58488.747900000002</v>
      </c>
      <c r="D586" s="71">
        <v>2.0000000000000001E-4</v>
      </c>
      <c r="E586" s="140">
        <f t="shared" si="312"/>
        <v>12500.115014826924</v>
      </c>
      <c r="F586" s="77">
        <f t="shared" si="313"/>
        <v>12500</v>
      </c>
      <c r="G586" s="77">
        <f t="shared" si="332"/>
        <v>0.13065000000642613</v>
      </c>
      <c r="K586" s="77">
        <f t="shared" si="341"/>
        <v>0.13065000000642613</v>
      </c>
      <c r="O586" s="77">
        <f t="shared" ca="1" si="343"/>
        <v>0.12760985698418104</v>
      </c>
      <c r="P586" s="77">
        <f t="shared" si="345"/>
        <v>0.20966854151720038</v>
      </c>
      <c r="Q586" s="143">
        <f t="shared" si="329"/>
        <v>43470.247900000002</v>
      </c>
      <c r="R586" s="77">
        <f t="shared" si="333"/>
        <v>6.2439299024899539E-3</v>
      </c>
      <c r="S586" s="79">
        <f t="shared" si="342"/>
        <v>1</v>
      </c>
      <c r="Z586" s="77">
        <f t="shared" si="314"/>
        <v>12500</v>
      </c>
      <c r="AA586" s="84">
        <f t="shared" si="315"/>
        <v>0.12068373681780221</v>
      </c>
      <c r="AB586" s="84">
        <f t="shared" si="335"/>
        <v>0.11315600490435225</v>
      </c>
      <c r="AC586" s="84">
        <f t="shared" si="336"/>
        <v>-7.9018541510774254E-2</v>
      </c>
      <c r="AD586" s="84">
        <f t="shared" si="337"/>
        <v>9.9662631886239111E-3</v>
      </c>
      <c r="AE586" s="84">
        <f t="shared" si="338"/>
        <v>9.9326401944920047E-5</v>
      </c>
      <c r="AF586" s="77">
        <f t="shared" si="339"/>
        <v>-7.9018541510774254E-2</v>
      </c>
      <c r="AG586" s="142"/>
      <c r="AH586" s="77">
        <f t="shared" si="316"/>
        <v>1.7493995102073879E-2</v>
      </c>
      <c r="AI586" s="77">
        <f t="shared" si="317"/>
        <v>1.0213262928538585</v>
      </c>
      <c r="AJ586" s="77">
        <f t="shared" si="318"/>
        <v>0.309318631103143</v>
      </c>
      <c r="AK586" s="77">
        <f t="shared" si="319"/>
        <v>2.8086249202604677E-2</v>
      </c>
      <c r="AL586" s="77">
        <f t="shared" si="320"/>
        <v>0.9213606188410971</v>
      </c>
      <c r="AM586" s="77">
        <f t="shared" si="321"/>
        <v>0.49629635956001295</v>
      </c>
      <c r="AN586" s="84">
        <f t="shared" si="344"/>
        <v>7.1767492403744626</v>
      </c>
      <c r="AO586" s="84">
        <f t="shared" si="344"/>
        <v>7.1767492403712785</v>
      </c>
      <c r="AP586" s="84">
        <f t="shared" si="344"/>
        <v>7.1767492402271804</v>
      </c>
      <c r="AQ586" s="84">
        <f t="shared" si="344"/>
        <v>7.1767492337064978</v>
      </c>
      <c r="AR586" s="84">
        <f t="shared" si="344"/>
        <v>7.1767489386351491</v>
      </c>
      <c r="AS586" s="84">
        <f t="shared" si="344"/>
        <v>7.1767355862958002</v>
      </c>
      <c r="AT586" s="84">
        <f t="shared" si="344"/>
        <v>7.1761316084185669</v>
      </c>
      <c r="AU586" s="84">
        <f t="shared" si="322"/>
        <v>7.1492665648970233</v>
      </c>
    </row>
    <row r="587" spans="1:64" s="77" customFormat="1" ht="12.95" customHeight="1">
      <c r="A587" s="156" t="s">
        <v>1655</v>
      </c>
      <c r="B587" s="157" t="s">
        <v>154</v>
      </c>
      <c r="C587" s="158">
        <v>58516.006099999999</v>
      </c>
      <c r="D587" s="158" t="s">
        <v>1594</v>
      </c>
      <c r="E587" s="140">
        <f t="shared" si="312"/>
        <v>12524.111166033785</v>
      </c>
      <c r="F587" s="77">
        <f t="shared" si="313"/>
        <v>12524</v>
      </c>
      <c r="G587" s="77">
        <f t="shared" si="332"/>
        <v>0.1262780000033672</v>
      </c>
      <c r="K587" s="77">
        <f t="shared" si="341"/>
        <v>0.1262780000033672</v>
      </c>
      <c r="O587" s="77">
        <f t="shared" ca="1" si="343"/>
        <v>0.12787884358517243</v>
      </c>
      <c r="P587" s="77">
        <f t="shared" si="345"/>
        <v>0.21033469245724054</v>
      </c>
      <c r="Q587" s="143">
        <f t="shared" si="329"/>
        <v>43497.506099999999</v>
      </c>
      <c r="R587" s="77">
        <f t="shared" si="333"/>
        <v>7.0655275462850478E-3</v>
      </c>
      <c r="S587" s="79">
        <f t="shared" si="342"/>
        <v>1</v>
      </c>
      <c r="Z587" s="77">
        <f t="shared" si="314"/>
        <v>12524</v>
      </c>
      <c r="AA587" s="84">
        <f t="shared" si="315"/>
        <v>0.12092852872793791</v>
      </c>
      <c r="AB587" s="84">
        <f t="shared" si="335"/>
        <v>0.10858479428506437</v>
      </c>
      <c r="AC587" s="84">
        <f t="shared" si="336"/>
        <v>-8.4056692453873344E-2</v>
      </c>
      <c r="AD587" s="84">
        <f t="shared" si="337"/>
        <v>5.349471275429285E-3</v>
      </c>
      <c r="AE587" s="84">
        <f t="shared" si="338"/>
        <v>2.8616842926643021E-5</v>
      </c>
      <c r="AF587" s="77">
        <f t="shared" si="339"/>
        <v>-8.4056692453873344E-2</v>
      </c>
      <c r="AG587" s="142"/>
      <c r="AH587" s="77">
        <f t="shared" si="316"/>
        <v>1.769320571830282E-2</v>
      </c>
      <c r="AI587" s="77">
        <f t="shared" si="317"/>
        <v>1.0212298717481925</v>
      </c>
      <c r="AJ587" s="77">
        <f t="shared" si="318"/>
        <v>0.31257724365068634</v>
      </c>
      <c r="AK587" s="77">
        <f t="shared" si="319"/>
        <v>2.8159202877827399E-2</v>
      </c>
      <c r="AL587" s="77">
        <f t="shared" si="320"/>
        <v>0.92478919866917764</v>
      </c>
      <c r="AM587" s="77">
        <f t="shared" si="321"/>
        <v>0.49843471775493831</v>
      </c>
      <c r="AN587" s="84">
        <f t="shared" si="344"/>
        <v>7.180104298299729</v>
      </c>
      <c r="AO587" s="84">
        <f t="shared" si="344"/>
        <v>7.1801042982966141</v>
      </c>
      <c r="AP587" s="84">
        <f t="shared" si="344"/>
        <v>7.1801042981550847</v>
      </c>
      <c r="AQ587" s="84">
        <f t="shared" si="344"/>
        <v>7.1801042917237794</v>
      </c>
      <c r="AR587" s="84">
        <f t="shared" si="344"/>
        <v>7.1801039994758433</v>
      </c>
      <c r="AS587" s="84">
        <f t="shared" si="344"/>
        <v>7.1800907194142418</v>
      </c>
      <c r="AT587" s="84">
        <f t="shared" si="344"/>
        <v>7.1794874918878095</v>
      </c>
      <c r="AU587" s="84">
        <f t="shared" si="322"/>
        <v>7.1525476353599107</v>
      </c>
    </row>
    <row r="588" spans="1:64" s="77" customFormat="1" ht="12.95" customHeight="1">
      <c r="A588" s="156" t="s">
        <v>1653</v>
      </c>
      <c r="B588" s="157" t="s">
        <v>154</v>
      </c>
      <c r="C588" s="158">
        <v>58554.630799999999</v>
      </c>
      <c r="D588" s="158">
        <v>1E-4</v>
      </c>
      <c r="E588" s="140">
        <f t="shared" si="312"/>
        <v>12558.113563166382</v>
      </c>
      <c r="F588" s="77">
        <f t="shared" si="313"/>
        <v>12558</v>
      </c>
      <c r="G588" s="77">
        <f t="shared" si="332"/>
        <v>0.12900100000115344</v>
      </c>
      <c r="K588" s="77">
        <f t="shared" si="341"/>
        <v>0.12900100000115344</v>
      </c>
      <c r="O588" s="77">
        <f t="shared" ca="1" si="343"/>
        <v>0.12825990793657693</v>
      </c>
      <c r="P588" s="77">
        <f t="shared" si="345"/>
        <v>0.21128013561740872</v>
      </c>
      <c r="Q588" s="143">
        <f t="shared" si="329"/>
        <v>43536.130799999999</v>
      </c>
      <c r="R588" s="77">
        <f t="shared" si="333"/>
        <v>6.7698561577581272E-3</v>
      </c>
      <c r="S588" s="79">
        <f t="shared" si="342"/>
        <v>1</v>
      </c>
      <c r="Z588" s="77">
        <f t="shared" si="314"/>
        <v>12558</v>
      </c>
      <c r="AA588" s="84">
        <f t="shared" si="315"/>
        <v>0.12127482042720561</v>
      </c>
      <c r="AB588" s="84">
        <f t="shared" si="335"/>
        <v>0.11102595288498961</v>
      </c>
      <c r="AC588" s="84">
        <f t="shared" si="336"/>
        <v>-8.2279135616255272E-2</v>
      </c>
      <c r="AD588" s="84">
        <f t="shared" si="337"/>
        <v>7.7261795739478334E-3</v>
      </c>
      <c r="AE588" s="84">
        <f t="shared" si="338"/>
        <v>5.9693850808888727E-5</v>
      </c>
      <c r="AF588" s="77">
        <f t="shared" si="339"/>
        <v>-8.2279135616255272E-2</v>
      </c>
      <c r="AG588" s="142"/>
      <c r="AH588" s="77">
        <f t="shared" si="316"/>
        <v>1.7975047116163836E-2</v>
      </c>
      <c r="AI588" s="77">
        <f t="shared" si="317"/>
        <v>1.0210928796198766</v>
      </c>
      <c r="AJ588" s="77">
        <f t="shared" si="318"/>
        <v>0.31718625993945132</v>
      </c>
      <c r="AK588" s="77">
        <f t="shared" si="319"/>
        <v>2.8261963670289107E-2</v>
      </c>
      <c r="AL588" s="77">
        <f t="shared" si="320"/>
        <v>0.92964524357197476</v>
      </c>
      <c r="AM588" s="77">
        <f t="shared" si="321"/>
        <v>0.50146963007489109</v>
      </c>
      <c r="AN588" s="84">
        <f t="shared" si="344"/>
        <v>7.1848567539673009</v>
      </c>
      <c r="AO588" s="84">
        <f t="shared" si="344"/>
        <v>7.1848567539642838</v>
      </c>
      <c r="AP588" s="84">
        <f t="shared" si="344"/>
        <v>7.1848567538263532</v>
      </c>
      <c r="AQ588" s="84">
        <f t="shared" si="344"/>
        <v>7.184856747520989</v>
      </c>
      <c r="AR588" s="84">
        <f t="shared" si="344"/>
        <v>7.1848564592773734</v>
      </c>
      <c r="AS588" s="84">
        <f t="shared" si="344"/>
        <v>7.184843282612464</v>
      </c>
      <c r="AT588" s="84">
        <f t="shared" si="344"/>
        <v>7.1842411634894301</v>
      </c>
      <c r="AU588" s="84">
        <f t="shared" si="322"/>
        <v>7.1571958185156674</v>
      </c>
    </row>
    <row r="589" spans="1:64" s="77" customFormat="1" ht="12.95" customHeight="1">
      <c r="A589" s="159" t="s">
        <v>1654</v>
      </c>
      <c r="B589" s="160" t="s">
        <v>154</v>
      </c>
      <c r="C589" s="161">
        <v>58930.632100000003</v>
      </c>
      <c r="D589" s="161">
        <v>2.0000000000000001E-4</v>
      </c>
      <c r="E589" s="140">
        <f t="shared" si="312"/>
        <v>12889.117959963576</v>
      </c>
      <c r="F589" s="77">
        <f t="shared" si="313"/>
        <v>12889</v>
      </c>
      <c r="G589" s="77">
        <f t="shared" si="332"/>
        <v>0.13399550000758609</v>
      </c>
      <c r="K589" s="77">
        <f t="shared" si="341"/>
        <v>0.13399550000758609</v>
      </c>
      <c r="O589" s="77">
        <f t="shared" ca="1" si="343"/>
        <v>0.13196968147525007</v>
      </c>
      <c r="P589" s="77">
        <f t="shared" si="345"/>
        <v>0.22059025052864023</v>
      </c>
      <c r="Q589" s="143">
        <f t="shared" si="329"/>
        <v>43912.132100000003</v>
      </c>
      <c r="R589" s="77">
        <f t="shared" si="333"/>
        <v>7.4986508178036069E-3</v>
      </c>
      <c r="S589" s="79">
        <f t="shared" si="342"/>
        <v>1</v>
      </c>
      <c r="Z589" s="77">
        <f t="shared" si="314"/>
        <v>12889</v>
      </c>
      <c r="AA589" s="84">
        <f t="shared" si="315"/>
        <v>0.12461437856338117</v>
      </c>
      <c r="AB589" s="84">
        <f t="shared" si="335"/>
        <v>0.11330078962565693</v>
      </c>
      <c r="AC589" s="84">
        <f t="shared" si="336"/>
        <v>-8.6594750521054142E-2</v>
      </c>
      <c r="AD589" s="84">
        <f t="shared" si="337"/>
        <v>9.3811214442049151E-3</v>
      </c>
      <c r="AE589" s="84">
        <f t="shared" si="338"/>
        <v>8.8005439550921318E-5</v>
      </c>
      <c r="AF589" s="77">
        <f t="shared" si="339"/>
        <v>-8.6594750521054142E-2</v>
      </c>
      <c r="AG589" s="142"/>
      <c r="AH589" s="77">
        <f t="shared" si="316"/>
        <v>2.0694710381929157E-2</v>
      </c>
      <c r="AI589" s="77">
        <f t="shared" si="317"/>
        <v>1.0197357374094829</v>
      </c>
      <c r="AJ589" s="77">
        <f t="shared" si="318"/>
        <v>0.36158491817990773</v>
      </c>
      <c r="AK589" s="77">
        <f t="shared" si="319"/>
        <v>2.9225824711430981E-2</v>
      </c>
      <c r="AL589" s="77">
        <f t="shared" si="320"/>
        <v>0.97685144909835209</v>
      </c>
      <c r="AM589" s="77">
        <f t="shared" si="321"/>
        <v>0.53136768014795066</v>
      </c>
      <c r="AN589" s="84">
        <f t="shared" si="344"/>
        <v>7.2310896161420271</v>
      </c>
      <c r="AO589" s="84">
        <f t="shared" si="344"/>
        <v>7.2310896161398563</v>
      </c>
      <c r="AP589" s="84">
        <f t="shared" si="344"/>
        <v>7.2310896160343674</v>
      </c>
      <c r="AQ589" s="84">
        <f t="shared" si="344"/>
        <v>7.2310896109069134</v>
      </c>
      <c r="AR589" s="84">
        <f t="shared" si="344"/>
        <v>7.2310893616790821</v>
      </c>
      <c r="AS589" s="84">
        <f t="shared" si="344"/>
        <v>7.2310772476782841</v>
      </c>
      <c r="AT589" s="84">
        <f t="shared" si="344"/>
        <v>7.2304886790247256</v>
      </c>
      <c r="AU589" s="84">
        <f t="shared" si="322"/>
        <v>7.2024472486496576</v>
      </c>
    </row>
    <row r="590" spans="1:64" s="77" customFormat="1" ht="12.95" customHeight="1">
      <c r="A590" s="73" t="s">
        <v>1657</v>
      </c>
      <c r="B590" s="74" t="s">
        <v>154</v>
      </c>
      <c r="C590" s="163">
        <v>58930.632100000003</v>
      </c>
      <c r="D590" s="164">
        <v>2.0000000000000001E-4</v>
      </c>
      <c r="E590" s="140">
        <f t="shared" si="312"/>
        <v>12889.117959963576</v>
      </c>
      <c r="F590" s="77">
        <f t="shared" si="313"/>
        <v>12889</v>
      </c>
      <c r="G590" s="77">
        <f t="shared" si="332"/>
        <v>0.13399550000758609</v>
      </c>
      <c r="K590" s="77">
        <f t="shared" si="341"/>
        <v>0.13399550000758609</v>
      </c>
      <c r="O590" s="77">
        <f t="shared" ca="1" si="343"/>
        <v>0.13196968147525007</v>
      </c>
      <c r="P590" s="77">
        <f t="shared" si="345"/>
        <v>0.22059025052864023</v>
      </c>
      <c r="Q590" s="143">
        <f t="shared" si="329"/>
        <v>43912.132100000003</v>
      </c>
      <c r="R590" s="77">
        <f t="shared" si="333"/>
        <v>7.4986508178036069E-3</v>
      </c>
      <c r="S590" s="79">
        <f t="shared" si="342"/>
        <v>1</v>
      </c>
      <c r="Z590" s="77">
        <f t="shared" si="314"/>
        <v>12889</v>
      </c>
      <c r="AA590" s="84">
        <f t="shared" si="315"/>
        <v>0.12461437856338117</v>
      </c>
      <c r="AB590" s="84">
        <f t="shared" si="335"/>
        <v>0.11330078962565693</v>
      </c>
      <c r="AC590" s="84">
        <f t="shared" si="336"/>
        <v>-8.6594750521054142E-2</v>
      </c>
      <c r="AD590" s="84">
        <f t="shared" si="337"/>
        <v>9.3811214442049151E-3</v>
      </c>
      <c r="AE590" s="84">
        <f t="shared" si="338"/>
        <v>8.8005439550921318E-5</v>
      </c>
      <c r="AF590" s="77">
        <f t="shared" si="339"/>
        <v>-8.6594750521054142E-2</v>
      </c>
      <c r="AG590" s="142"/>
      <c r="AH590" s="77">
        <f t="shared" si="316"/>
        <v>2.0694710381929157E-2</v>
      </c>
      <c r="AI590" s="77">
        <f t="shared" si="317"/>
        <v>1.0197357374094829</v>
      </c>
      <c r="AJ590" s="77">
        <f t="shared" si="318"/>
        <v>0.36158491817990773</v>
      </c>
      <c r="AK590" s="77">
        <f t="shared" si="319"/>
        <v>2.9225824711430981E-2</v>
      </c>
      <c r="AL590" s="77">
        <f t="shared" si="320"/>
        <v>0.97685144909835209</v>
      </c>
      <c r="AM590" s="77">
        <f t="shared" si="321"/>
        <v>0.53136768014795066</v>
      </c>
      <c r="AN590" s="84">
        <f t="shared" si="344"/>
        <v>7.2310896161420271</v>
      </c>
      <c r="AO590" s="84">
        <f t="shared" si="344"/>
        <v>7.2310896161398563</v>
      </c>
      <c r="AP590" s="84">
        <f t="shared" si="344"/>
        <v>7.2310896160343674</v>
      </c>
      <c r="AQ590" s="84">
        <f t="shared" si="344"/>
        <v>7.2310896109069134</v>
      </c>
      <c r="AR590" s="84">
        <f t="shared" si="344"/>
        <v>7.2310893616790821</v>
      </c>
      <c r="AS590" s="84">
        <f t="shared" si="344"/>
        <v>7.2310772476782841</v>
      </c>
      <c r="AT590" s="84">
        <f t="shared" si="344"/>
        <v>7.2304886790247256</v>
      </c>
      <c r="AU590" s="84">
        <f t="shared" si="322"/>
        <v>7.2024472486496576</v>
      </c>
    </row>
    <row r="591" spans="1:64" s="77" customFormat="1" ht="12.95" customHeight="1">
      <c r="A591" s="76" t="s">
        <v>1677</v>
      </c>
      <c r="B591" s="165" t="s">
        <v>154</v>
      </c>
      <c r="C591" s="166">
        <v>59231.659800000001</v>
      </c>
      <c r="D591" s="166">
        <v>2.9999999999999997E-4</v>
      </c>
      <c r="E591" s="140">
        <f t="shared" si="312"/>
        <v>13154.121012500218</v>
      </c>
      <c r="F591" s="77">
        <f t="shared" si="313"/>
        <v>13154</v>
      </c>
      <c r="G591" s="77">
        <f t="shared" si="332"/>
        <v>0.13746300000639167</v>
      </c>
      <c r="K591" s="77">
        <f t="shared" si="341"/>
        <v>0.13746300000639167</v>
      </c>
      <c r="O591" s="77">
        <f t="shared" ca="1" si="343"/>
        <v>0.13493974186119689</v>
      </c>
      <c r="P591" s="77">
        <f t="shared" si="345"/>
        <v>0.22818247202972536</v>
      </c>
      <c r="Q591" s="143">
        <f t="shared" si="329"/>
        <v>44213.159800000001</v>
      </c>
      <c r="R591" s="77">
        <f t="shared" si="333"/>
        <v>8.2300226041924236E-3</v>
      </c>
      <c r="S591" s="79">
        <f t="shared" si="342"/>
        <v>1</v>
      </c>
      <c r="Z591" s="77">
        <f t="shared" si="314"/>
        <v>13154</v>
      </c>
      <c r="AA591" s="84">
        <f t="shared" si="315"/>
        <v>0.12724398875153992</v>
      </c>
      <c r="AB591" s="84">
        <f t="shared" si="335"/>
        <v>0.11462510278262128</v>
      </c>
      <c r="AC591" s="84">
        <f t="shared" si="336"/>
        <v>-9.0719472023333692E-2</v>
      </c>
      <c r="AD591" s="84">
        <f t="shared" si="337"/>
        <v>1.0219011254851751E-2</v>
      </c>
      <c r="AE591" s="84">
        <f t="shared" si="338"/>
        <v>1.0442819102678675E-4</v>
      </c>
      <c r="AF591" s="77">
        <f t="shared" si="339"/>
        <v>-9.0719472023333692E-2</v>
      </c>
      <c r="AG591" s="142"/>
      <c r="AH591" s="77">
        <f t="shared" si="316"/>
        <v>2.2837897223770394E-2</v>
      </c>
      <c r="AI591" s="77">
        <f t="shared" si="317"/>
        <v>1.0186201059071185</v>
      </c>
      <c r="AJ591" s="77">
        <f t="shared" si="318"/>
        <v>0.39647055132505599</v>
      </c>
      <c r="AK591" s="77">
        <f t="shared" si="319"/>
        <v>2.9948953523738393E-2</v>
      </c>
      <c r="AL591" s="77">
        <f t="shared" si="320"/>
        <v>1.0145533005694869</v>
      </c>
      <c r="AM591" s="77">
        <f t="shared" si="321"/>
        <v>0.55578870782562018</v>
      </c>
      <c r="AN591" s="84">
        <f t="shared" ref="AN591:AT600" si="346">$AU591+$AB$7*SIN(AO591)</f>
        <v>7.2680589413463519</v>
      </c>
      <c r="AO591" s="84">
        <f t="shared" si="346"/>
        <v>7.2680589413447318</v>
      </c>
      <c r="AP591" s="84">
        <f t="shared" si="346"/>
        <v>7.2680589412616632</v>
      </c>
      <c r="AQ591" s="84">
        <f t="shared" si="346"/>
        <v>7.2680589370019</v>
      </c>
      <c r="AR591" s="84">
        <f t="shared" si="346"/>
        <v>7.2680587185598089</v>
      </c>
      <c r="AS591" s="84">
        <f t="shared" si="346"/>
        <v>7.2680475168729171</v>
      </c>
      <c r="AT591" s="84">
        <f t="shared" si="346"/>
        <v>7.2674733487557823</v>
      </c>
      <c r="AU591" s="84">
        <f t="shared" si="322"/>
        <v>7.2386757350107072</v>
      </c>
      <c r="AW591" s="84"/>
      <c r="AX591" s="84"/>
      <c r="AY591" s="84"/>
      <c r="AZ591" s="84"/>
      <c r="BA591" s="84"/>
      <c r="BB591" s="84"/>
      <c r="BC591" s="84"/>
      <c r="BD591" s="84"/>
      <c r="BE591" s="84"/>
      <c r="BF591" s="84"/>
      <c r="BG591" s="84"/>
      <c r="BH591" s="84"/>
      <c r="BI591" s="84"/>
      <c r="BJ591" s="84"/>
      <c r="BK591" s="84"/>
      <c r="BL591" s="84"/>
    </row>
    <row r="592" spans="1:64" s="77" customFormat="1" ht="12.95" customHeight="1">
      <c r="A592" s="156" t="s">
        <v>1656</v>
      </c>
      <c r="B592" s="157" t="s">
        <v>154</v>
      </c>
      <c r="C592" s="158">
        <v>59248.6996</v>
      </c>
      <c r="D592" s="158">
        <v>4.0000000000000002E-4</v>
      </c>
      <c r="E592" s="140">
        <f t="shared" si="312"/>
        <v>13169.121622127217</v>
      </c>
      <c r="F592" s="77">
        <f t="shared" si="313"/>
        <v>13169</v>
      </c>
      <c r="G592" s="77">
        <f t="shared" si="332"/>
        <v>0.13815550000435906</v>
      </c>
      <c r="K592" s="77">
        <f t="shared" si="341"/>
        <v>0.13815550000435906</v>
      </c>
      <c r="O592" s="77">
        <f t="shared" ca="1" si="343"/>
        <v>0.1351078584868165</v>
      </c>
      <c r="P592" s="77">
        <f t="shared" si="345"/>
        <v>0.2286159035704674</v>
      </c>
      <c r="Q592" s="143">
        <f t="shared" si="329"/>
        <v>44230.1996</v>
      </c>
      <c r="R592" s="77">
        <f t="shared" si="333"/>
        <v>8.1830846133431889E-3</v>
      </c>
      <c r="S592" s="79">
        <f t="shared" si="342"/>
        <v>1</v>
      </c>
      <c r="Z592" s="77">
        <f t="shared" si="314"/>
        <v>13169</v>
      </c>
      <c r="AA592" s="84">
        <f t="shared" si="315"/>
        <v>0.12739159638453237</v>
      </c>
      <c r="AB592" s="84">
        <f t="shared" si="335"/>
        <v>0.11519726615468075</v>
      </c>
      <c r="AC592" s="84">
        <f t="shared" si="336"/>
        <v>-9.0460403566108349E-2</v>
      </c>
      <c r="AD592" s="84">
        <f t="shared" si="337"/>
        <v>1.0763903619826681E-2</v>
      </c>
      <c r="AE592" s="84">
        <f t="shared" si="338"/>
        <v>1.1586162113691794E-4</v>
      </c>
      <c r="AF592" s="77">
        <f t="shared" si="339"/>
        <v>-9.0460403566108349E-2</v>
      </c>
      <c r="AG592" s="142"/>
      <c r="AH592" s="77">
        <f t="shared" si="316"/>
        <v>2.2958233849678312E-2</v>
      </c>
      <c r="AI592" s="77">
        <f t="shared" si="317"/>
        <v>1.0185562247893316</v>
      </c>
      <c r="AJ592" s="77">
        <f t="shared" si="318"/>
        <v>0.39842654908736602</v>
      </c>
      <c r="AK592" s="77">
        <f t="shared" si="319"/>
        <v>2.9988575870273378E-2</v>
      </c>
      <c r="AL592" s="77">
        <f t="shared" si="320"/>
        <v>1.0166848897172123</v>
      </c>
      <c r="AM592" s="77">
        <f t="shared" si="321"/>
        <v>0.55718455487038021</v>
      </c>
      <c r="AN592" s="84">
        <f t="shared" si="346"/>
        <v>7.2701503295249603</v>
      </c>
      <c r="AO592" s="84">
        <f t="shared" si="346"/>
        <v>7.2701503295233687</v>
      </c>
      <c r="AP592" s="84">
        <f t="shared" si="346"/>
        <v>7.2701503294414724</v>
      </c>
      <c r="AQ592" s="84">
        <f t="shared" si="346"/>
        <v>7.2701503252285482</v>
      </c>
      <c r="AR592" s="84">
        <f t="shared" si="346"/>
        <v>7.2701501085049358</v>
      </c>
      <c r="AS592" s="84">
        <f t="shared" si="346"/>
        <v>7.2701389597845338</v>
      </c>
      <c r="AT592" s="84">
        <f t="shared" si="346"/>
        <v>7.2695656995698785</v>
      </c>
      <c r="AU592" s="84">
        <f t="shared" si="322"/>
        <v>7.2407264040500117</v>
      </c>
      <c r="AV592" s="84"/>
    </row>
    <row r="593" spans="1:64" s="77" customFormat="1" ht="12.95" customHeight="1">
      <c r="A593" s="76" t="s">
        <v>1676</v>
      </c>
      <c r="B593" s="75" t="s">
        <v>154</v>
      </c>
      <c r="C593" s="163">
        <v>59934.8171</v>
      </c>
      <c r="D593" s="164">
        <v>5.0000000000000001E-4</v>
      </c>
      <c r="E593" s="140">
        <f t="shared" si="312"/>
        <v>13773.129930660984</v>
      </c>
      <c r="F593" s="77">
        <f t="shared" si="313"/>
        <v>13773</v>
      </c>
      <c r="G593" s="77">
        <f t="shared" si="332"/>
        <v>0.14759350000531413</v>
      </c>
      <c r="K593" s="77">
        <f t="shared" si="341"/>
        <v>0.14759350000531413</v>
      </c>
      <c r="O593" s="77">
        <f t="shared" ca="1" si="343"/>
        <v>0.14187735461176687</v>
      </c>
      <c r="P593" s="77">
        <f t="shared" si="345"/>
        <v>0.24639661428794213</v>
      </c>
      <c r="Q593" s="143">
        <f t="shared" si="329"/>
        <v>44916.3171</v>
      </c>
      <c r="R593" s="77">
        <f t="shared" si="333"/>
        <v>9.7620553919460489E-3</v>
      </c>
      <c r="S593" s="79">
        <f t="shared" si="342"/>
        <v>1</v>
      </c>
      <c r="Z593" s="77">
        <f t="shared" si="314"/>
        <v>13773</v>
      </c>
      <c r="AA593" s="84">
        <f t="shared" si="315"/>
        <v>0.13321667590836839</v>
      </c>
      <c r="AB593" s="84">
        <f t="shared" si="335"/>
        <v>0.11988494173669093</v>
      </c>
      <c r="AC593" s="84">
        <f t="shared" si="336"/>
        <v>-9.8803114282628002E-2</v>
      </c>
      <c r="AD593" s="84">
        <f t="shared" si="337"/>
        <v>1.4376824096945739E-2</v>
      </c>
      <c r="AE593" s="84">
        <f t="shared" si="338"/>
        <v>2.0669307111451969E-4</v>
      </c>
      <c r="AF593" s="77">
        <f t="shared" si="339"/>
        <v>-9.8803114282628002E-2</v>
      </c>
      <c r="AG593" s="142"/>
      <c r="AH593" s="77">
        <f t="shared" si="316"/>
        <v>2.7708558268623194E-2</v>
      </c>
      <c r="AI593" s="77">
        <f t="shared" si="317"/>
        <v>1.015924186363355</v>
      </c>
      <c r="AJ593" s="77">
        <f t="shared" si="318"/>
        <v>0.47539002994686808</v>
      </c>
      <c r="AK593" s="77">
        <f t="shared" si="319"/>
        <v>3.1465353165418021E-2</v>
      </c>
      <c r="AL593" s="77">
        <f t="shared" si="320"/>
        <v>1.1022914852743952</v>
      </c>
      <c r="AM593" s="77">
        <f t="shared" si="321"/>
        <v>0.61468274714006133</v>
      </c>
      <c r="AN593" s="84">
        <f t="shared" si="346"/>
        <v>7.3542528924065973</v>
      </c>
      <c r="AO593" s="84">
        <f t="shared" si="346"/>
        <v>7.3542528924058681</v>
      </c>
      <c r="AP593" s="84">
        <f t="shared" si="346"/>
        <v>7.3542528923627302</v>
      </c>
      <c r="AQ593" s="84">
        <f t="shared" si="346"/>
        <v>7.3542528898099979</v>
      </c>
      <c r="AR593" s="84">
        <f t="shared" si="346"/>
        <v>7.3542527387494552</v>
      </c>
      <c r="AS593" s="84">
        <f t="shared" si="346"/>
        <v>7.3542437996628864</v>
      </c>
      <c r="AT593" s="84">
        <f t="shared" si="346"/>
        <v>7.3537150848538184</v>
      </c>
      <c r="AU593" s="84">
        <f t="shared" si="322"/>
        <v>7.3233000106993469</v>
      </c>
    </row>
    <row r="594" spans="1:64" s="77" customFormat="1" ht="12.95" customHeight="1">
      <c r="A594" s="73" t="s">
        <v>1683</v>
      </c>
      <c r="B594" s="177" t="s">
        <v>154</v>
      </c>
      <c r="C594" s="179">
        <v>60359.662600000003</v>
      </c>
      <c r="D594" s="178">
        <v>2.0000000000000001E-4</v>
      </c>
      <c r="E594" s="140">
        <f t="shared" ref="E594" si="347">+(C594-C$7)/C$8</f>
        <v>14147.133234531215</v>
      </c>
      <c r="F594" s="77">
        <f t="shared" si="313"/>
        <v>14147</v>
      </c>
      <c r="G594" s="77">
        <f t="shared" ref="G594" si="348">+C594-(C$7+F594*C$8)</f>
        <v>0.15134650000982219</v>
      </c>
      <c r="K594" s="77">
        <f t="shared" ref="K594" si="349">+G594</f>
        <v>0.15134650000982219</v>
      </c>
      <c r="O594" s="77">
        <f t="shared" ref="O594" ca="1" si="350">+C$11+C$12*F594</f>
        <v>0.14606906247721629</v>
      </c>
      <c r="P594" s="77">
        <f t="shared" ref="P594" si="351">+D$11+D$12*F594+D$13*F594^2</f>
        <v>0.25772728517711668</v>
      </c>
      <c r="Q594" s="143">
        <f t="shared" ref="Q594" si="352">+C594-15018.5</f>
        <v>45341.162600000003</v>
      </c>
      <c r="R594" s="77">
        <f t="shared" ref="R594" si="353">+(P594-G594)^2</f>
        <v>1.1316871452810063E-2</v>
      </c>
      <c r="S594" s="79">
        <f t="shared" si="342"/>
        <v>1</v>
      </c>
      <c r="Z594" s="77">
        <f t="shared" ref="Z594" si="354">F594</f>
        <v>14147</v>
      </c>
      <c r="AA594" s="84">
        <f t="shared" ref="AA594" si="355">AB$3+AB$4*Z594+AB$5*Z594^2+AH594</f>
        <v>0.13669866682368961</v>
      </c>
      <c r="AB594" s="84">
        <f t="shared" ref="AB594" si="356">IF(S594&lt;&gt;0,G594-AH594, -9999)</f>
        <v>0.12079859372136191</v>
      </c>
      <c r="AC594" s="84">
        <f t="shared" ref="AC594" si="357">+G594-P594</f>
        <v>-0.10638078516729449</v>
      </c>
      <c r="AD594" s="84">
        <f t="shared" ref="AD594" si="358">IF(S594&lt;&gt;0,G594-AA594, -9999)</f>
        <v>1.4647833186132581E-2</v>
      </c>
      <c r="AE594" s="84">
        <f t="shared" ref="AE594" si="359">+(G594-AA594)^2*S594</f>
        <v>2.1455901704876696E-4</v>
      </c>
      <c r="AF594" s="77">
        <f t="shared" ref="AF594" si="360">IF(S594&lt;&gt;0,G594-P594, -9999)</f>
        <v>-0.10638078516729449</v>
      </c>
      <c r="AG594" s="142"/>
      <c r="AH594" s="77">
        <f t="shared" ref="AH594" si="361">$AB$6*($AB$11/AI594*AJ594+$AB$12)</f>
        <v>3.0547906288460283E-2</v>
      </c>
      <c r="AI594" s="77">
        <f t="shared" ref="AI594" si="362">1+$AB$7*COS(AL594)</f>
        <v>1.0142419504549809</v>
      </c>
      <c r="AJ594" s="77">
        <f t="shared" ref="AJ594" si="363">SIN(AL594+RADIANS($AB$9))</f>
        <v>0.52114339908915608</v>
      </c>
      <c r="AK594" s="77">
        <f t="shared" si="319"/>
        <v>3.2261664687322229E-2</v>
      </c>
      <c r="AL594" s="77">
        <f t="shared" si="320"/>
        <v>1.1550742886878251</v>
      </c>
      <c r="AM594" s="77">
        <f t="shared" si="321"/>
        <v>0.6516540865322128</v>
      </c>
      <c r="AN594" s="84">
        <f t="shared" si="346"/>
        <v>7.4062188873817147</v>
      </c>
      <c r="AO594" s="84">
        <f t="shared" si="346"/>
        <v>7.4062188873813044</v>
      </c>
      <c r="AP594" s="84">
        <f t="shared" si="346"/>
        <v>7.4062188873544619</v>
      </c>
      <c r="AQ594" s="84">
        <f t="shared" si="346"/>
        <v>7.4062188855963917</v>
      </c>
      <c r="AR594" s="84">
        <f t="shared" si="346"/>
        <v>7.406218770450181</v>
      </c>
      <c r="AS594" s="84">
        <f t="shared" si="346"/>
        <v>7.4062112289158941</v>
      </c>
      <c r="AT594" s="84">
        <f t="shared" si="346"/>
        <v>7.4057175515230487</v>
      </c>
      <c r="AU594" s="84">
        <f t="shared" ref="AU594" si="364">RADIANS($AB$9)+$AB$18*(F594-AB$15)</f>
        <v>7.3744300254126767</v>
      </c>
    </row>
    <row r="595" spans="1:64" s="77" customFormat="1" ht="12.95" customHeight="1">
      <c r="B595" s="79"/>
      <c r="C595" s="162"/>
      <c r="D595" s="162"/>
      <c r="S595" s="79"/>
      <c r="AA595" s="84"/>
      <c r="AB595" s="84"/>
      <c r="AC595" s="84"/>
      <c r="AD595" s="84"/>
      <c r="AE595" s="84"/>
      <c r="AG595" s="142"/>
      <c r="AN595" s="84"/>
      <c r="AO595" s="84"/>
      <c r="AP595" s="84"/>
      <c r="AQ595" s="84"/>
      <c r="AR595" s="84"/>
      <c r="AS595" s="84"/>
      <c r="AT595" s="84"/>
      <c r="AU595" s="84"/>
    </row>
    <row r="596" spans="1:64" s="77" customFormat="1" ht="12.95" customHeight="1">
      <c r="B596" s="79"/>
      <c r="C596" s="162"/>
      <c r="D596" s="162"/>
      <c r="S596" s="79"/>
      <c r="AA596" s="84"/>
      <c r="AB596" s="84"/>
      <c r="AC596" s="84"/>
      <c r="AD596" s="84"/>
      <c r="AE596" s="84"/>
      <c r="AG596" s="142"/>
      <c r="AN596" s="84"/>
      <c r="AO596" s="84"/>
      <c r="AP596" s="84"/>
      <c r="AQ596" s="84"/>
      <c r="AR596" s="84"/>
      <c r="AS596" s="84"/>
      <c r="AT596" s="84"/>
      <c r="AU596" s="84"/>
    </row>
    <row r="597" spans="1:64" s="77" customFormat="1" ht="12.95" customHeight="1">
      <c r="B597" s="79"/>
      <c r="C597" s="162"/>
      <c r="D597" s="162"/>
      <c r="S597" s="79"/>
      <c r="AA597" s="84"/>
      <c r="AB597" s="84"/>
      <c r="AC597" s="84"/>
      <c r="AD597" s="84"/>
      <c r="AE597" s="84"/>
      <c r="AG597" s="142"/>
      <c r="AN597" s="84"/>
      <c r="AO597" s="84"/>
      <c r="AP597" s="84"/>
      <c r="AQ597" s="84"/>
      <c r="AR597" s="84"/>
      <c r="AS597" s="84"/>
      <c r="AT597" s="84"/>
      <c r="AU597" s="84"/>
    </row>
    <row r="598" spans="1:64" s="77" customFormat="1" ht="12.95" customHeight="1">
      <c r="B598" s="79"/>
      <c r="C598" s="162"/>
      <c r="D598" s="162"/>
      <c r="S598" s="79"/>
      <c r="AA598" s="84"/>
      <c r="AB598" s="84"/>
      <c r="AC598" s="84"/>
      <c r="AD598" s="84"/>
      <c r="AE598" s="84"/>
      <c r="AG598" s="142"/>
      <c r="AN598" s="84"/>
      <c r="AO598" s="84"/>
      <c r="AP598" s="84"/>
      <c r="AQ598" s="84"/>
      <c r="AR598" s="84"/>
      <c r="AS598" s="84"/>
      <c r="AT598" s="84"/>
      <c r="AU598" s="84"/>
    </row>
    <row r="599" spans="1:64" s="77" customFormat="1" ht="12.95" customHeight="1">
      <c r="B599" s="79"/>
      <c r="C599" s="162"/>
      <c r="D599" s="162"/>
      <c r="S599" s="79"/>
      <c r="AA599" s="84"/>
      <c r="AB599" s="84"/>
      <c r="AC599" s="84"/>
      <c r="AD599" s="84"/>
      <c r="AE599" s="84"/>
      <c r="AG599" s="142"/>
      <c r="AN599" s="84"/>
      <c r="AO599" s="84"/>
      <c r="AP599" s="84"/>
      <c r="AQ599" s="84"/>
      <c r="AR599" s="84"/>
      <c r="AS599" s="84"/>
      <c r="AT599" s="84"/>
      <c r="AU599" s="84"/>
      <c r="AV599" s="84"/>
    </row>
    <row r="600" spans="1:64" s="77" customFormat="1" ht="12.95" customHeight="1">
      <c r="B600" s="79"/>
      <c r="C600" s="162"/>
      <c r="D600" s="162"/>
      <c r="S600" s="79"/>
      <c r="AA600" s="84"/>
      <c r="AB600" s="84"/>
      <c r="AC600" s="84"/>
      <c r="AD600" s="84"/>
      <c r="AE600" s="84"/>
      <c r="AG600" s="142"/>
      <c r="AN600" s="84"/>
      <c r="AO600" s="84"/>
      <c r="AP600" s="84"/>
      <c r="AQ600" s="84"/>
      <c r="AR600" s="84"/>
      <c r="AS600" s="84"/>
      <c r="AT600" s="84"/>
      <c r="AU600" s="84"/>
    </row>
    <row r="601" spans="1:64" s="77" customFormat="1" ht="12.95" customHeight="1">
      <c r="B601" s="79"/>
      <c r="C601" s="162"/>
      <c r="D601" s="162"/>
      <c r="S601" s="79"/>
      <c r="AA601" s="84"/>
      <c r="AB601" s="84"/>
      <c r="AC601" s="84"/>
      <c r="AD601" s="84"/>
      <c r="AE601" s="84"/>
      <c r="AG601" s="142"/>
      <c r="AN601" s="84"/>
      <c r="AO601" s="84"/>
      <c r="AP601" s="84"/>
      <c r="AQ601" s="84"/>
      <c r="AR601" s="84"/>
      <c r="AS601" s="84"/>
      <c r="AT601" s="84"/>
      <c r="AU601" s="84"/>
    </row>
    <row r="602" spans="1:64" s="77" customFormat="1" ht="12.95" customHeight="1">
      <c r="B602" s="79"/>
      <c r="C602" s="162"/>
      <c r="D602" s="162"/>
      <c r="S602" s="79"/>
      <c r="AA602" s="84"/>
      <c r="AB602" s="84"/>
      <c r="AC602" s="84"/>
      <c r="AD602" s="84"/>
      <c r="AE602" s="84"/>
      <c r="AG602" s="142"/>
      <c r="AN602" s="84"/>
      <c r="AO602" s="84"/>
      <c r="AP602" s="84"/>
      <c r="AQ602" s="84"/>
      <c r="AR602" s="84"/>
      <c r="AS602" s="84"/>
      <c r="AT602" s="84"/>
      <c r="AU602" s="84"/>
    </row>
    <row r="603" spans="1:64" s="77" customFormat="1" ht="12.95" customHeight="1">
      <c r="B603" s="79"/>
      <c r="C603" s="162"/>
      <c r="D603" s="162"/>
      <c r="S603" s="79"/>
      <c r="AA603" s="84"/>
      <c r="AB603" s="84"/>
      <c r="AC603" s="84"/>
      <c r="AD603" s="84"/>
      <c r="AE603" s="84"/>
      <c r="AG603" s="142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84"/>
      <c r="BD603" s="84"/>
      <c r="BE603" s="84"/>
      <c r="BF603" s="84"/>
      <c r="BG603" s="84"/>
      <c r="BH603" s="84"/>
      <c r="BI603" s="84"/>
      <c r="BJ603" s="84"/>
      <c r="BK603" s="84"/>
      <c r="BL603" s="84"/>
    </row>
    <row r="604" spans="1:64" s="77" customFormat="1" ht="12.95" customHeight="1">
      <c r="B604" s="79"/>
      <c r="C604" s="162"/>
      <c r="D604" s="162"/>
      <c r="S604" s="79"/>
      <c r="AA604" s="84"/>
      <c r="AB604" s="84"/>
      <c r="AC604" s="84"/>
      <c r="AD604" s="84"/>
      <c r="AE604" s="84"/>
      <c r="AG604" s="142"/>
      <c r="AN604" s="84"/>
      <c r="AO604" s="84"/>
      <c r="AP604" s="84"/>
      <c r="AQ604" s="84"/>
      <c r="AR604" s="84"/>
      <c r="AS604" s="84"/>
      <c r="AT604" s="84"/>
      <c r="AU604" s="84"/>
    </row>
    <row r="605" spans="1:64" s="77" customFormat="1" ht="12.95" customHeight="1">
      <c r="B605" s="79"/>
      <c r="C605" s="162"/>
      <c r="D605" s="162"/>
      <c r="S605" s="79"/>
      <c r="AA605" s="84"/>
      <c r="AB605" s="84"/>
      <c r="AC605" s="84"/>
      <c r="AD605" s="84"/>
      <c r="AE605" s="84"/>
      <c r="AG605" s="142"/>
      <c r="AN605" s="84"/>
      <c r="AO605" s="84"/>
      <c r="AP605" s="84"/>
      <c r="AQ605" s="84"/>
      <c r="AR605" s="84"/>
      <c r="AS605" s="84"/>
      <c r="AT605" s="84"/>
      <c r="AU605" s="84"/>
    </row>
    <row r="606" spans="1:64" s="77" customFormat="1" ht="12.95" customHeight="1">
      <c r="B606" s="79"/>
      <c r="C606" s="162"/>
      <c r="D606" s="162"/>
      <c r="S606" s="79"/>
      <c r="AA606" s="84"/>
      <c r="AB606" s="84"/>
      <c r="AC606" s="84"/>
      <c r="AD606" s="84"/>
      <c r="AE606" s="84"/>
      <c r="AG606" s="142"/>
      <c r="AN606" s="84"/>
      <c r="AO606" s="84"/>
      <c r="AP606" s="84"/>
      <c r="AQ606" s="84"/>
      <c r="AR606" s="84"/>
      <c r="AS606" s="84"/>
      <c r="AT606" s="84"/>
      <c r="AU606" s="84"/>
    </row>
    <row r="607" spans="1:64" s="77" customFormat="1" ht="12.95" customHeight="1">
      <c r="B607" s="79"/>
      <c r="C607" s="162"/>
      <c r="D607" s="162"/>
      <c r="S607" s="79"/>
      <c r="AA607" s="84"/>
      <c r="AB607" s="84"/>
      <c r="AC607" s="84"/>
      <c r="AD607" s="84"/>
      <c r="AE607" s="84"/>
      <c r="AG607" s="142"/>
      <c r="AN607" s="84"/>
      <c r="AO607" s="84"/>
      <c r="AP607" s="84"/>
      <c r="AQ607" s="84"/>
      <c r="AR607" s="84"/>
      <c r="AS607" s="84"/>
      <c r="AT607" s="84"/>
      <c r="AU607" s="84"/>
    </row>
    <row r="608" spans="1:64" s="77" customFormat="1" ht="12.95" customHeight="1">
      <c r="B608" s="79"/>
      <c r="C608" s="162"/>
      <c r="D608" s="162"/>
      <c r="S608" s="79"/>
      <c r="AA608" s="84"/>
      <c r="AB608" s="84"/>
      <c r="AC608" s="84"/>
      <c r="AD608" s="84"/>
      <c r="AE608" s="84"/>
      <c r="AG608" s="142"/>
      <c r="AN608" s="84"/>
      <c r="AO608" s="84"/>
      <c r="AP608" s="84"/>
      <c r="AQ608" s="84"/>
      <c r="AR608" s="84"/>
      <c r="AS608" s="84"/>
      <c r="AT608" s="84"/>
      <c r="AU608" s="84"/>
    </row>
    <row r="609" spans="2:64" s="77" customFormat="1" ht="12.95" customHeight="1">
      <c r="B609" s="79"/>
      <c r="C609" s="162"/>
      <c r="D609" s="162"/>
      <c r="S609" s="79"/>
      <c r="AA609" s="84"/>
      <c r="AB609" s="84"/>
      <c r="AC609" s="84"/>
      <c r="AD609" s="84"/>
      <c r="AE609" s="84"/>
      <c r="AG609" s="142"/>
      <c r="AN609" s="84"/>
      <c r="AO609" s="84"/>
      <c r="AP609" s="84"/>
      <c r="AQ609" s="84"/>
      <c r="AR609" s="84"/>
      <c r="AS609" s="84"/>
      <c r="AT609" s="84"/>
      <c r="AU609" s="84"/>
    </row>
    <row r="610" spans="2:64" s="77" customFormat="1" ht="12.95" customHeight="1">
      <c r="B610" s="79"/>
      <c r="C610" s="162"/>
      <c r="D610" s="162"/>
      <c r="S610" s="79"/>
      <c r="AA610" s="84"/>
      <c r="AB610" s="84"/>
      <c r="AC610" s="84"/>
      <c r="AD610" s="84"/>
      <c r="AE610" s="84"/>
      <c r="AG610" s="142"/>
      <c r="AN610" s="84"/>
      <c r="AO610" s="84"/>
      <c r="AP610" s="84"/>
      <c r="AQ610" s="84"/>
      <c r="AR610" s="84"/>
      <c r="AS610" s="84"/>
      <c r="AT610" s="84"/>
      <c r="AU610" s="84"/>
    </row>
    <row r="611" spans="2:64" s="77" customFormat="1" ht="12.95" customHeight="1">
      <c r="B611" s="79"/>
      <c r="C611" s="162"/>
      <c r="D611" s="162"/>
      <c r="S611" s="79"/>
      <c r="AA611" s="84"/>
      <c r="AB611" s="84"/>
      <c r="AC611" s="84"/>
      <c r="AD611" s="84"/>
      <c r="AE611" s="84"/>
      <c r="AG611" s="142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84"/>
      <c r="BD611" s="84"/>
      <c r="BE611" s="84"/>
      <c r="BF611" s="84"/>
      <c r="BG611" s="84"/>
      <c r="BH611" s="84"/>
      <c r="BI611" s="84"/>
      <c r="BJ611" s="84"/>
      <c r="BK611" s="84"/>
      <c r="BL611" s="84"/>
    </row>
    <row r="612" spans="2:64" s="77" customFormat="1" ht="12.95" customHeight="1">
      <c r="B612" s="79"/>
      <c r="C612" s="162"/>
      <c r="D612" s="162"/>
      <c r="S612" s="79"/>
      <c r="AA612" s="84"/>
      <c r="AB612" s="84"/>
      <c r="AC612" s="84"/>
      <c r="AD612" s="84"/>
      <c r="AE612" s="84"/>
      <c r="AG612" s="142"/>
      <c r="AN612" s="84"/>
      <c r="AO612" s="84"/>
      <c r="AP612" s="84"/>
      <c r="AQ612" s="84"/>
      <c r="AR612" s="84"/>
      <c r="AS612" s="84"/>
      <c r="AT612" s="84"/>
      <c r="AU612" s="84"/>
    </row>
    <row r="613" spans="2:64" s="77" customFormat="1" ht="12.95" customHeight="1">
      <c r="B613" s="79"/>
      <c r="C613" s="162"/>
      <c r="D613" s="162"/>
      <c r="S613" s="79"/>
      <c r="AA613" s="84"/>
      <c r="AB613" s="84"/>
      <c r="AC613" s="84"/>
      <c r="AD613" s="84"/>
      <c r="AE613" s="84"/>
      <c r="AG613" s="142"/>
      <c r="AN613" s="84"/>
      <c r="AO613" s="84"/>
      <c r="AP613" s="84"/>
      <c r="AQ613" s="84"/>
      <c r="AR613" s="84"/>
      <c r="AS613" s="84"/>
      <c r="AT613" s="84"/>
      <c r="AU613" s="84"/>
    </row>
    <row r="614" spans="2:64" s="77" customFormat="1" ht="12.95" customHeight="1">
      <c r="B614" s="79"/>
      <c r="C614" s="162"/>
      <c r="D614" s="162"/>
      <c r="S614" s="79"/>
      <c r="AA614" s="84"/>
      <c r="AB614" s="84"/>
      <c r="AC614" s="84"/>
      <c r="AD614" s="84"/>
      <c r="AE614" s="84"/>
      <c r="AG614" s="142"/>
      <c r="AN614" s="84"/>
      <c r="AO614" s="84"/>
      <c r="AP614" s="84"/>
      <c r="AQ614" s="84"/>
      <c r="AR614" s="84"/>
      <c r="AS614" s="84"/>
      <c r="AT614" s="84"/>
      <c r="AU614" s="84"/>
    </row>
    <row r="615" spans="2:64" s="77" customFormat="1" ht="12.95" customHeight="1">
      <c r="B615" s="79"/>
      <c r="C615" s="162"/>
      <c r="D615" s="162"/>
      <c r="S615" s="79"/>
      <c r="AA615" s="84"/>
      <c r="AB615" s="84"/>
      <c r="AC615" s="84"/>
      <c r="AD615" s="84"/>
      <c r="AE615" s="84"/>
      <c r="AG615" s="142"/>
      <c r="AN615" s="84"/>
      <c r="AO615" s="84"/>
      <c r="AP615" s="84"/>
      <c r="AQ615" s="84"/>
      <c r="AR615" s="84"/>
      <c r="AS615" s="84"/>
      <c r="AT615" s="84"/>
      <c r="AU615" s="84"/>
    </row>
    <row r="616" spans="2:64" s="77" customFormat="1" ht="12.95" customHeight="1">
      <c r="B616" s="79"/>
      <c r="C616" s="162"/>
      <c r="D616" s="162"/>
      <c r="S616" s="79"/>
      <c r="AA616" s="84"/>
      <c r="AB616" s="84"/>
      <c r="AC616" s="84"/>
      <c r="AD616" s="84"/>
      <c r="AE616" s="84"/>
      <c r="AG616" s="142"/>
      <c r="AN616" s="84"/>
      <c r="AO616" s="84"/>
      <c r="AP616" s="84"/>
      <c r="AQ616" s="84"/>
      <c r="AR616" s="84"/>
      <c r="AS616" s="84"/>
      <c r="AT616" s="84"/>
      <c r="AU616" s="84"/>
    </row>
    <row r="617" spans="2:64" s="77" customFormat="1" ht="12.95" customHeight="1">
      <c r="B617" s="79"/>
      <c r="C617" s="162"/>
      <c r="D617" s="162"/>
      <c r="S617" s="79"/>
      <c r="AA617" s="84"/>
      <c r="AB617" s="84"/>
      <c r="AC617" s="84"/>
      <c r="AD617" s="84"/>
      <c r="AE617" s="84"/>
      <c r="AG617" s="142"/>
      <c r="AN617" s="84"/>
      <c r="AO617" s="84"/>
      <c r="AP617" s="84"/>
      <c r="AQ617" s="84"/>
      <c r="AR617" s="84"/>
      <c r="AS617" s="84"/>
      <c r="AT617" s="84"/>
      <c r="AU617" s="84"/>
    </row>
    <row r="618" spans="2:64" s="77" customFormat="1" ht="12.95" customHeight="1">
      <c r="B618" s="79"/>
      <c r="C618" s="162"/>
      <c r="D618" s="162"/>
      <c r="S618" s="79"/>
      <c r="AA618" s="84"/>
      <c r="AB618" s="84"/>
      <c r="AC618" s="84"/>
      <c r="AD618" s="84"/>
      <c r="AE618" s="84"/>
      <c r="AG618" s="142"/>
      <c r="AN618" s="84"/>
      <c r="AO618" s="84"/>
      <c r="AP618" s="84"/>
      <c r="AQ618" s="84"/>
      <c r="AR618" s="84"/>
      <c r="AS618" s="84"/>
      <c r="AT618" s="84"/>
      <c r="AU618" s="84"/>
    </row>
    <row r="619" spans="2:64" s="77" customFormat="1" ht="12.95" customHeight="1">
      <c r="B619" s="79"/>
      <c r="C619" s="162"/>
      <c r="D619" s="162"/>
      <c r="S619" s="79"/>
      <c r="AA619" s="84"/>
      <c r="AB619" s="84"/>
      <c r="AC619" s="84"/>
      <c r="AD619" s="84"/>
      <c r="AE619" s="84"/>
      <c r="AG619" s="142"/>
      <c r="AN619" s="84"/>
      <c r="AO619" s="84"/>
      <c r="AP619" s="84"/>
      <c r="AQ619" s="84"/>
      <c r="AR619" s="84"/>
      <c r="AS619" s="84"/>
      <c r="AT619" s="84"/>
      <c r="AU619" s="84"/>
    </row>
    <row r="620" spans="2:64" s="77" customFormat="1" ht="12.95" customHeight="1">
      <c r="B620" s="79"/>
      <c r="C620" s="162"/>
      <c r="D620" s="162"/>
      <c r="S620" s="79"/>
      <c r="AA620" s="84"/>
      <c r="AB620" s="84"/>
      <c r="AC620" s="84"/>
      <c r="AD620" s="84"/>
      <c r="AE620" s="84"/>
      <c r="AG620" s="142"/>
      <c r="AN620" s="84"/>
      <c r="AO620" s="84"/>
      <c r="AP620" s="84"/>
      <c r="AQ620" s="84"/>
      <c r="AR620" s="84"/>
      <c r="AS620" s="84"/>
      <c r="AT620" s="84"/>
      <c r="AU620" s="84"/>
    </row>
    <row r="621" spans="2:64" s="77" customFormat="1" ht="12.95" customHeight="1">
      <c r="B621" s="79"/>
      <c r="C621" s="162"/>
      <c r="D621" s="162"/>
      <c r="S621" s="79"/>
      <c r="AA621" s="84"/>
      <c r="AB621" s="84"/>
      <c r="AC621" s="84"/>
      <c r="AD621" s="84"/>
      <c r="AE621" s="84"/>
      <c r="AG621" s="142"/>
      <c r="AN621" s="84"/>
      <c r="AO621" s="84"/>
      <c r="AP621" s="84"/>
      <c r="AQ621" s="84"/>
      <c r="AR621" s="84"/>
      <c r="AS621" s="84"/>
      <c r="AT621" s="84"/>
      <c r="AU621" s="84"/>
    </row>
    <row r="622" spans="2:64" s="77" customFormat="1" ht="12.95" customHeight="1">
      <c r="B622" s="79"/>
      <c r="C622" s="162"/>
      <c r="D622" s="162"/>
      <c r="S622" s="79"/>
      <c r="AA622" s="84"/>
      <c r="AB622" s="84"/>
      <c r="AC622" s="84"/>
      <c r="AD622" s="84"/>
      <c r="AE622" s="84"/>
      <c r="AG622" s="142"/>
      <c r="AN622" s="84"/>
      <c r="AO622" s="84"/>
      <c r="AP622" s="84"/>
      <c r="AQ622" s="84"/>
      <c r="AR622" s="84"/>
      <c r="AS622" s="84"/>
      <c r="AT622" s="84"/>
      <c r="AU622" s="84"/>
    </row>
    <row r="623" spans="2:64" s="77" customFormat="1" ht="12.95" customHeight="1">
      <c r="B623" s="79"/>
      <c r="C623" s="162"/>
      <c r="D623" s="162"/>
      <c r="S623" s="79"/>
      <c r="AA623" s="84"/>
      <c r="AB623" s="84"/>
      <c r="AC623" s="84"/>
      <c r="AD623" s="84"/>
      <c r="AE623" s="84"/>
      <c r="AG623" s="142"/>
      <c r="AN623" s="84"/>
      <c r="AO623" s="84"/>
      <c r="AP623" s="84"/>
      <c r="AQ623" s="84"/>
      <c r="AR623" s="84"/>
      <c r="AS623" s="84"/>
      <c r="AT623" s="84"/>
      <c r="AU623" s="84"/>
    </row>
    <row r="624" spans="2:64" s="77" customFormat="1" ht="12.95" customHeight="1">
      <c r="B624" s="79"/>
      <c r="C624" s="162"/>
      <c r="D624" s="162"/>
      <c r="S624" s="79"/>
      <c r="AA624" s="84"/>
      <c r="AB624" s="84"/>
      <c r="AC624" s="84"/>
      <c r="AD624" s="84"/>
      <c r="AE624" s="84"/>
      <c r="AG624" s="142"/>
      <c r="AN624" s="84"/>
      <c r="AO624" s="84"/>
      <c r="AP624" s="84"/>
      <c r="AQ624" s="84"/>
      <c r="AR624" s="84"/>
      <c r="AS624" s="84"/>
      <c r="AT624" s="84"/>
      <c r="AU624" s="84"/>
    </row>
    <row r="625" spans="2:48" s="77" customFormat="1" ht="12.95" customHeight="1">
      <c r="B625" s="79"/>
      <c r="C625" s="162"/>
      <c r="D625" s="162"/>
      <c r="S625" s="79"/>
      <c r="AA625" s="84"/>
      <c r="AB625" s="84"/>
      <c r="AC625" s="84"/>
      <c r="AD625" s="84"/>
      <c r="AE625" s="84"/>
      <c r="AG625" s="142"/>
      <c r="AN625" s="84"/>
      <c r="AO625" s="84"/>
      <c r="AP625" s="84"/>
      <c r="AQ625" s="84"/>
      <c r="AR625" s="84"/>
      <c r="AS625" s="84"/>
      <c r="AT625" s="84"/>
      <c r="AU625" s="84"/>
      <c r="AV625" s="84"/>
    </row>
    <row r="626" spans="2:48" s="77" customFormat="1" ht="12.95" customHeight="1">
      <c r="B626" s="79"/>
      <c r="C626" s="162"/>
      <c r="D626" s="162"/>
      <c r="S626" s="79"/>
      <c r="AA626" s="84"/>
      <c r="AB626" s="84"/>
      <c r="AC626" s="84"/>
      <c r="AD626" s="84"/>
      <c r="AE626" s="84"/>
      <c r="AG626" s="142"/>
      <c r="AN626" s="84"/>
      <c r="AO626" s="84"/>
      <c r="AP626" s="84"/>
      <c r="AQ626" s="84"/>
      <c r="AR626" s="84"/>
      <c r="AS626" s="84"/>
      <c r="AT626" s="84"/>
      <c r="AU626" s="84"/>
    </row>
    <row r="627" spans="2:48" s="77" customFormat="1" ht="12.95" customHeight="1">
      <c r="B627" s="79"/>
      <c r="C627" s="162"/>
      <c r="D627" s="162"/>
      <c r="S627" s="79"/>
      <c r="AA627" s="84"/>
      <c r="AB627" s="84"/>
      <c r="AC627" s="84"/>
      <c r="AD627" s="84"/>
      <c r="AE627" s="84"/>
      <c r="AG627" s="142"/>
      <c r="AN627" s="84"/>
      <c r="AO627" s="84"/>
      <c r="AP627" s="84"/>
      <c r="AQ627" s="84"/>
      <c r="AR627" s="84"/>
      <c r="AS627" s="84"/>
      <c r="AT627" s="84"/>
      <c r="AU627" s="84"/>
    </row>
    <row r="628" spans="2:48" s="77" customFormat="1" ht="12.95" customHeight="1">
      <c r="B628" s="79"/>
      <c r="C628" s="162"/>
      <c r="D628" s="162"/>
      <c r="S628" s="79"/>
      <c r="AA628" s="84"/>
      <c r="AB628" s="84"/>
      <c r="AC628" s="84"/>
      <c r="AD628" s="84"/>
      <c r="AE628" s="84"/>
      <c r="AG628" s="142"/>
      <c r="AN628" s="84"/>
      <c r="AO628" s="84"/>
      <c r="AP628" s="84"/>
      <c r="AQ628" s="84"/>
      <c r="AR628" s="84"/>
      <c r="AS628" s="84"/>
      <c r="AT628" s="84"/>
      <c r="AU628" s="84"/>
    </row>
    <row r="629" spans="2:48" s="77" customFormat="1" ht="12.95" customHeight="1">
      <c r="B629" s="79"/>
      <c r="C629" s="162"/>
      <c r="D629" s="162"/>
      <c r="S629" s="79"/>
      <c r="AA629" s="84"/>
      <c r="AB629" s="84"/>
      <c r="AC629" s="84"/>
      <c r="AD629" s="84"/>
      <c r="AE629" s="84"/>
      <c r="AG629" s="142"/>
      <c r="AN629" s="84"/>
      <c r="AO629" s="84"/>
      <c r="AP629" s="84"/>
      <c r="AQ629" s="84"/>
      <c r="AR629" s="84"/>
      <c r="AS629" s="84"/>
      <c r="AT629" s="84"/>
      <c r="AU629" s="84"/>
    </row>
    <row r="630" spans="2:48" s="77" customFormat="1" ht="12.95" customHeight="1">
      <c r="B630" s="79"/>
      <c r="C630" s="162"/>
      <c r="D630" s="162"/>
      <c r="S630" s="79"/>
      <c r="AA630" s="84"/>
      <c r="AB630" s="84"/>
      <c r="AC630" s="84"/>
      <c r="AD630" s="84"/>
      <c r="AE630" s="84"/>
      <c r="AG630" s="142"/>
      <c r="AN630" s="84"/>
      <c r="AO630" s="84"/>
      <c r="AP630" s="84"/>
      <c r="AQ630" s="84"/>
      <c r="AR630" s="84"/>
      <c r="AS630" s="84"/>
      <c r="AT630" s="84"/>
      <c r="AU630" s="84"/>
    </row>
    <row r="631" spans="2:48" s="77" customFormat="1" ht="12.95" customHeight="1">
      <c r="B631" s="79"/>
      <c r="C631" s="162"/>
      <c r="D631" s="162"/>
      <c r="S631" s="79"/>
      <c r="AA631" s="84"/>
      <c r="AB631" s="84"/>
      <c r="AC631" s="84"/>
      <c r="AD631" s="84"/>
      <c r="AE631" s="84"/>
      <c r="AG631" s="142"/>
      <c r="AN631" s="84"/>
      <c r="AO631" s="84"/>
      <c r="AP631" s="84"/>
      <c r="AQ631" s="84"/>
      <c r="AR631" s="84"/>
      <c r="AS631" s="84"/>
      <c r="AT631" s="84"/>
      <c r="AU631" s="84"/>
    </row>
    <row r="632" spans="2:48" s="77" customFormat="1" ht="12.95" customHeight="1">
      <c r="B632" s="79"/>
      <c r="C632" s="162"/>
      <c r="D632" s="162"/>
      <c r="S632" s="79"/>
      <c r="AA632" s="84"/>
      <c r="AB632" s="84"/>
      <c r="AC632" s="84"/>
      <c r="AD632" s="84"/>
      <c r="AE632" s="84"/>
      <c r="AG632" s="142"/>
      <c r="AN632" s="84"/>
      <c r="AO632" s="84"/>
      <c r="AP632" s="84"/>
      <c r="AQ632" s="84"/>
      <c r="AR632" s="84"/>
      <c r="AS632" s="84"/>
      <c r="AT632" s="84"/>
      <c r="AU632" s="84"/>
    </row>
    <row r="633" spans="2:48" s="77" customFormat="1" ht="12.95" customHeight="1">
      <c r="B633" s="79"/>
      <c r="C633" s="162"/>
      <c r="D633" s="162"/>
      <c r="S633" s="79"/>
      <c r="AA633" s="84"/>
      <c r="AB633" s="84"/>
      <c r="AC633" s="84"/>
      <c r="AD633" s="84"/>
      <c r="AE633" s="84"/>
      <c r="AG633" s="142"/>
      <c r="AN633" s="84"/>
      <c r="AO633" s="84"/>
      <c r="AP633" s="84"/>
      <c r="AQ633" s="84"/>
      <c r="AR633" s="84"/>
      <c r="AS633" s="84"/>
      <c r="AT633" s="84"/>
      <c r="AU633" s="84"/>
    </row>
    <row r="634" spans="2:48" s="77" customFormat="1" ht="12.95" customHeight="1">
      <c r="B634" s="79"/>
      <c r="C634" s="162"/>
      <c r="D634" s="162"/>
      <c r="S634" s="79"/>
      <c r="AA634" s="84"/>
      <c r="AB634" s="84"/>
      <c r="AC634" s="84"/>
      <c r="AD634" s="84"/>
      <c r="AE634" s="84"/>
      <c r="AG634" s="142"/>
      <c r="AN634" s="84"/>
      <c r="AO634" s="84"/>
      <c r="AP634" s="84"/>
      <c r="AQ634" s="84"/>
      <c r="AR634" s="84"/>
      <c r="AS634" s="84"/>
      <c r="AT634" s="84"/>
      <c r="AU634" s="84"/>
    </row>
    <row r="635" spans="2:48" s="77" customFormat="1" ht="12.95" customHeight="1">
      <c r="B635" s="79"/>
      <c r="C635" s="162"/>
      <c r="D635" s="162"/>
      <c r="S635" s="79"/>
      <c r="AA635" s="84"/>
      <c r="AB635" s="84"/>
      <c r="AC635" s="84"/>
      <c r="AD635" s="84"/>
      <c r="AE635" s="84"/>
      <c r="AG635" s="142"/>
      <c r="AN635" s="84"/>
      <c r="AO635" s="84"/>
      <c r="AP635" s="84"/>
      <c r="AQ635" s="84"/>
      <c r="AR635" s="84"/>
      <c r="AS635" s="84"/>
      <c r="AT635" s="84"/>
      <c r="AU635" s="84"/>
    </row>
    <row r="636" spans="2:48" s="77" customFormat="1" ht="12.95" customHeight="1">
      <c r="B636" s="79"/>
      <c r="C636" s="162"/>
      <c r="D636" s="162"/>
      <c r="S636" s="79"/>
      <c r="AA636" s="84"/>
      <c r="AB636" s="84"/>
      <c r="AC636" s="84"/>
      <c r="AD636" s="84"/>
      <c r="AE636" s="84"/>
      <c r="AG636" s="142"/>
      <c r="AN636" s="84"/>
      <c r="AO636" s="84"/>
      <c r="AP636" s="84"/>
      <c r="AQ636" s="84"/>
      <c r="AR636" s="84"/>
      <c r="AS636" s="84"/>
      <c r="AT636" s="84"/>
      <c r="AU636" s="84"/>
    </row>
    <row r="637" spans="2:48" s="77" customFormat="1" ht="12.95" customHeight="1">
      <c r="B637" s="79"/>
      <c r="C637" s="162"/>
      <c r="D637" s="162"/>
      <c r="S637" s="79"/>
      <c r="AA637" s="84"/>
      <c r="AB637" s="84"/>
      <c r="AC637" s="84"/>
      <c r="AD637" s="84"/>
      <c r="AE637" s="84"/>
      <c r="AG637" s="142"/>
      <c r="AN637" s="84"/>
      <c r="AO637" s="84"/>
      <c r="AP637" s="84"/>
      <c r="AQ637" s="84"/>
      <c r="AR637" s="84"/>
      <c r="AS637" s="84"/>
      <c r="AT637" s="84"/>
      <c r="AU637" s="84"/>
    </row>
    <row r="638" spans="2:48" s="77" customFormat="1" ht="12.95" customHeight="1">
      <c r="B638" s="79"/>
      <c r="C638" s="162"/>
      <c r="D638" s="162"/>
      <c r="S638" s="79"/>
      <c r="AA638" s="84"/>
      <c r="AB638" s="84"/>
      <c r="AC638" s="84"/>
      <c r="AD638" s="84"/>
      <c r="AE638" s="84"/>
      <c r="AG638" s="142"/>
      <c r="AN638" s="84"/>
      <c r="AO638" s="84"/>
      <c r="AP638" s="84"/>
      <c r="AQ638" s="84"/>
      <c r="AR638" s="84"/>
      <c r="AS638" s="84"/>
      <c r="AT638" s="84"/>
      <c r="AU638" s="84"/>
    </row>
    <row r="639" spans="2:48" s="77" customFormat="1" ht="12.95" customHeight="1">
      <c r="B639" s="79"/>
      <c r="C639" s="162"/>
      <c r="D639" s="162"/>
      <c r="S639" s="79"/>
      <c r="AA639" s="84"/>
      <c r="AB639" s="84"/>
      <c r="AC639" s="84"/>
      <c r="AD639" s="84"/>
      <c r="AE639" s="84"/>
      <c r="AG639" s="142"/>
      <c r="AN639" s="84"/>
      <c r="AO639" s="84"/>
      <c r="AP639" s="84"/>
      <c r="AQ639" s="84"/>
      <c r="AR639" s="84"/>
      <c r="AS639" s="84"/>
      <c r="AT639" s="84"/>
      <c r="AU639" s="84"/>
    </row>
    <row r="640" spans="2:48" s="77" customFormat="1" ht="12.95" customHeight="1">
      <c r="B640" s="79"/>
      <c r="C640" s="162"/>
      <c r="D640" s="162"/>
      <c r="S640" s="79"/>
      <c r="AA640" s="84"/>
      <c r="AB640" s="84"/>
      <c r="AC640" s="84"/>
      <c r="AD640" s="84"/>
      <c r="AE640" s="84"/>
      <c r="AG640" s="142"/>
      <c r="AN640" s="84"/>
      <c r="AO640" s="84"/>
      <c r="AP640" s="84"/>
      <c r="AQ640" s="84"/>
      <c r="AR640" s="84"/>
      <c r="AS640" s="84"/>
      <c r="AT640" s="84"/>
      <c r="AU640" s="84"/>
    </row>
    <row r="641" spans="2:64" s="77" customFormat="1" ht="12.95" customHeight="1">
      <c r="B641" s="79"/>
      <c r="C641" s="162"/>
      <c r="D641" s="162"/>
      <c r="S641" s="79"/>
      <c r="AA641" s="84"/>
      <c r="AB641" s="84"/>
      <c r="AC641" s="84"/>
      <c r="AD641" s="84"/>
      <c r="AE641" s="84"/>
      <c r="AG641" s="142"/>
      <c r="AN641" s="84"/>
      <c r="AO641" s="84"/>
      <c r="AP641" s="84"/>
      <c r="AQ641" s="84"/>
      <c r="AR641" s="84"/>
      <c r="AS641" s="84"/>
      <c r="AT641" s="84"/>
      <c r="AU641" s="84"/>
    </row>
    <row r="642" spans="2:64" s="77" customFormat="1" ht="12.95" customHeight="1">
      <c r="B642" s="79"/>
      <c r="C642" s="162"/>
      <c r="D642" s="162"/>
      <c r="S642" s="79"/>
      <c r="AA642" s="84"/>
      <c r="AB642" s="84"/>
      <c r="AC642" s="84"/>
      <c r="AD642" s="84"/>
      <c r="AE642" s="84"/>
      <c r="AG642" s="142"/>
      <c r="AN642" s="84"/>
      <c r="AO642" s="84"/>
      <c r="AP642" s="84"/>
      <c r="AQ642" s="84"/>
      <c r="AR642" s="84"/>
      <c r="AS642" s="84"/>
      <c r="AT642" s="84"/>
      <c r="AU642" s="84"/>
    </row>
    <row r="643" spans="2:64" s="77" customFormat="1" ht="12.95" customHeight="1">
      <c r="B643" s="79"/>
      <c r="C643" s="162"/>
      <c r="D643" s="162"/>
      <c r="S643" s="79"/>
      <c r="AA643" s="84"/>
      <c r="AB643" s="84"/>
      <c r="AC643" s="84"/>
      <c r="AD643" s="84"/>
      <c r="AE643" s="84"/>
      <c r="AG643" s="142"/>
      <c r="AN643" s="84"/>
      <c r="AO643" s="84"/>
      <c r="AP643" s="84"/>
      <c r="AQ643" s="84"/>
      <c r="AR643" s="84"/>
      <c r="AS643" s="84"/>
      <c r="AT643" s="84"/>
      <c r="AU643" s="84"/>
    </row>
    <row r="644" spans="2:64" s="77" customFormat="1" ht="12.95" customHeight="1">
      <c r="B644" s="79"/>
      <c r="C644" s="162"/>
      <c r="D644" s="162"/>
      <c r="S644" s="79"/>
      <c r="AA644" s="84"/>
      <c r="AB644" s="84"/>
      <c r="AC644" s="84"/>
      <c r="AD644" s="84"/>
      <c r="AE644" s="84"/>
      <c r="AG644" s="142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84"/>
      <c r="BD644" s="84"/>
      <c r="BE644" s="84"/>
      <c r="BF644" s="84"/>
      <c r="BG644" s="84"/>
      <c r="BH644" s="84"/>
      <c r="BI644" s="84"/>
      <c r="BJ644" s="84"/>
      <c r="BK644" s="84"/>
      <c r="BL644" s="84"/>
    </row>
    <row r="645" spans="2:64" s="77" customFormat="1" ht="12.95" customHeight="1">
      <c r="B645" s="79"/>
      <c r="C645" s="162"/>
      <c r="D645" s="162"/>
      <c r="S645" s="79"/>
      <c r="AA645" s="84"/>
      <c r="AB645" s="84"/>
      <c r="AC645" s="84"/>
      <c r="AD645" s="84"/>
      <c r="AE645" s="84"/>
      <c r="AG645" s="142"/>
      <c r="AN645" s="84"/>
      <c r="AO645" s="84"/>
      <c r="AP645" s="84"/>
      <c r="AQ645" s="84"/>
      <c r="AR645" s="84"/>
      <c r="AS645" s="84"/>
      <c r="AT645" s="84"/>
      <c r="AU645" s="84"/>
    </row>
    <row r="646" spans="2:64" s="77" customFormat="1" ht="12.95" customHeight="1">
      <c r="B646" s="79"/>
      <c r="C646" s="162"/>
      <c r="D646" s="162"/>
      <c r="S646" s="79"/>
      <c r="AA646" s="84"/>
      <c r="AB646" s="84"/>
      <c r="AC646" s="84"/>
      <c r="AD646" s="84"/>
      <c r="AE646" s="84"/>
      <c r="AG646" s="142"/>
      <c r="AN646" s="84"/>
      <c r="AO646" s="84"/>
      <c r="AP646" s="84"/>
      <c r="AQ646" s="84"/>
      <c r="AR646" s="84"/>
      <c r="AS646" s="84"/>
      <c r="AT646" s="84"/>
      <c r="AU646" s="84"/>
    </row>
    <row r="647" spans="2:64" s="77" customFormat="1" ht="12.95" customHeight="1">
      <c r="B647" s="79"/>
      <c r="C647" s="162"/>
      <c r="D647" s="162"/>
      <c r="S647" s="79"/>
      <c r="AA647" s="84"/>
      <c r="AB647" s="84"/>
      <c r="AC647" s="84"/>
      <c r="AD647" s="84"/>
      <c r="AE647" s="84"/>
      <c r="AG647" s="142"/>
      <c r="AN647" s="84"/>
      <c r="AO647" s="84"/>
      <c r="AP647" s="84"/>
      <c r="AQ647" s="84"/>
      <c r="AR647" s="84"/>
      <c r="AS647" s="84"/>
      <c r="AT647" s="84"/>
      <c r="AU647" s="84"/>
    </row>
    <row r="648" spans="2:64" s="77" customFormat="1" ht="12.95" customHeight="1">
      <c r="B648" s="79"/>
      <c r="C648" s="162"/>
      <c r="D648" s="162"/>
      <c r="S648" s="79"/>
      <c r="AA648" s="84"/>
      <c r="AB648" s="84"/>
      <c r="AC648" s="84"/>
      <c r="AD648" s="84"/>
      <c r="AE648" s="84"/>
      <c r="AG648" s="142"/>
      <c r="AN648" s="84"/>
      <c r="AO648" s="84"/>
      <c r="AP648" s="84"/>
      <c r="AQ648" s="84"/>
      <c r="AR648" s="84"/>
      <c r="AS648" s="84"/>
      <c r="AT648" s="84"/>
      <c r="AU648" s="84"/>
    </row>
    <row r="649" spans="2:64" s="77" customFormat="1" ht="12.95" customHeight="1">
      <c r="B649" s="79"/>
      <c r="C649" s="162"/>
      <c r="D649" s="162"/>
      <c r="S649" s="79"/>
      <c r="AA649" s="84"/>
      <c r="AB649" s="84"/>
      <c r="AC649" s="84"/>
      <c r="AD649" s="84"/>
      <c r="AE649" s="84"/>
      <c r="AG649" s="142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84"/>
      <c r="BD649" s="84"/>
      <c r="BE649" s="84"/>
      <c r="BF649" s="84"/>
      <c r="BG649" s="84"/>
      <c r="BH649" s="84"/>
      <c r="BI649" s="84"/>
      <c r="BJ649" s="84"/>
      <c r="BK649" s="84"/>
      <c r="BL649" s="84"/>
    </row>
    <row r="650" spans="2:64" s="77" customFormat="1" ht="12.95" customHeight="1">
      <c r="B650" s="79"/>
      <c r="C650" s="162"/>
      <c r="D650" s="162"/>
      <c r="S650" s="79"/>
      <c r="AA650" s="84"/>
      <c r="AB650" s="84"/>
      <c r="AC650" s="84"/>
      <c r="AD650" s="84"/>
      <c r="AE650" s="84"/>
      <c r="AG650" s="142"/>
      <c r="AN650" s="84"/>
      <c r="AO650" s="84"/>
      <c r="AP650" s="84"/>
      <c r="AQ650" s="84"/>
      <c r="AR650" s="84"/>
      <c r="AS650" s="84"/>
      <c r="AT650" s="84"/>
      <c r="AU650" s="84"/>
    </row>
    <row r="651" spans="2:64" s="77" customFormat="1" ht="12.95" customHeight="1">
      <c r="B651" s="79"/>
      <c r="C651" s="162"/>
      <c r="D651" s="162"/>
      <c r="S651" s="79"/>
      <c r="AA651" s="84"/>
      <c r="AB651" s="84"/>
      <c r="AC651" s="84"/>
      <c r="AD651" s="84"/>
      <c r="AE651" s="84"/>
      <c r="AG651" s="142"/>
      <c r="AN651" s="84"/>
      <c r="AO651" s="84"/>
      <c r="AP651" s="84"/>
      <c r="AQ651" s="84"/>
      <c r="AR651" s="84"/>
      <c r="AS651" s="84"/>
      <c r="AT651" s="84"/>
      <c r="AU651" s="84"/>
    </row>
    <row r="652" spans="2:64" s="77" customFormat="1" ht="12.95" customHeight="1">
      <c r="B652" s="79"/>
      <c r="C652" s="162"/>
      <c r="D652" s="162"/>
      <c r="S652" s="79"/>
      <c r="AA652" s="84"/>
      <c r="AB652" s="84"/>
      <c r="AC652" s="84"/>
      <c r="AD652" s="84"/>
      <c r="AE652" s="84"/>
      <c r="AG652" s="142"/>
      <c r="AN652" s="84"/>
      <c r="AO652" s="84"/>
      <c r="AP652" s="84"/>
      <c r="AQ652" s="84"/>
      <c r="AR652" s="84"/>
      <c r="AS652" s="84"/>
      <c r="AT652" s="84"/>
      <c r="AU652" s="84"/>
    </row>
    <row r="653" spans="2:64" s="77" customFormat="1" ht="12.95" customHeight="1">
      <c r="B653" s="79"/>
      <c r="C653" s="162"/>
      <c r="D653" s="162"/>
      <c r="S653" s="79"/>
      <c r="AA653" s="84"/>
      <c r="AB653" s="84"/>
      <c r="AC653" s="84"/>
      <c r="AD653" s="84"/>
      <c r="AE653" s="84"/>
      <c r="AG653" s="142"/>
      <c r="AN653" s="84"/>
      <c r="AO653" s="84"/>
      <c r="AP653" s="84"/>
      <c r="AQ653" s="84"/>
      <c r="AR653" s="84"/>
      <c r="AS653" s="84"/>
      <c r="AT653" s="84"/>
      <c r="AU653" s="84"/>
    </row>
    <row r="654" spans="2:64" s="77" customFormat="1" ht="12.95" customHeight="1">
      <c r="B654" s="79"/>
      <c r="C654" s="162"/>
      <c r="D654" s="162"/>
      <c r="S654" s="79"/>
      <c r="AA654" s="84"/>
      <c r="AB654" s="84"/>
      <c r="AC654" s="84"/>
      <c r="AD654" s="84"/>
      <c r="AE654" s="84"/>
      <c r="AG654" s="142"/>
      <c r="AN654" s="84"/>
      <c r="AO654" s="84"/>
      <c r="AP654" s="84"/>
      <c r="AQ654" s="84"/>
      <c r="AR654" s="84"/>
      <c r="AS654" s="84"/>
      <c r="AT654" s="84"/>
      <c r="AU654" s="84"/>
      <c r="AV654" s="84"/>
      <c r="AX654" s="84"/>
    </row>
    <row r="655" spans="2:64" s="77" customFormat="1" ht="12.95" customHeight="1">
      <c r="B655" s="79"/>
      <c r="C655" s="162"/>
      <c r="D655" s="162"/>
      <c r="S655" s="79"/>
      <c r="AA655" s="84"/>
      <c r="AB655" s="84"/>
      <c r="AC655" s="84"/>
      <c r="AD655" s="84"/>
      <c r="AE655" s="84"/>
      <c r="AG655" s="142"/>
      <c r="AN655" s="84"/>
      <c r="AO655" s="84"/>
      <c r="AP655" s="84"/>
      <c r="AQ655" s="84"/>
      <c r="AR655" s="84"/>
      <c r="AS655" s="84"/>
      <c r="AT655" s="84"/>
      <c r="AU655" s="84"/>
    </row>
    <row r="656" spans="2:64" s="77" customFormat="1" ht="12.95" customHeight="1">
      <c r="B656" s="79"/>
      <c r="C656" s="162"/>
      <c r="D656" s="162"/>
      <c r="S656" s="79"/>
      <c r="AA656" s="84"/>
      <c r="AB656" s="84"/>
      <c r="AC656" s="84"/>
      <c r="AD656" s="84"/>
      <c r="AE656" s="84"/>
      <c r="AG656" s="142"/>
      <c r="AN656" s="84"/>
      <c r="AO656" s="84"/>
      <c r="AP656" s="84"/>
      <c r="AQ656" s="84"/>
      <c r="AR656" s="84"/>
      <c r="AS656" s="84"/>
      <c r="AT656" s="84"/>
      <c r="AU656" s="84"/>
    </row>
    <row r="657" spans="2:47" s="77" customFormat="1" ht="12.95" customHeight="1">
      <c r="B657" s="79"/>
      <c r="C657" s="162"/>
      <c r="D657" s="162"/>
      <c r="S657" s="79"/>
      <c r="AA657" s="84"/>
      <c r="AB657" s="84"/>
      <c r="AC657" s="84"/>
      <c r="AD657" s="84"/>
      <c r="AE657" s="84"/>
      <c r="AG657" s="142"/>
      <c r="AN657" s="84"/>
      <c r="AO657" s="84"/>
      <c r="AP657" s="84"/>
      <c r="AQ657" s="84"/>
      <c r="AR657" s="84"/>
      <c r="AS657" s="84"/>
      <c r="AT657" s="84"/>
      <c r="AU657" s="84"/>
    </row>
    <row r="658" spans="2:47" s="77" customFormat="1" ht="12.95" customHeight="1">
      <c r="B658" s="79"/>
      <c r="C658" s="162"/>
      <c r="D658" s="162"/>
      <c r="S658" s="79"/>
      <c r="AA658" s="84"/>
      <c r="AB658" s="84"/>
      <c r="AC658" s="84"/>
      <c r="AD658" s="84"/>
      <c r="AE658" s="84"/>
      <c r="AG658" s="142"/>
      <c r="AN658" s="84"/>
      <c r="AO658" s="84"/>
      <c r="AP658" s="84"/>
      <c r="AQ658" s="84"/>
      <c r="AR658" s="84"/>
      <c r="AS658" s="84"/>
      <c r="AT658" s="84"/>
      <c r="AU658" s="84"/>
    </row>
    <row r="659" spans="2:47" s="77" customFormat="1" ht="12.95" customHeight="1">
      <c r="B659" s="79"/>
      <c r="C659" s="162"/>
      <c r="D659" s="162"/>
      <c r="S659" s="79"/>
      <c r="AA659" s="84"/>
      <c r="AB659" s="84"/>
      <c r="AC659" s="84"/>
      <c r="AD659" s="84"/>
      <c r="AE659" s="84"/>
      <c r="AG659" s="142"/>
      <c r="AN659" s="84"/>
      <c r="AO659" s="84"/>
      <c r="AP659" s="84"/>
      <c r="AQ659" s="84"/>
      <c r="AR659" s="84"/>
      <c r="AS659" s="84"/>
      <c r="AT659" s="84"/>
      <c r="AU659" s="84"/>
    </row>
    <row r="660" spans="2:47" s="77" customFormat="1" ht="12.95" customHeight="1">
      <c r="B660" s="79"/>
      <c r="C660" s="162"/>
      <c r="D660" s="162"/>
      <c r="S660" s="79"/>
      <c r="AA660" s="84"/>
      <c r="AB660" s="84"/>
      <c r="AC660" s="84"/>
      <c r="AD660" s="84"/>
      <c r="AE660" s="84"/>
      <c r="AG660" s="142"/>
      <c r="AN660" s="84"/>
      <c r="AO660" s="84"/>
      <c r="AP660" s="84"/>
      <c r="AQ660" s="84"/>
      <c r="AR660" s="84"/>
      <c r="AS660" s="84"/>
      <c r="AT660" s="84"/>
      <c r="AU660" s="84"/>
    </row>
    <row r="661" spans="2:47" s="77" customFormat="1" ht="12.95" customHeight="1">
      <c r="B661" s="79"/>
      <c r="C661" s="162"/>
      <c r="D661" s="162"/>
      <c r="S661" s="79"/>
      <c r="AA661" s="84"/>
      <c r="AB661" s="84"/>
      <c r="AC661" s="84"/>
      <c r="AD661" s="84"/>
      <c r="AE661" s="84"/>
      <c r="AG661" s="142"/>
      <c r="AN661" s="84"/>
      <c r="AO661" s="84"/>
      <c r="AP661" s="84"/>
      <c r="AQ661" s="84"/>
      <c r="AR661" s="84"/>
      <c r="AS661" s="84"/>
      <c r="AT661" s="84"/>
      <c r="AU661" s="84"/>
    </row>
    <row r="662" spans="2:47" s="77" customFormat="1" ht="12.95" customHeight="1">
      <c r="B662" s="79"/>
      <c r="C662" s="162"/>
      <c r="D662" s="162"/>
      <c r="S662" s="79"/>
      <c r="AA662" s="84"/>
      <c r="AB662" s="84"/>
      <c r="AC662" s="84"/>
      <c r="AD662" s="84"/>
      <c r="AE662" s="84"/>
      <c r="AG662" s="142"/>
      <c r="AN662" s="84"/>
      <c r="AO662" s="84"/>
      <c r="AP662" s="84"/>
      <c r="AQ662" s="84"/>
      <c r="AR662" s="84"/>
      <c r="AS662" s="84"/>
      <c r="AT662" s="84"/>
      <c r="AU662" s="84"/>
    </row>
    <row r="663" spans="2:47" s="77" customFormat="1" ht="12.95" customHeight="1">
      <c r="B663" s="79"/>
      <c r="C663" s="162"/>
      <c r="D663" s="162"/>
      <c r="S663" s="79"/>
      <c r="AA663" s="84"/>
      <c r="AB663" s="84"/>
      <c r="AC663" s="84"/>
      <c r="AD663" s="84"/>
      <c r="AE663" s="84"/>
      <c r="AG663" s="142"/>
      <c r="AN663" s="84"/>
      <c r="AO663" s="84"/>
      <c r="AP663" s="84"/>
      <c r="AQ663" s="84"/>
      <c r="AR663" s="84"/>
      <c r="AS663" s="84"/>
      <c r="AT663" s="84"/>
      <c r="AU663" s="84"/>
    </row>
    <row r="664" spans="2:47" s="77" customFormat="1" ht="12.95" customHeight="1">
      <c r="B664" s="79"/>
      <c r="C664" s="162"/>
      <c r="D664" s="162"/>
      <c r="S664" s="79"/>
      <c r="AA664" s="84"/>
      <c r="AB664" s="84"/>
      <c r="AC664" s="84"/>
      <c r="AD664" s="84"/>
      <c r="AE664" s="84"/>
      <c r="AG664" s="142"/>
      <c r="AN664" s="84"/>
      <c r="AO664" s="84"/>
      <c r="AP664" s="84"/>
      <c r="AQ664" s="84"/>
      <c r="AR664" s="84"/>
      <c r="AS664" s="84"/>
      <c r="AT664" s="84"/>
      <c r="AU664" s="84"/>
    </row>
    <row r="665" spans="2:47" s="77" customFormat="1" ht="12.95" customHeight="1">
      <c r="B665" s="79"/>
      <c r="C665" s="162"/>
      <c r="D665" s="162"/>
      <c r="S665" s="79"/>
      <c r="AA665" s="84"/>
      <c r="AB665" s="84"/>
      <c r="AC665" s="84"/>
      <c r="AD665" s="84"/>
      <c r="AE665" s="84"/>
      <c r="AG665" s="142"/>
      <c r="AN665" s="84"/>
      <c r="AO665" s="84"/>
      <c r="AP665" s="84"/>
      <c r="AQ665" s="84"/>
      <c r="AR665" s="84"/>
      <c r="AS665" s="84"/>
      <c r="AT665" s="84"/>
      <c r="AU665" s="84"/>
    </row>
    <row r="666" spans="2:47" s="77" customFormat="1" ht="12.95" customHeight="1">
      <c r="B666" s="79"/>
      <c r="C666" s="162"/>
      <c r="D666" s="162"/>
      <c r="S666" s="79"/>
      <c r="AA666" s="84"/>
      <c r="AB666" s="84"/>
      <c r="AC666" s="84"/>
      <c r="AD666" s="84"/>
      <c r="AE666" s="84"/>
      <c r="AG666" s="142"/>
      <c r="AN666" s="84"/>
      <c r="AO666" s="84"/>
      <c r="AP666" s="84"/>
      <c r="AQ666" s="84"/>
      <c r="AR666" s="84"/>
      <c r="AS666" s="84"/>
      <c r="AT666" s="84"/>
      <c r="AU666" s="84"/>
    </row>
    <row r="667" spans="2:47" s="77" customFormat="1" ht="12.95" customHeight="1">
      <c r="B667" s="79"/>
      <c r="C667" s="162"/>
      <c r="D667" s="162"/>
      <c r="S667" s="79"/>
      <c r="AA667" s="84"/>
      <c r="AB667" s="84"/>
      <c r="AC667" s="84"/>
      <c r="AD667" s="84"/>
      <c r="AE667" s="84"/>
      <c r="AG667" s="142"/>
      <c r="AN667" s="84"/>
      <c r="AO667" s="84"/>
      <c r="AP667" s="84"/>
      <c r="AQ667" s="84"/>
      <c r="AR667" s="84"/>
      <c r="AS667" s="84"/>
      <c r="AT667" s="84"/>
      <c r="AU667" s="84"/>
    </row>
    <row r="668" spans="2:47" s="77" customFormat="1" ht="12.95" customHeight="1">
      <c r="B668" s="79"/>
      <c r="C668" s="162"/>
      <c r="D668" s="162"/>
      <c r="S668" s="79"/>
      <c r="AA668" s="84"/>
      <c r="AB668" s="84"/>
      <c r="AC668" s="84"/>
      <c r="AD668" s="84"/>
      <c r="AE668" s="84"/>
      <c r="AG668" s="142"/>
      <c r="AN668" s="84"/>
      <c r="AO668" s="84"/>
      <c r="AP668" s="84"/>
      <c r="AQ668" s="84"/>
      <c r="AR668" s="84"/>
      <c r="AS668" s="84"/>
      <c r="AT668" s="84"/>
      <c r="AU668" s="84"/>
    </row>
    <row r="669" spans="2:47" s="77" customFormat="1" ht="12.95" customHeight="1">
      <c r="B669" s="79"/>
      <c r="C669" s="162"/>
      <c r="D669" s="162"/>
      <c r="S669" s="79"/>
      <c r="AA669" s="84"/>
      <c r="AB669" s="84"/>
      <c r="AC669" s="84"/>
      <c r="AD669" s="84"/>
      <c r="AE669" s="84"/>
      <c r="AG669" s="142"/>
      <c r="AN669" s="84"/>
      <c r="AO669" s="84"/>
      <c r="AP669" s="84"/>
      <c r="AQ669" s="84"/>
      <c r="AR669" s="84"/>
      <c r="AS669" s="84"/>
      <c r="AT669" s="84"/>
      <c r="AU669" s="84"/>
    </row>
    <row r="670" spans="2:47" s="77" customFormat="1" ht="12.95" customHeight="1">
      <c r="B670" s="79"/>
      <c r="C670" s="162"/>
      <c r="D670" s="162"/>
      <c r="S670" s="79"/>
      <c r="AA670" s="84"/>
      <c r="AB670" s="84"/>
      <c r="AC670" s="84"/>
      <c r="AD670" s="84"/>
      <c r="AE670" s="84"/>
      <c r="AG670" s="142"/>
      <c r="AN670" s="84"/>
      <c r="AO670" s="84"/>
      <c r="AP670" s="84"/>
      <c r="AQ670" s="84"/>
      <c r="AR670" s="84"/>
      <c r="AS670" s="84"/>
      <c r="AT670" s="84"/>
      <c r="AU670" s="84"/>
    </row>
    <row r="671" spans="2:47" s="77" customFormat="1" ht="12.95" customHeight="1">
      <c r="B671" s="79"/>
      <c r="C671" s="162"/>
      <c r="D671" s="162"/>
      <c r="S671" s="79"/>
      <c r="AA671" s="84"/>
      <c r="AB671" s="84"/>
      <c r="AC671" s="84"/>
      <c r="AD671" s="84"/>
      <c r="AE671" s="84"/>
      <c r="AG671" s="142"/>
      <c r="AN671" s="84"/>
      <c r="AO671" s="84"/>
      <c r="AP671" s="84"/>
      <c r="AQ671" s="84"/>
      <c r="AR671" s="84"/>
      <c r="AS671" s="84"/>
      <c r="AT671" s="84"/>
      <c r="AU671" s="84"/>
    </row>
    <row r="672" spans="2:47" s="77" customFormat="1" ht="12.95" customHeight="1">
      <c r="B672" s="79"/>
      <c r="C672" s="162"/>
      <c r="D672" s="162"/>
      <c r="S672" s="79"/>
      <c r="AA672" s="84"/>
      <c r="AB672" s="84"/>
      <c r="AC672" s="84"/>
      <c r="AD672" s="84"/>
      <c r="AE672" s="84"/>
      <c r="AG672" s="142"/>
      <c r="AN672" s="84"/>
      <c r="AO672" s="84"/>
      <c r="AP672" s="84"/>
      <c r="AQ672" s="84"/>
      <c r="AR672" s="84"/>
      <c r="AS672" s="84"/>
      <c r="AT672" s="84"/>
      <c r="AU672" s="84"/>
    </row>
    <row r="673" spans="2:64" s="77" customFormat="1" ht="12.95" customHeight="1">
      <c r="B673" s="79"/>
      <c r="C673" s="162"/>
      <c r="D673" s="162"/>
      <c r="S673" s="79"/>
      <c r="AA673" s="84"/>
      <c r="AB673" s="84"/>
      <c r="AC673" s="84"/>
      <c r="AD673" s="84"/>
      <c r="AE673" s="84"/>
      <c r="AG673" s="142"/>
      <c r="AN673" s="84"/>
      <c r="AO673" s="84"/>
      <c r="AP673" s="84"/>
      <c r="AQ673" s="84"/>
      <c r="AR673" s="84"/>
      <c r="AS673" s="84"/>
      <c r="AT673" s="84"/>
      <c r="AU673" s="84"/>
    </row>
    <row r="674" spans="2:64" s="77" customFormat="1" ht="12.95" customHeight="1">
      <c r="B674" s="79"/>
      <c r="C674" s="162"/>
      <c r="D674" s="162"/>
      <c r="S674" s="79"/>
      <c r="AA674" s="84"/>
      <c r="AB674" s="84"/>
      <c r="AC674" s="84"/>
      <c r="AD674" s="84"/>
      <c r="AE674" s="84"/>
      <c r="AG674" s="142"/>
      <c r="AN674" s="84"/>
      <c r="AO674" s="84"/>
      <c r="AP674" s="84"/>
      <c r="AQ674" s="84"/>
      <c r="AR674" s="84"/>
      <c r="AS674" s="84"/>
      <c r="AT674" s="84"/>
      <c r="AU674" s="84"/>
    </row>
    <row r="675" spans="2:64" s="77" customFormat="1" ht="12.95" customHeight="1">
      <c r="B675" s="79"/>
      <c r="C675" s="162"/>
      <c r="D675" s="162"/>
      <c r="S675" s="79"/>
      <c r="AA675" s="84"/>
      <c r="AB675" s="84"/>
      <c r="AC675" s="84"/>
      <c r="AD675" s="84"/>
      <c r="AE675" s="84"/>
      <c r="AG675" s="142"/>
      <c r="AN675" s="84"/>
      <c r="AO675" s="84"/>
      <c r="AP675" s="84"/>
      <c r="AQ675" s="84"/>
      <c r="AR675" s="84"/>
      <c r="AS675" s="84"/>
      <c r="AT675" s="84"/>
      <c r="AU675" s="84"/>
    </row>
    <row r="676" spans="2:64" s="77" customFormat="1" ht="12.95" customHeight="1">
      <c r="B676" s="79"/>
      <c r="C676" s="162"/>
      <c r="D676" s="162"/>
      <c r="S676" s="79"/>
      <c r="AA676" s="84"/>
      <c r="AB676" s="84"/>
      <c r="AC676" s="84"/>
      <c r="AD676" s="84"/>
      <c r="AE676" s="84"/>
      <c r="AG676" s="142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84"/>
      <c r="BD676" s="84"/>
      <c r="BE676" s="84"/>
      <c r="BF676" s="84"/>
      <c r="BG676" s="84"/>
      <c r="BH676" s="84"/>
      <c r="BI676" s="84"/>
      <c r="BJ676" s="84"/>
      <c r="BK676" s="84"/>
      <c r="BL676" s="84"/>
    </row>
    <row r="677" spans="2:64" s="77" customFormat="1" ht="12.95" customHeight="1">
      <c r="B677" s="79"/>
      <c r="C677" s="162"/>
      <c r="D677" s="162"/>
      <c r="S677" s="79"/>
      <c r="AA677" s="84"/>
      <c r="AB677" s="84"/>
      <c r="AC677" s="84"/>
      <c r="AD677" s="84"/>
      <c r="AE677" s="84"/>
      <c r="AG677" s="142"/>
      <c r="AN677" s="84"/>
      <c r="AO677" s="84"/>
      <c r="AP677" s="84"/>
      <c r="AQ677" s="84"/>
      <c r="AR677" s="84"/>
      <c r="AS677" s="84"/>
      <c r="AT677" s="84"/>
      <c r="AU677" s="84"/>
    </row>
    <row r="678" spans="2:64" s="77" customFormat="1" ht="12.95" customHeight="1">
      <c r="B678" s="79"/>
      <c r="C678" s="162"/>
      <c r="D678" s="162"/>
      <c r="S678" s="79"/>
      <c r="AA678" s="84"/>
      <c r="AB678" s="84"/>
      <c r="AC678" s="84"/>
      <c r="AD678" s="84"/>
      <c r="AE678" s="84"/>
      <c r="AG678" s="142"/>
      <c r="AN678" s="84"/>
      <c r="AO678" s="84"/>
      <c r="AP678" s="84"/>
      <c r="AQ678" s="84"/>
      <c r="AR678" s="84"/>
      <c r="AS678" s="84"/>
      <c r="AT678" s="84"/>
      <c r="AU678" s="84"/>
    </row>
    <row r="679" spans="2:64" s="77" customFormat="1" ht="12.95" customHeight="1">
      <c r="B679" s="79"/>
      <c r="C679" s="162"/>
      <c r="D679" s="162"/>
      <c r="S679" s="79"/>
      <c r="AA679" s="84"/>
      <c r="AB679" s="84"/>
      <c r="AC679" s="84"/>
      <c r="AD679" s="84"/>
      <c r="AE679" s="84"/>
      <c r="AG679" s="142"/>
      <c r="AN679" s="84"/>
      <c r="AO679" s="84"/>
      <c r="AP679" s="84"/>
      <c r="AQ679" s="84"/>
      <c r="AR679" s="84"/>
      <c r="AS679" s="84"/>
      <c r="AT679" s="84"/>
      <c r="AU679" s="84"/>
    </row>
    <row r="680" spans="2:64" s="77" customFormat="1" ht="12.95" customHeight="1">
      <c r="B680" s="79"/>
      <c r="C680" s="162"/>
      <c r="D680" s="162"/>
      <c r="S680" s="79"/>
      <c r="AA680" s="84"/>
      <c r="AB680" s="84"/>
      <c r="AC680" s="84"/>
      <c r="AD680" s="84"/>
      <c r="AE680" s="84"/>
      <c r="AG680" s="142"/>
      <c r="AN680" s="84"/>
      <c r="AO680" s="84"/>
      <c r="AP680" s="84"/>
      <c r="AQ680" s="84"/>
      <c r="AR680" s="84"/>
      <c r="AS680" s="84"/>
      <c r="AT680" s="84"/>
      <c r="AU680" s="84"/>
    </row>
    <row r="681" spans="2:64" s="77" customFormat="1" ht="12.95" customHeight="1">
      <c r="B681" s="79"/>
      <c r="C681" s="162"/>
      <c r="D681" s="162"/>
      <c r="S681" s="79"/>
      <c r="AA681" s="84"/>
      <c r="AB681" s="84"/>
      <c r="AC681" s="84"/>
      <c r="AD681" s="84"/>
      <c r="AE681" s="84"/>
      <c r="AG681" s="142"/>
      <c r="AN681" s="84"/>
      <c r="AO681" s="84"/>
      <c r="AP681" s="84"/>
      <c r="AQ681" s="84"/>
      <c r="AR681" s="84"/>
      <c r="AS681" s="84"/>
      <c r="AT681" s="84"/>
      <c r="AU681" s="84"/>
    </row>
    <row r="682" spans="2:64" s="77" customFormat="1" ht="12.95" customHeight="1">
      <c r="B682" s="79"/>
      <c r="C682" s="162"/>
      <c r="D682" s="162"/>
      <c r="S682" s="79"/>
      <c r="AA682" s="84"/>
      <c r="AB682" s="84"/>
      <c r="AC682" s="84"/>
      <c r="AD682" s="84"/>
      <c r="AE682" s="84"/>
      <c r="AG682" s="142"/>
      <c r="AN682" s="84"/>
      <c r="AO682" s="84"/>
      <c r="AP682" s="84"/>
      <c r="AQ682" s="84"/>
      <c r="AR682" s="84"/>
      <c r="AS682" s="84"/>
      <c r="AT682" s="84"/>
      <c r="AU682" s="84"/>
    </row>
    <row r="683" spans="2:64" s="77" customFormat="1" ht="12.95" customHeight="1">
      <c r="B683" s="79"/>
      <c r="C683" s="162"/>
      <c r="D683" s="162"/>
      <c r="S683" s="79"/>
      <c r="AA683" s="84"/>
      <c r="AB683" s="84"/>
      <c r="AC683" s="84"/>
      <c r="AD683" s="84"/>
      <c r="AE683" s="84"/>
      <c r="AG683" s="142"/>
      <c r="AN683" s="84"/>
      <c r="AO683" s="84"/>
      <c r="AP683" s="84"/>
      <c r="AQ683" s="84"/>
      <c r="AR683" s="84"/>
      <c r="AS683" s="84"/>
      <c r="AT683" s="84"/>
      <c r="AU683" s="84"/>
    </row>
    <row r="684" spans="2:64" s="77" customFormat="1" ht="12.95" customHeight="1">
      <c r="B684" s="79"/>
      <c r="C684" s="162"/>
      <c r="D684" s="162"/>
      <c r="S684" s="79"/>
      <c r="AA684" s="84"/>
      <c r="AB684" s="84"/>
      <c r="AC684" s="84"/>
      <c r="AD684" s="84"/>
      <c r="AE684" s="84"/>
      <c r="AG684" s="142"/>
      <c r="AN684" s="84"/>
      <c r="AO684" s="84"/>
      <c r="AP684" s="84"/>
      <c r="AQ684" s="84"/>
      <c r="AR684" s="84"/>
      <c r="AS684" s="84"/>
      <c r="AT684" s="84"/>
      <c r="AU684" s="84"/>
    </row>
    <row r="685" spans="2:64" s="77" customFormat="1" ht="12.95" customHeight="1">
      <c r="B685" s="79"/>
      <c r="C685" s="162"/>
      <c r="D685" s="162"/>
      <c r="S685" s="79"/>
      <c r="AA685" s="84"/>
      <c r="AB685" s="84"/>
      <c r="AC685" s="84"/>
      <c r="AD685" s="84"/>
      <c r="AE685" s="84"/>
      <c r="AG685" s="142"/>
      <c r="AN685" s="84"/>
      <c r="AO685" s="84"/>
      <c r="AP685" s="84"/>
      <c r="AQ685" s="84"/>
      <c r="AR685" s="84"/>
      <c r="AS685" s="84"/>
      <c r="AT685" s="84"/>
      <c r="AU685" s="84"/>
    </row>
    <row r="686" spans="2:64" s="77" customFormat="1" ht="12.95" customHeight="1">
      <c r="B686" s="79"/>
      <c r="C686" s="162"/>
      <c r="D686" s="162"/>
      <c r="S686" s="79"/>
      <c r="AA686" s="84"/>
      <c r="AB686" s="84"/>
      <c r="AC686" s="84"/>
      <c r="AD686" s="84"/>
      <c r="AE686" s="84"/>
      <c r="AG686" s="142"/>
      <c r="AN686" s="84"/>
      <c r="AO686" s="84"/>
      <c r="AP686" s="84"/>
      <c r="AQ686" s="84"/>
      <c r="AR686" s="84"/>
      <c r="AS686" s="84"/>
      <c r="AT686" s="84"/>
      <c r="AU686" s="84"/>
    </row>
    <row r="687" spans="2:64" s="77" customFormat="1" ht="12.95" customHeight="1">
      <c r="B687" s="79"/>
      <c r="C687" s="162"/>
      <c r="D687" s="162"/>
      <c r="S687" s="79"/>
      <c r="AA687" s="84"/>
      <c r="AB687" s="84"/>
      <c r="AC687" s="84"/>
      <c r="AD687" s="84"/>
      <c r="AE687" s="84"/>
      <c r="AG687" s="142"/>
      <c r="AN687" s="84"/>
      <c r="AO687" s="84"/>
      <c r="AP687" s="84"/>
      <c r="AQ687" s="84"/>
      <c r="AR687" s="84"/>
      <c r="AS687" s="84"/>
      <c r="AT687" s="84"/>
      <c r="AU687" s="84"/>
    </row>
    <row r="688" spans="2:64" s="77" customFormat="1" ht="12.95" customHeight="1">
      <c r="B688" s="79"/>
      <c r="C688" s="162"/>
      <c r="D688" s="162"/>
      <c r="S688" s="79"/>
      <c r="AA688" s="84"/>
      <c r="AB688" s="84"/>
      <c r="AC688" s="84"/>
      <c r="AD688" s="84"/>
      <c r="AE688" s="84"/>
      <c r="AG688" s="142"/>
      <c r="AN688" s="84"/>
      <c r="AO688" s="84"/>
      <c r="AP688" s="84"/>
      <c r="AQ688" s="84"/>
      <c r="AR688" s="84"/>
      <c r="AS688" s="84"/>
      <c r="AT688" s="84"/>
      <c r="AU688" s="84"/>
    </row>
    <row r="689" spans="2:47" s="77" customFormat="1" ht="12.95" customHeight="1">
      <c r="B689" s="79"/>
      <c r="C689" s="162"/>
      <c r="D689" s="162"/>
      <c r="S689" s="79"/>
      <c r="AA689" s="84"/>
      <c r="AB689" s="84"/>
      <c r="AC689" s="84"/>
      <c r="AD689" s="84"/>
      <c r="AE689" s="84"/>
      <c r="AG689" s="142"/>
      <c r="AN689" s="84"/>
      <c r="AO689" s="84"/>
      <c r="AP689" s="84"/>
      <c r="AQ689" s="84"/>
      <c r="AR689" s="84"/>
      <c r="AS689" s="84"/>
      <c r="AT689" s="84"/>
      <c r="AU689" s="84"/>
    </row>
    <row r="690" spans="2:47" s="77" customFormat="1" ht="12.95" customHeight="1">
      <c r="C690" s="162"/>
      <c r="D690" s="162"/>
      <c r="S690" s="79"/>
      <c r="AA690" s="84"/>
      <c r="AB690" s="84"/>
      <c r="AC690" s="84"/>
      <c r="AD690" s="84"/>
      <c r="AE690" s="84"/>
      <c r="AG690" s="142"/>
      <c r="AN690" s="84"/>
      <c r="AO690" s="84"/>
      <c r="AP690" s="84"/>
      <c r="AQ690" s="84"/>
      <c r="AR690" s="84"/>
      <c r="AS690" s="84"/>
      <c r="AT690" s="84"/>
      <c r="AU690" s="84"/>
    </row>
    <row r="691" spans="2:47" s="77" customFormat="1" ht="12.95" customHeight="1">
      <c r="C691" s="162"/>
      <c r="D691" s="162"/>
      <c r="S691" s="79"/>
      <c r="AA691" s="84"/>
      <c r="AB691" s="84"/>
      <c r="AC691" s="84"/>
      <c r="AD691" s="84"/>
      <c r="AE691" s="84"/>
      <c r="AG691" s="142"/>
      <c r="AN691" s="84"/>
      <c r="AO691" s="84"/>
      <c r="AP691" s="84"/>
      <c r="AQ691" s="84"/>
      <c r="AR691" s="84"/>
      <c r="AS691" s="84"/>
      <c r="AT691" s="84"/>
      <c r="AU691" s="84"/>
    </row>
    <row r="692" spans="2:47" s="77" customFormat="1" ht="12.95" customHeight="1">
      <c r="C692" s="162"/>
      <c r="D692" s="162"/>
      <c r="S692" s="79"/>
      <c r="AA692" s="84"/>
      <c r="AB692" s="84"/>
      <c r="AC692" s="84"/>
      <c r="AD692" s="84"/>
      <c r="AE692" s="84"/>
      <c r="AG692" s="142"/>
      <c r="AN692" s="84"/>
      <c r="AO692" s="84"/>
      <c r="AP692" s="84"/>
      <c r="AQ692" s="84"/>
      <c r="AR692" s="84"/>
      <c r="AS692" s="84"/>
      <c r="AT692" s="84"/>
      <c r="AU692" s="84"/>
    </row>
    <row r="693" spans="2:47" s="77" customFormat="1" ht="12.95" customHeight="1">
      <c r="C693" s="162"/>
      <c r="D693" s="162"/>
      <c r="S693" s="79"/>
      <c r="AA693" s="84"/>
      <c r="AB693" s="84"/>
      <c r="AC693" s="84"/>
      <c r="AD693" s="84"/>
      <c r="AE693" s="84"/>
      <c r="AG693" s="142"/>
      <c r="AN693" s="84"/>
      <c r="AO693" s="84"/>
      <c r="AP693" s="84"/>
      <c r="AQ693" s="84"/>
      <c r="AR693" s="84"/>
      <c r="AS693" s="84"/>
      <c r="AT693" s="84"/>
      <c r="AU693" s="84"/>
    </row>
    <row r="694" spans="2:47" s="77" customFormat="1" ht="12.95" customHeight="1">
      <c r="C694" s="162"/>
      <c r="D694" s="162"/>
      <c r="S694" s="79"/>
      <c r="AA694" s="84"/>
      <c r="AB694" s="84"/>
      <c r="AC694" s="84"/>
      <c r="AD694" s="84"/>
      <c r="AE694" s="84"/>
      <c r="AG694" s="142"/>
      <c r="AN694" s="84"/>
      <c r="AO694" s="84"/>
      <c r="AP694" s="84"/>
      <c r="AQ694" s="84"/>
      <c r="AR694" s="84"/>
      <c r="AS694" s="84"/>
      <c r="AT694" s="84"/>
      <c r="AU694" s="84"/>
    </row>
    <row r="695" spans="2:47" s="77" customFormat="1" ht="12.95" customHeight="1">
      <c r="C695" s="162"/>
      <c r="D695" s="162"/>
      <c r="S695" s="79"/>
      <c r="AA695" s="84"/>
      <c r="AB695" s="84"/>
      <c r="AC695" s="84"/>
      <c r="AD695" s="84"/>
      <c r="AE695" s="84"/>
      <c r="AG695" s="142"/>
      <c r="AN695" s="84"/>
      <c r="AO695" s="84"/>
      <c r="AP695" s="84"/>
      <c r="AQ695" s="84"/>
      <c r="AR695" s="84"/>
      <c r="AS695" s="84"/>
      <c r="AT695" s="84"/>
      <c r="AU695" s="84"/>
    </row>
    <row r="696" spans="2:47" s="77" customFormat="1" ht="12.95" customHeight="1">
      <c r="C696" s="162"/>
      <c r="D696" s="162"/>
      <c r="S696" s="79"/>
      <c r="AA696" s="84"/>
      <c r="AB696" s="84"/>
      <c r="AC696" s="84"/>
      <c r="AD696" s="84"/>
      <c r="AE696" s="84"/>
      <c r="AG696" s="142"/>
      <c r="AN696" s="84"/>
      <c r="AO696" s="84"/>
      <c r="AP696" s="84"/>
      <c r="AQ696" s="84"/>
      <c r="AR696" s="84"/>
      <c r="AS696" s="84"/>
      <c r="AT696" s="84"/>
      <c r="AU696" s="84"/>
    </row>
    <row r="697" spans="2:47" s="77" customFormat="1" ht="12.95" customHeight="1">
      <c r="C697" s="162"/>
      <c r="D697" s="162"/>
      <c r="S697" s="79"/>
      <c r="AA697" s="84"/>
      <c r="AB697" s="84"/>
      <c r="AC697" s="84"/>
      <c r="AD697" s="84"/>
      <c r="AE697" s="84"/>
      <c r="AG697" s="142"/>
      <c r="AN697" s="84"/>
      <c r="AO697" s="84"/>
      <c r="AP697" s="84"/>
      <c r="AQ697" s="84"/>
      <c r="AR697" s="84"/>
      <c r="AS697" s="84"/>
      <c r="AT697" s="84"/>
      <c r="AU697" s="84"/>
    </row>
    <row r="698" spans="2:47" s="77" customFormat="1" ht="12.95" customHeight="1">
      <c r="C698" s="162"/>
      <c r="D698" s="162"/>
      <c r="S698" s="79"/>
      <c r="AA698" s="84"/>
      <c r="AB698" s="84"/>
      <c r="AC698" s="84"/>
      <c r="AD698" s="84"/>
      <c r="AE698" s="84"/>
      <c r="AG698" s="142"/>
      <c r="AN698" s="84"/>
      <c r="AO698" s="84"/>
      <c r="AP698" s="84"/>
      <c r="AQ698" s="84"/>
      <c r="AR698" s="84"/>
      <c r="AS698" s="84"/>
      <c r="AT698" s="84"/>
      <c r="AU698" s="84"/>
    </row>
    <row r="699" spans="2:47" s="77" customFormat="1" ht="12.95" customHeight="1">
      <c r="C699" s="162"/>
      <c r="D699" s="162"/>
      <c r="S699" s="79"/>
      <c r="AA699" s="84"/>
      <c r="AB699" s="84"/>
      <c r="AC699" s="84"/>
      <c r="AD699" s="84"/>
      <c r="AE699" s="84"/>
      <c r="AG699" s="142"/>
      <c r="AN699" s="84"/>
      <c r="AO699" s="84"/>
      <c r="AP699" s="84"/>
      <c r="AQ699" s="84"/>
      <c r="AR699" s="84"/>
      <c r="AS699" s="84"/>
      <c r="AT699" s="84"/>
      <c r="AU699" s="84"/>
    </row>
    <row r="700" spans="2:47" s="77" customFormat="1" ht="12.95" customHeight="1">
      <c r="C700" s="162"/>
      <c r="D700" s="162"/>
      <c r="S700" s="79"/>
      <c r="AA700" s="84"/>
      <c r="AB700" s="84"/>
      <c r="AC700" s="84"/>
      <c r="AD700" s="84"/>
      <c r="AE700" s="84"/>
      <c r="AG700" s="142"/>
      <c r="AN700" s="84"/>
      <c r="AO700" s="84"/>
      <c r="AP700" s="84"/>
      <c r="AQ700" s="84"/>
      <c r="AR700" s="84"/>
      <c r="AS700" s="84"/>
      <c r="AT700" s="84"/>
      <c r="AU700" s="84"/>
    </row>
    <row r="701" spans="2:47" s="77" customFormat="1" ht="12.95" customHeight="1">
      <c r="C701" s="162"/>
      <c r="D701" s="162"/>
      <c r="S701" s="79"/>
      <c r="AA701" s="84"/>
      <c r="AB701" s="84"/>
      <c r="AC701" s="84"/>
      <c r="AD701" s="84"/>
      <c r="AE701" s="84"/>
      <c r="AG701" s="142"/>
      <c r="AN701" s="84"/>
      <c r="AO701" s="84"/>
      <c r="AP701" s="84"/>
      <c r="AQ701" s="84"/>
      <c r="AR701" s="84"/>
      <c r="AS701" s="84"/>
      <c r="AT701" s="84"/>
      <c r="AU701" s="84"/>
    </row>
    <row r="702" spans="2:47" s="77" customFormat="1" ht="12.95" customHeight="1">
      <c r="C702" s="162"/>
      <c r="D702" s="162"/>
      <c r="S702" s="79"/>
      <c r="AA702" s="84"/>
      <c r="AB702" s="84"/>
      <c r="AC702" s="84"/>
      <c r="AD702" s="84"/>
      <c r="AE702" s="84"/>
      <c r="AG702" s="142"/>
      <c r="AN702" s="84"/>
      <c r="AO702" s="84"/>
      <c r="AP702" s="84"/>
      <c r="AQ702" s="84"/>
      <c r="AR702" s="84"/>
      <c r="AS702" s="84"/>
      <c r="AT702" s="84"/>
      <c r="AU702" s="84"/>
    </row>
    <row r="703" spans="2:47" s="77" customFormat="1" ht="12.95" customHeight="1">
      <c r="C703" s="162"/>
      <c r="D703" s="162"/>
      <c r="S703" s="79"/>
      <c r="AA703" s="84"/>
      <c r="AB703" s="84"/>
      <c r="AC703" s="84"/>
      <c r="AD703" s="84"/>
      <c r="AE703" s="84"/>
      <c r="AG703" s="142"/>
      <c r="AN703" s="84"/>
      <c r="AO703" s="84"/>
      <c r="AP703" s="84"/>
      <c r="AQ703" s="84"/>
      <c r="AR703" s="84"/>
      <c r="AS703" s="84"/>
      <c r="AT703" s="84"/>
      <c r="AU703" s="84"/>
    </row>
    <row r="704" spans="2:47" s="77" customFormat="1" ht="12.95" customHeight="1">
      <c r="C704" s="162"/>
      <c r="D704" s="162"/>
      <c r="S704" s="79"/>
      <c r="AA704" s="84"/>
      <c r="AB704" s="84"/>
      <c r="AC704" s="84"/>
      <c r="AD704" s="84"/>
      <c r="AE704" s="84"/>
      <c r="AG704" s="142"/>
      <c r="AN704" s="84"/>
      <c r="AO704" s="84"/>
      <c r="AP704" s="84"/>
      <c r="AQ704" s="84"/>
      <c r="AR704" s="84"/>
      <c r="AS704" s="84"/>
      <c r="AT704" s="84"/>
      <c r="AU704" s="84"/>
    </row>
    <row r="705" spans="3:64" s="77" customFormat="1" ht="12.95" customHeight="1">
      <c r="C705" s="162"/>
      <c r="D705" s="162"/>
      <c r="S705" s="79"/>
      <c r="AA705" s="84"/>
      <c r="AB705" s="84"/>
      <c r="AC705" s="84"/>
      <c r="AD705" s="84"/>
      <c r="AE705" s="84"/>
      <c r="AG705" s="142"/>
      <c r="AN705" s="84"/>
      <c r="AO705" s="84"/>
      <c r="AP705" s="84"/>
      <c r="AQ705" s="84"/>
      <c r="AR705" s="84"/>
      <c r="AS705" s="84"/>
      <c r="AT705" s="84"/>
      <c r="AU705" s="84"/>
    </row>
    <row r="706" spans="3:64" s="77" customFormat="1" ht="12.95" customHeight="1">
      <c r="C706" s="162"/>
      <c r="D706" s="162"/>
      <c r="S706" s="79"/>
      <c r="AA706" s="84"/>
      <c r="AB706" s="84"/>
      <c r="AC706" s="84"/>
      <c r="AD706" s="84"/>
      <c r="AE706" s="84"/>
      <c r="AG706" s="142"/>
      <c r="AN706" s="84"/>
      <c r="AO706" s="84"/>
      <c r="AP706" s="84"/>
      <c r="AQ706" s="84"/>
      <c r="AR706" s="84"/>
      <c r="AS706" s="84"/>
      <c r="AT706" s="84"/>
      <c r="AU706" s="84"/>
    </row>
    <row r="707" spans="3:64" s="77" customFormat="1" ht="12.95" customHeight="1">
      <c r="C707" s="162"/>
      <c r="D707" s="162"/>
      <c r="S707" s="79"/>
      <c r="AA707" s="84"/>
      <c r="AB707" s="84"/>
      <c r="AC707" s="84"/>
      <c r="AD707" s="84"/>
      <c r="AE707" s="84"/>
      <c r="AG707" s="142"/>
      <c r="AN707" s="84"/>
      <c r="AO707" s="84"/>
      <c r="AP707" s="84"/>
      <c r="AQ707" s="84"/>
      <c r="AR707" s="84"/>
      <c r="AS707" s="84"/>
      <c r="AT707" s="84"/>
      <c r="AU707" s="84"/>
    </row>
    <row r="708" spans="3:64" s="77" customFormat="1" ht="12.95" customHeight="1">
      <c r="C708" s="162"/>
      <c r="D708" s="162"/>
      <c r="S708" s="79"/>
      <c r="AA708" s="84"/>
      <c r="AB708" s="84"/>
      <c r="AC708" s="84"/>
      <c r="AD708" s="84"/>
      <c r="AE708" s="84"/>
      <c r="AG708" s="142"/>
      <c r="AN708" s="84"/>
      <c r="AO708" s="84"/>
      <c r="AP708" s="84"/>
      <c r="AQ708" s="84"/>
      <c r="AR708" s="84"/>
      <c r="AS708" s="84"/>
      <c r="AT708" s="84"/>
      <c r="AU708" s="84"/>
    </row>
    <row r="709" spans="3:64" s="77" customFormat="1" ht="12.95" customHeight="1">
      <c r="C709" s="162"/>
      <c r="D709" s="162"/>
      <c r="S709" s="79"/>
      <c r="AA709" s="84"/>
      <c r="AB709" s="84"/>
      <c r="AC709" s="84"/>
      <c r="AD709" s="84"/>
      <c r="AE709" s="84"/>
      <c r="AG709" s="142"/>
      <c r="AN709" s="84"/>
      <c r="AO709" s="84"/>
      <c r="AP709" s="84"/>
      <c r="AQ709" s="84"/>
      <c r="AR709" s="84"/>
      <c r="AS709" s="84"/>
      <c r="AT709" s="84"/>
      <c r="AU709" s="84"/>
    </row>
    <row r="710" spans="3:64" s="77" customFormat="1" ht="12.95" customHeight="1">
      <c r="C710" s="162"/>
      <c r="D710" s="162"/>
      <c r="S710" s="79"/>
      <c r="AA710" s="84"/>
      <c r="AB710" s="84"/>
      <c r="AC710" s="84"/>
      <c r="AD710" s="84"/>
      <c r="AE710" s="84"/>
      <c r="AG710" s="142"/>
      <c r="AN710" s="84"/>
      <c r="AO710" s="84"/>
      <c r="AP710" s="84"/>
      <c r="AQ710" s="84"/>
      <c r="AR710" s="84"/>
      <c r="AS710" s="84"/>
      <c r="AT710" s="84"/>
      <c r="AU710" s="84"/>
    </row>
    <row r="711" spans="3:64" s="77" customFormat="1" ht="12.95" customHeight="1">
      <c r="C711" s="162"/>
      <c r="D711" s="162"/>
      <c r="S711" s="79"/>
      <c r="AA711" s="84"/>
      <c r="AB711" s="84"/>
      <c r="AC711" s="84"/>
      <c r="AD711" s="84"/>
      <c r="AE711" s="84"/>
      <c r="AG711" s="142"/>
      <c r="AN711" s="84"/>
      <c r="AO711" s="84"/>
      <c r="AP711" s="84"/>
      <c r="AQ711" s="84"/>
      <c r="AR711" s="84"/>
      <c r="AS711" s="84"/>
      <c r="AT711" s="84"/>
      <c r="AU711" s="84"/>
    </row>
    <row r="712" spans="3:64" s="77" customFormat="1" ht="12.95" customHeight="1">
      <c r="C712" s="162"/>
      <c r="D712" s="162"/>
      <c r="S712" s="79"/>
      <c r="AA712" s="84"/>
      <c r="AB712" s="84"/>
      <c r="AC712" s="84"/>
      <c r="AD712" s="84"/>
      <c r="AE712" s="84"/>
      <c r="AG712" s="142"/>
      <c r="AN712" s="84"/>
      <c r="AO712" s="84"/>
      <c r="AP712" s="84"/>
      <c r="AQ712" s="84"/>
      <c r="AR712" s="84"/>
      <c r="AS712" s="84"/>
      <c r="AT712" s="84"/>
      <c r="AU712" s="84"/>
      <c r="AV712" s="84"/>
    </row>
    <row r="713" spans="3:64" s="77" customFormat="1" ht="12.95" customHeight="1">
      <c r="C713" s="162"/>
      <c r="D713" s="162"/>
      <c r="S713" s="79"/>
      <c r="AA713" s="84"/>
      <c r="AB713" s="84"/>
      <c r="AC713" s="84"/>
      <c r="AD713" s="84"/>
      <c r="AE713" s="84"/>
      <c r="AG713" s="142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84"/>
      <c r="BD713" s="84"/>
      <c r="BE713" s="84"/>
      <c r="BF713" s="84"/>
      <c r="BG713" s="84"/>
      <c r="BH713" s="84"/>
      <c r="BI713" s="84"/>
      <c r="BJ713" s="84"/>
      <c r="BK713" s="84"/>
      <c r="BL713" s="84"/>
    </row>
    <row r="714" spans="3:64" s="77" customFormat="1" ht="12.95" customHeight="1">
      <c r="C714" s="162"/>
      <c r="D714" s="162"/>
      <c r="S714" s="79"/>
      <c r="AA714" s="84"/>
      <c r="AB714" s="84"/>
      <c r="AC714" s="84"/>
      <c r="AD714" s="84"/>
      <c r="AE714" s="84"/>
      <c r="AG714" s="142"/>
      <c r="AN714" s="84"/>
      <c r="AO714" s="84"/>
      <c r="AP714" s="84"/>
      <c r="AQ714" s="84"/>
      <c r="AR714" s="84"/>
      <c r="AS714" s="84"/>
      <c r="AT714" s="84"/>
      <c r="AU714" s="84"/>
    </row>
    <row r="715" spans="3:64" s="77" customFormat="1" ht="12.95" customHeight="1">
      <c r="C715" s="162"/>
      <c r="D715" s="162"/>
      <c r="S715" s="79"/>
      <c r="AA715" s="84"/>
      <c r="AB715" s="84"/>
      <c r="AC715" s="84"/>
      <c r="AD715" s="84"/>
      <c r="AE715" s="84"/>
      <c r="AG715" s="142"/>
      <c r="AN715" s="84"/>
      <c r="AO715" s="84"/>
      <c r="AP715" s="84"/>
      <c r="AQ715" s="84"/>
      <c r="AR715" s="84"/>
      <c r="AS715" s="84"/>
      <c r="AT715" s="84"/>
      <c r="AU715" s="84"/>
    </row>
    <row r="716" spans="3:64" s="77" customFormat="1" ht="12.95" customHeight="1">
      <c r="C716" s="162"/>
      <c r="D716" s="162"/>
      <c r="S716" s="79"/>
      <c r="AA716" s="84"/>
      <c r="AB716" s="84"/>
      <c r="AC716" s="84"/>
      <c r="AD716" s="84"/>
      <c r="AE716" s="84"/>
      <c r="AG716" s="142"/>
      <c r="AN716" s="84"/>
      <c r="AO716" s="84"/>
      <c r="AP716" s="84"/>
      <c r="AQ716" s="84"/>
      <c r="AR716" s="84"/>
      <c r="AS716" s="84"/>
      <c r="AT716" s="84"/>
      <c r="AU716" s="84"/>
    </row>
    <row r="717" spans="3:64" s="77" customFormat="1" ht="12.95" customHeight="1">
      <c r="C717" s="162"/>
      <c r="D717" s="162"/>
      <c r="S717" s="79"/>
      <c r="AA717" s="84"/>
      <c r="AB717" s="84"/>
      <c r="AC717" s="84"/>
      <c r="AD717" s="84"/>
      <c r="AE717" s="84"/>
      <c r="AG717" s="142"/>
      <c r="AN717" s="84"/>
      <c r="AO717" s="84"/>
      <c r="AP717" s="84"/>
      <c r="AQ717" s="84"/>
      <c r="AR717" s="84"/>
      <c r="AS717" s="84"/>
      <c r="AT717" s="84"/>
      <c r="AU717" s="84"/>
    </row>
    <row r="718" spans="3:64" s="77" customFormat="1" ht="12.95" customHeight="1">
      <c r="C718" s="162"/>
      <c r="D718" s="162"/>
      <c r="S718" s="79"/>
      <c r="AA718" s="84"/>
      <c r="AB718" s="84"/>
      <c r="AC718" s="84"/>
      <c r="AD718" s="84"/>
      <c r="AE718" s="84"/>
      <c r="AG718" s="142"/>
      <c r="AN718" s="84"/>
      <c r="AO718" s="84"/>
      <c r="AP718" s="84"/>
      <c r="AQ718" s="84"/>
      <c r="AR718" s="84"/>
      <c r="AS718" s="84"/>
      <c r="AT718" s="84"/>
      <c r="AU718" s="84"/>
    </row>
    <row r="719" spans="3:64" s="77" customFormat="1" ht="12.95" customHeight="1">
      <c r="C719" s="162"/>
      <c r="D719" s="162"/>
      <c r="S719" s="79"/>
      <c r="AA719" s="84"/>
      <c r="AB719" s="84"/>
      <c r="AC719" s="84"/>
      <c r="AD719" s="84"/>
      <c r="AE719" s="84"/>
      <c r="AG719" s="142"/>
      <c r="AN719" s="84"/>
      <c r="AO719" s="84"/>
      <c r="AP719" s="84"/>
      <c r="AQ719" s="84"/>
      <c r="AR719" s="84"/>
      <c r="AS719" s="84"/>
      <c r="AT719" s="84"/>
      <c r="AU719" s="84"/>
    </row>
    <row r="720" spans="3:64" s="77" customFormat="1" ht="12.95" customHeight="1">
      <c r="C720" s="162"/>
      <c r="D720" s="162"/>
      <c r="S720" s="79"/>
      <c r="AA720" s="84"/>
      <c r="AB720" s="84"/>
      <c r="AC720" s="84"/>
      <c r="AD720" s="84"/>
      <c r="AE720" s="84"/>
      <c r="AG720" s="142"/>
      <c r="AN720" s="84"/>
      <c r="AO720" s="84"/>
      <c r="AP720" s="84"/>
      <c r="AQ720" s="84"/>
      <c r="AR720" s="84"/>
      <c r="AS720" s="84"/>
      <c r="AT720" s="84"/>
      <c r="AU720" s="84"/>
    </row>
    <row r="721" spans="3:64" s="77" customFormat="1" ht="12.95" customHeight="1">
      <c r="C721" s="162"/>
      <c r="D721" s="162"/>
      <c r="S721" s="79"/>
      <c r="AA721" s="84"/>
      <c r="AB721" s="84"/>
      <c r="AC721" s="84"/>
      <c r="AD721" s="84"/>
      <c r="AE721" s="84"/>
      <c r="AG721" s="142"/>
      <c r="AN721" s="84"/>
      <c r="AO721" s="84"/>
      <c r="AP721" s="84"/>
      <c r="AQ721" s="84"/>
      <c r="AR721" s="84"/>
      <c r="AS721" s="84"/>
      <c r="AT721" s="84"/>
      <c r="AU721" s="84"/>
    </row>
    <row r="722" spans="3:64" s="77" customFormat="1" ht="12.95" customHeight="1">
      <c r="C722" s="162"/>
      <c r="D722" s="162"/>
      <c r="S722" s="79"/>
      <c r="AA722" s="84"/>
      <c r="AB722" s="84"/>
      <c r="AC722" s="84"/>
      <c r="AD722" s="84"/>
      <c r="AE722" s="84"/>
      <c r="AG722" s="142"/>
      <c r="AN722" s="84"/>
      <c r="AO722" s="84"/>
      <c r="AP722" s="84"/>
      <c r="AQ722" s="84"/>
      <c r="AR722" s="84"/>
      <c r="AS722" s="84"/>
      <c r="AT722" s="84"/>
      <c r="AU722" s="84"/>
    </row>
    <row r="723" spans="3:64" s="77" customFormat="1" ht="12.95" customHeight="1">
      <c r="C723" s="162"/>
      <c r="D723" s="162"/>
      <c r="S723" s="79"/>
      <c r="AA723" s="84"/>
      <c r="AB723" s="84"/>
      <c r="AC723" s="84"/>
      <c r="AD723" s="84"/>
      <c r="AE723" s="84"/>
      <c r="AG723" s="142"/>
      <c r="AN723" s="84"/>
      <c r="AO723" s="84"/>
      <c r="AP723" s="84"/>
      <c r="AQ723" s="84"/>
      <c r="AR723" s="84"/>
      <c r="AS723" s="84"/>
      <c r="AT723" s="84"/>
      <c r="AU723" s="84"/>
    </row>
    <row r="724" spans="3:64" s="77" customFormat="1" ht="12.95" customHeight="1">
      <c r="C724" s="162"/>
      <c r="D724" s="162"/>
      <c r="S724" s="79"/>
      <c r="AA724" s="84"/>
      <c r="AB724" s="84"/>
      <c r="AC724" s="84"/>
      <c r="AD724" s="84"/>
      <c r="AE724" s="84"/>
      <c r="AG724" s="142"/>
      <c r="AN724" s="84"/>
      <c r="AO724" s="84"/>
      <c r="AP724" s="84"/>
      <c r="AQ724" s="84"/>
      <c r="AR724" s="84"/>
      <c r="AS724" s="84"/>
      <c r="AT724" s="84"/>
      <c r="AU724" s="84"/>
    </row>
    <row r="725" spans="3:64" s="77" customFormat="1" ht="12.95" customHeight="1">
      <c r="C725" s="162"/>
      <c r="D725" s="162"/>
      <c r="S725" s="79"/>
      <c r="AA725" s="84"/>
      <c r="AB725" s="84"/>
      <c r="AC725" s="84"/>
      <c r="AD725" s="84"/>
      <c r="AE725" s="84"/>
      <c r="AG725" s="142"/>
      <c r="AN725" s="84"/>
      <c r="AO725" s="84"/>
      <c r="AP725" s="84"/>
      <c r="AQ725" s="84"/>
      <c r="AR725" s="84"/>
      <c r="AS725" s="84"/>
      <c r="AT725" s="84"/>
      <c r="AU725" s="84"/>
    </row>
    <row r="726" spans="3:64" s="77" customFormat="1" ht="12.95" customHeight="1">
      <c r="C726" s="162"/>
      <c r="D726" s="162"/>
      <c r="S726" s="79"/>
      <c r="AA726" s="84"/>
      <c r="AB726" s="84"/>
      <c r="AC726" s="84"/>
      <c r="AD726" s="84"/>
      <c r="AE726" s="84"/>
      <c r="AG726" s="142"/>
      <c r="AN726" s="84"/>
      <c r="AO726" s="84"/>
      <c r="AP726" s="84"/>
      <c r="AQ726" s="84"/>
      <c r="AR726" s="84"/>
      <c r="AS726" s="84"/>
      <c r="AT726" s="84"/>
      <c r="AU726" s="84"/>
    </row>
    <row r="727" spans="3:64" s="77" customFormat="1" ht="12.95" customHeight="1">
      <c r="C727" s="162"/>
      <c r="D727" s="162"/>
      <c r="S727" s="79"/>
      <c r="AA727" s="84"/>
      <c r="AB727" s="84"/>
      <c r="AC727" s="84"/>
      <c r="AD727" s="84"/>
      <c r="AE727" s="84"/>
      <c r="AG727" s="142"/>
      <c r="AN727" s="84"/>
      <c r="AO727" s="84"/>
      <c r="AP727" s="84"/>
      <c r="AQ727" s="84"/>
      <c r="AR727" s="84"/>
      <c r="AS727" s="84"/>
      <c r="AT727" s="84"/>
      <c r="AU727" s="84"/>
    </row>
    <row r="728" spans="3:64" s="77" customFormat="1" ht="12.95" customHeight="1">
      <c r="C728" s="162"/>
      <c r="D728" s="162"/>
      <c r="S728" s="79"/>
      <c r="AA728" s="84"/>
      <c r="AB728" s="84"/>
      <c r="AC728" s="84"/>
      <c r="AD728" s="84"/>
      <c r="AE728" s="84"/>
      <c r="AG728" s="142"/>
      <c r="AN728" s="84"/>
      <c r="AO728" s="84"/>
      <c r="AP728" s="84"/>
      <c r="AQ728" s="84"/>
      <c r="AR728" s="84"/>
      <c r="AS728" s="84"/>
      <c r="AT728" s="84"/>
      <c r="AU728" s="84"/>
    </row>
    <row r="729" spans="3:64" s="77" customFormat="1" ht="12.95" customHeight="1">
      <c r="C729" s="162"/>
      <c r="D729" s="162"/>
      <c r="S729" s="79"/>
      <c r="AA729" s="84"/>
      <c r="AB729" s="84"/>
      <c r="AC729" s="84"/>
      <c r="AD729" s="84"/>
      <c r="AE729" s="84"/>
      <c r="AG729" s="142"/>
      <c r="AN729" s="84"/>
      <c r="AO729" s="84"/>
      <c r="AP729" s="84"/>
      <c r="AQ729" s="84"/>
      <c r="AR729" s="84"/>
      <c r="AS729" s="84"/>
      <c r="AT729" s="84"/>
      <c r="AU729" s="84"/>
    </row>
    <row r="730" spans="3:64" s="77" customFormat="1" ht="12.95" customHeight="1">
      <c r="C730" s="162"/>
      <c r="D730" s="162"/>
      <c r="S730" s="79"/>
      <c r="AA730" s="84"/>
      <c r="AB730" s="84"/>
      <c r="AC730" s="84"/>
      <c r="AD730" s="84"/>
      <c r="AE730" s="84"/>
      <c r="AG730" s="142"/>
      <c r="AN730" s="84"/>
      <c r="AO730" s="84"/>
      <c r="AP730" s="84"/>
      <c r="AQ730" s="84"/>
      <c r="AR730" s="84"/>
      <c r="AS730" s="84"/>
      <c r="AT730" s="84"/>
      <c r="AU730" s="84"/>
    </row>
    <row r="731" spans="3:64" s="77" customFormat="1" ht="12.95" customHeight="1">
      <c r="C731" s="162"/>
      <c r="D731" s="162"/>
      <c r="S731" s="79"/>
      <c r="AA731" s="84"/>
      <c r="AB731" s="84"/>
      <c r="AC731" s="84"/>
      <c r="AD731" s="84"/>
      <c r="AE731" s="84"/>
      <c r="AG731" s="142"/>
      <c r="AN731" s="84"/>
      <c r="AO731" s="84"/>
      <c r="AP731" s="84"/>
      <c r="AQ731" s="84"/>
      <c r="AR731" s="84"/>
      <c r="AS731" s="84"/>
      <c r="AT731" s="84"/>
      <c r="AU731" s="84"/>
    </row>
    <row r="732" spans="3:64" s="77" customFormat="1" ht="12.95" customHeight="1">
      <c r="C732" s="162"/>
      <c r="D732" s="162"/>
      <c r="S732" s="79"/>
      <c r="AA732" s="84"/>
      <c r="AB732" s="84"/>
      <c r="AC732" s="84"/>
      <c r="AD732" s="84"/>
      <c r="AE732" s="84"/>
      <c r="AG732" s="142"/>
      <c r="AN732" s="84"/>
      <c r="AO732" s="84"/>
      <c r="AP732" s="84"/>
      <c r="AQ732" s="84"/>
      <c r="AR732" s="84"/>
      <c r="AS732" s="84"/>
      <c r="AT732" s="84"/>
      <c r="AU732" s="84"/>
    </row>
    <row r="733" spans="3:64" s="77" customFormat="1" ht="12.95" customHeight="1">
      <c r="C733" s="162"/>
      <c r="D733" s="162"/>
      <c r="S733" s="79"/>
      <c r="AA733" s="84"/>
      <c r="AB733" s="84"/>
      <c r="AC733" s="84"/>
      <c r="AD733" s="84"/>
      <c r="AE733" s="84"/>
      <c r="AG733" s="142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84"/>
      <c r="BD733" s="84"/>
      <c r="BE733" s="84"/>
      <c r="BF733" s="84"/>
      <c r="BG733" s="84"/>
      <c r="BH733" s="84"/>
      <c r="BI733" s="84"/>
      <c r="BJ733" s="84"/>
      <c r="BK733" s="84"/>
      <c r="BL733" s="84"/>
    </row>
    <row r="734" spans="3:64" s="77" customFormat="1" ht="12.95" customHeight="1">
      <c r="C734" s="162"/>
      <c r="D734" s="162"/>
      <c r="S734" s="79"/>
      <c r="AA734" s="84"/>
      <c r="AB734" s="84"/>
      <c r="AC734" s="84"/>
      <c r="AD734" s="84"/>
      <c r="AE734" s="84"/>
      <c r="AG734" s="142"/>
      <c r="AN734" s="84"/>
      <c r="AO734" s="84"/>
      <c r="AP734" s="84"/>
      <c r="AQ734" s="84"/>
      <c r="AR734" s="84"/>
      <c r="AS734" s="84"/>
      <c r="AT734" s="84"/>
      <c r="AU734" s="84"/>
    </row>
    <row r="735" spans="3:64" s="77" customFormat="1" ht="12.95" customHeight="1">
      <c r="C735" s="162"/>
      <c r="D735" s="162"/>
      <c r="S735" s="79"/>
      <c r="AA735" s="84"/>
      <c r="AB735" s="84"/>
      <c r="AC735" s="84"/>
      <c r="AD735" s="84"/>
      <c r="AE735" s="84"/>
      <c r="AG735" s="142"/>
      <c r="AN735" s="84"/>
      <c r="AO735" s="84"/>
      <c r="AP735" s="84"/>
      <c r="AQ735" s="84"/>
      <c r="AR735" s="84"/>
      <c r="AS735" s="84"/>
      <c r="AT735" s="84"/>
      <c r="AU735" s="84"/>
    </row>
    <row r="736" spans="3:64" s="77" customFormat="1" ht="12.95" customHeight="1">
      <c r="C736" s="162"/>
      <c r="D736" s="162"/>
      <c r="S736" s="79"/>
      <c r="AA736" s="84"/>
      <c r="AB736" s="84"/>
      <c r="AC736" s="84"/>
      <c r="AD736" s="84"/>
      <c r="AE736" s="84"/>
      <c r="AG736" s="142"/>
      <c r="AN736" s="84"/>
      <c r="AO736" s="84"/>
      <c r="AP736" s="84"/>
      <c r="AQ736" s="84"/>
      <c r="AR736" s="84"/>
      <c r="AS736" s="84"/>
      <c r="AT736" s="84"/>
      <c r="AU736" s="84"/>
    </row>
    <row r="737" spans="3:48" s="77" customFormat="1" ht="12.95" customHeight="1">
      <c r="C737" s="162"/>
      <c r="D737" s="162"/>
      <c r="S737" s="79"/>
      <c r="AA737" s="84"/>
      <c r="AB737" s="84"/>
      <c r="AC737" s="84"/>
      <c r="AD737" s="84"/>
      <c r="AE737" s="84"/>
      <c r="AG737" s="142"/>
      <c r="AN737" s="84"/>
      <c r="AO737" s="84"/>
      <c r="AP737" s="84"/>
      <c r="AQ737" s="84"/>
      <c r="AR737" s="84"/>
      <c r="AS737" s="84"/>
      <c r="AT737" s="84"/>
      <c r="AU737" s="84"/>
    </row>
    <row r="738" spans="3:48" s="77" customFormat="1" ht="12.95" customHeight="1">
      <c r="C738" s="162"/>
      <c r="D738" s="162"/>
      <c r="S738" s="79"/>
      <c r="AA738" s="84"/>
      <c r="AB738" s="84"/>
      <c r="AC738" s="84"/>
      <c r="AD738" s="84"/>
      <c r="AE738" s="84"/>
      <c r="AG738" s="142"/>
      <c r="AN738" s="84"/>
      <c r="AO738" s="84"/>
      <c r="AP738" s="84"/>
      <c r="AQ738" s="84"/>
      <c r="AR738" s="84"/>
      <c r="AS738" s="84"/>
      <c r="AT738" s="84"/>
      <c r="AU738" s="84"/>
    </row>
    <row r="739" spans="3:48" s="77" customFormat="1" ht="12.95" customHeight="1">
      <c r="C739" s="162"/>
      <c r="D739" s="162"/>
      <c r="S739" s="79"/>
      <c r="AA739" s="84"/>
      <c r="AB739" s="84"/>
      <c r="AC739" s="84"/>
      <c r="AD739" s="84"/>
      <c r="AE739" s="84"/>
      <c r="AG739" s="142"/>
      <c r="AN739" s="84"/>
      <c r="AO739" s="84"/>
      <c r="AP739" s="84"/>
      <c r="AQ739" s="84"/>
      <c r="AR739" s="84"/>
      <c r="AS739" s="84"/>
      <c r="AT739" s="84"/>
      <c r="AU739" s="84"/>
    </row>
    <row r="740" spans="3:48" s="77" customFormat="1" ht="12.95" customHeight="1">
      <c r="C740" s="162"/>
      <c r="D740" s="162"/>
      <c r="S740" s="79"/>
      <c r="AA740" s="84"/>
      <c r="AB740" s="84"/>
      <c r="AC740" s="84"/>
      <c r="AD740" s="84"/>
      <c r="AE740" s="84"/>
      <c r="AG740" s="142"/>
      <c r="AN740" s="84"/>
      <c r="AO740" s="84"/>
      <c r="AP740" s="84"/>
      <c r="AQ740" s="84"/>
      <c r="AR740" s="84"/>
      <c r="AS740" s="84"/>
      <c r="AT740" s="84"/>
      <c r="AU740" s="84"/>
    </row>
    <row r="741" spans="3:48" s="77" customFormat="1" ht="12.95" customHeight="1">
      <c r="C741" s="162"/>
      <c r="D741" s="162"/>
      <c r="S741" s="79"/>
      <c r="AA741" s="84"/>
      <c r="AB741" s="84"/>
      <c r="AC741" s="84"/>
      <c r="AD741" s="84"/>
      <c r="AE741" s="84"/>
      <c r="AG741" s="142"/>
      <c r="AN741" s="84"/>
      <c r="AO741" s="84"/>
      <c r="AP741" s="84"/>
      <c r="AQ741" s="84"/>
      <c r="AR741" s="84"/>
      <c r="AS741" s="84"/>
      <c r="AT741" s="84"/>
      <c r="AU741" s="84"/>
    </row>
    <row r="742" spans="3:48" s="77" customFormat="1" ht="12.95" customHeight="1">
      <c r="C742" s="162"/>
      <c r="D742" s="162"/>
      <c r="S742" s="79"/>
      <c r="AA742" s="84"/>
      <c r="AB742" s="84"/>
      <c r="AC742" s="84"/>
      <c r="AD742" s="84"/>
      <c r="AE742" s="84"/>
      <c r="AG742" s="142"/>
      <c r="AN742" s="84"/>
      <c r="AO742" s="84"/>
      <c r="AP742" s="84"/>
      <c r="AQ742" s="84"/>
      <c r="AR742" s="84"/>
      <c r="AS742" s="84"/>
      <c r="AT742" s="84"/>
      <c r="AU742" s="84"/>
    </row>
    <row r="743" spans="3:48" s="77" customFormat="1" ht="12.95" customHeight="1">
      <c r="C743" s="162"/>
      <c r="D743" s="162"/>
      <c r="S743" s="79"/>
      <c r="AA743" s="84"/>
      <c r="AB743" s="84"/>
      <c r="AC743" s="84"/>
      <c r="AD743" s="84"/>
      <c r="AE743" s="84"/>
      <c r="AG743" s="142"/>
      <c r="AN743" s="84"/>
      <c r="AO743" s="84"/>
      <c r="AP743" s="84"/>
      <c r="AQ743" s="84"/>
      <c r="AR743" s="84"/>
      <c r="AS743" s="84"/>
      <c r="AT743" s="84"/>
      <c r="AU743" s="84"/>
    </row>
    <row r="744" spans="3:48" s="77" customFormat="1" ht="12.95" customHeight="1">
      <c r="C744" s="162"/>
      <c r="D744" s="162"/>
      <c r="S744" s="79"/>
      <c r="AA744" s="84"/>
      <c r="AB744" s="84"/>
      <c r="AC744" s="84"/>
      <c r="AD744" s="84"/>
      <c r="AE744" s="84"/>
      <c r="AG744" s="142"/>
      <c r="AN744" s="84"/>
      <c r="AO744" s="84"/>
      <c r="AP744" s="84"/>
      <c r="AQ744" s="84"/>
      <c r="AR744" s="84"/>
      <c r="AS744" s="84"/>
      <c r="AT744" s="84"/>
      <c r="AU744" s="84"/>
      <c r="AV744" s="84"/>
    </row>
    <row r="745" spans="3:48" s="77" customFormat="1" ht="12.95" customHeight="1">
      <c r="C745" s="162"/>
      <c r="D745" s="162"/>
      <c r="S745" s="79"/>
      <c r="AA745" s="84"/>
      <c r="AB745" s="84"/>
      <c r="AC745" s="84"/>
      <c r="AD745" s="84"/>
      <c r="AE745" s="84"/>
      <c r="AG745" s="142"/>
      <c r="AN745" s="84"/>
      <c r="AO745" s="84"/>
      <c r="AP745" s="84"/>
      <c r="AQ745" s="84"/>
      <c r="AR745" s="84"/>
      <c r="AS745" s="84"/>
      <c r="AT745" s="84"/>
      <c r="AU745" s="84"/>
    </row>
    <row r="746" spans="3:48" s="77" customFormat="1" ht="12.95" customHeight="1">
      <c r="C746" s="162"/>
      <c r="D746" s="162"/>
      <c r="S746" s="79"/>
      <c r="AA746" s="84"/>
      <c r="AB746" s="84"/>
      <c r="AC746" s="84"/>
      <c r="AD746" s="84"/>
      <c r="AE746" s="84"/>
      <c r="AG746" s="142"/>
      <c r="AN746" s="84"/>
      <c r="AO746" s="84"/>
      <c r="AP746" s="84"/>
      <c r="AQ746" s="84"/>
      <c r="AR746" s="84"/>
      <c r="AS746" s="84"/>
      <c r="AT746" s="84"/>
      <c r="AU746" s="84"/>
    </row>
    <row r="747" spans="3:48" s="77" customFormat="1" ht="12.95" customHeight="1">
      <c r="C747" s="162"/>
      <c r="D747" s="162"/>
      <c r="S747" s="79"/>
      <c r="AA747" s="84"/>
      <c r="AB747" s="84"/>
      <c r="AC747" s="84"/>
      <c r="AD747" s="84"/>
      <c r="AE747" s="84"/>
      <c r="AG747" s="142"/>
      <c r="AN747" s="84"/>
      <c r="AO747" s="84"/>
      <c r="AP747" s="84"/>
      <c r="AQ747" s="84"/>
      <c r="AR747" s="84"/>
      <c r="AS747" s="84"/>
      <c r="AT747" s="84"/>
      <c r="AU747" s="84"/>
    </row>
    <row r="748" spans="3:48" s="77" customFormat="1" ht="12.95" customHeight="1">
      <c r="C748" s="162"/>
      <c r="D748" s="162"/>
      <c r="S748" s="79"/>
      <c r="AA748" s="84"/>
      <c r="AB748" s="84"/>
      <c r="AC748" s="84"/>
      <c r="AD748" s="84"/>
      <c r="AE748" s="84"/>
      <c r="AG748" s="142"/>
      <c r="AN748" s="84"/>
      <c r="AO748" s="84"/>
      <c r="AP748" s="84"/>
      <c r="AQ748" s="84"/>
      <c r="AR748" s="84"/>
      <c r="AS748" s="84"/>
      <c r="AT748" s="84"/>
      <c r="AU748" s="84"/>
    </row>
    <row r="749" spans="3:48" s="77" customFormat="1" ht="12.95" customHeight="1">
      <c r="C749" s="162"/>
      <c r="D749" s="162"/>
      <c r="S749" s="79"/>
      <c r="AA749" s="84"/>
      <c r="AB749" s="84"/>
      <c r="AC749" s="84"/>
      <c r="AD749" s="84"/>
      <c r="AE749" s="84"/>
      <c r="AG749" s="142"/>
      <c r="AN749" s="84"/>
      <c r="AO749" s="84"/>
      <c r="AP749" s="84"/>
      <c r="AQ749" s="84"/>
      <c r="AR749" s="84"/>
      <c r="AS749" s="84"/>
      <c r="AT749" s="84"/>
      <c r="AU749" s="84"/>
    </row>
    <row r="750" spans="3:48" s="77" customFormat="1" ht="12.95" customHeight="1">
      <c r="C750" s="162"/>
      <c r="D750" s="162"/>
      <c r="S750" s="79"/>
      <c r="AA750" s="84"/>
      <c r="AB750" s="84"/>
      <c r="AC750" s="84"/>
      <c r="AD750" s="84"/>
      <c r="AE750" s="84"/>
      <c r="AG750" s="142"/>
      <c r="AN750" s="84"/>
      <c r="AO750" s="84"/>
      <c r="AP750" s="84"/>
      <c r="AQ750" s="84"/>
      <c r="AR750" s="84"/>
      <c r="AS750" s="84"/>
      <c r="AT750" s="84"/>
      <c r="AU750" s="84"/>
    </row>
    <row r="751" spans="3:48" s="77" customFormat="1" ht="12.95" customHeight="1">
      <c r="C751" s="162"/>
      <c r="D751" s="162"/>
      <c r="S751" s="79"/>
      <c r="AA751" s="84"/>
      <c r="AB751" s="84"/>
      <c r="AC751" s="84"/>
      <c r="AD751" s="84"/>
      <c r="AE751" s="84"/>
      <c r="AG751" s="142"/>
      <c r="AN751" s="84"/>
      <c r="AO751" s="84"/>
      <c r="AP751" s="84"/>
      <c r="AQ751" s="84"/>
      <c r="AR751" s="84"/>
      <c r="AS751" s="84"/>
      <c r="AT751" s="84"/>
      <c r="AU751" s="84"/>
    </row>
    <row r="752" spans="3:48" s="77" customFormat="1" ht="12.95" customHeight="1">
      <c r="C752" s="162"/>
      <c r="D752" s="162"/>
      <c r="S752" s="79"/>
      <c r="AA752" s="84"/>
      <c r="AB752" s="84"/>
      <c r="AC752" s="84"/>
      <c r="AD752" s="84"/>
      <c r="AE752" s="84"/>
      <c r="AG752" s="142"/>
      <c r="AN752" s="84"/>
      <c r="AO752" s="84"/>
      <c r="AP752" s="84"/>
      <c r="AQ752" s="84"/>
      <c r="AR752" s="84"/>
      <c r="AS752" s="84"/>
      <c r="AT752" s="84"/>
      <c r="AU752" s="84"/>
    </row>
    <row r="753" spans="3:64" s="77" customFormat="1" ht="12.95" customHeight="1">
      <c r="C753" s="162"/>
      <c r="D753" s="162"/>
      <c r="S753" s="79"/>
      <c r="AA753" s="84"/>
      <c r="AB753" s="84"/>
      <c r="AC753" s="84"/>
      <c r="AD753" s="84"/>
      <c r="AE753" s="84"/>
      <c r="AG753" s="142"/>
      <c r="AN753" s="84"/>
      <c r="AO753" s="84"/>
      <c r="AP753" s="84"/>
      <c r="AQ753" s="84"/>
      <c r="AR753" s="84"/>
      <c r="AS753" s="84"/>
      <c r="AT753" s="84"/>
      <c r="AU753" s="84"/>
    </row>
    <row r="754" spans="3:64" s="77" customFormat="1" ht="12.95" customHeight="1">
      <c r="C754" s="162"/>
      <c r="D754" s="162"/>
      <c r="S754" s="79"/>
      <c r="AA754" s="84"/>
      <c r="AB754" s="84"/>
      <c r="AC754" s="84"/>
      <c r="AD754" s="84"/>
      <c r="AE754" s="84"/>
      <c r="AG754" s="142"/>
      <c r="AN754" s="84"/>
      <c r="AO754" s="84"/>
      <c r="AP754" s="84"/>
      <c r="AQ754" s="84"/>
      <c r="AR754" s="84"/>
      <c r="AS754" s="84"/>
      <c r="AT754" s="84"/>
      <c r="AU754" s="84"/>
      <c r="AV754" s="84"/>
      <c r="AX754" s="84"/>
      <c r="AY754" s="84"/>
      <c r="AZ754" s="84"/>
      <c r="BA754" s="84"/>
      <c r="BB754" s="84"/>
      <c r="BC754" s="84"/>
      <c r="BD754" s="84"/>
      <c r="BE754" s="84"/>
      <c r="BF754" s="84"/>
      <c r="BG754" s="84"/>
      <c r="BH754" s="84"/>
      <c r="BI754" s="84"/>
      <c r="BJ754" s="84"/>
      <c r="BK754" s="84"/>
      <c r="BL754" s="84"/>
    </row>
    <row r="755" spans="3:64" s="77" customFormat="1" ht="12.95" customHeight="1">
      <c r="C755" s="162"/>
      <c r="D755" s="162"/>
      <c r="S755" s="79"/>
      <c r="AA755" s="84"/>
      <c r="AB755" s="84"/>
      <c r="AC755" s="84"/>
      <c r="AD755" s="84"/>
      <c r="AE755" s="84"/>
      <c r="AG755" s="142"/>
      <c r="AN755" s="84"/>
      <c r="AO755" s="84"/>
      <c r="AP755" s="84"/>
      <c r="AQ755" s="84"/>
      <c r="AR755" s="84"/>
      <c r="AS755" s="84"/>
      <c r="AT755" s="84"/>
      <c r="AU755" s="84"/>
    </row>
    <row r="756" spans="3:64" s="77" customFormat="1" ht="12.95" customHeight="1">
      <c r="C756" s="162"/>
      <c r="D756" s="162"/>
      <c r="S756" s="79"/>
      <c r="AA756" s="84"/>
      <c r="AB756" s="84"/>
      <c r="AC756" s="84"/>
      <c r="AD756" s="84"/>
      <c r="AE756" s="84"/>
      <c r="AG756" s="142"/>
      <c r="AN756" s="84"/>
      <c r="AO756" s="84"/>
      <c r="AP756" s="84"/>
      <c r="AQ756" s="84"/>
      <c r="AR756" s="84"/>
      <c r="AS756" s="84"/>
      <c r="AT756" s="84"/>
      <c r="AU756" s="84"/>
    </row>
    <row r="757" spans="3:64" s="77" customFormat="1" ht="12.95" customHeight="1">
      <c r="C757" s="162"/>
      <c r="D757" s="162"/>
      <c r="S757" s="79"/>
      <c r="AA757" s="84"/>
      <c r="AB757" s="84"/>
      <c r="AC757" s="84"/>
      <c r="AD757" s="84"/>
      <c r="AE757" s="84"/>
      <c r="AG757" s="142"/>
      <c r="AN757" s="84"/>
      <c r="AO757" s="84"/>
      <c r="AP757" s="84"/>
      <c r="AQ757" s="84"/>
      <c r="AR757" s="84"/>
      <c r="AS757" s="84"/>
      <c r="AT757" s="84"/>
      <c r="AU757" s="84"/>
    </row>
    <row r="758" spans="3:64" s="77" customFormat="1" ht="12.95" customHeight="1">
      <c r="C758" s="162"/>
      <c r="D758" s="162"/>
      <c r="S758" s="79"/>
      <c r="AA758" s="84"/>
      <c r="AB758" s="84"/>
      <c r="AC758" s="84"/>
      <c r="AD758" s="84"/>
      <c r="AE758" s="84"/>
      <c r="AG758" s="142"/>
      <c r="AN758" s="84"/>
      <c r="AO758" s="84"/>
      <c r="AP758" s="84"/>
      <c r="AQ758" s="84"/>
      <c r="AR758" s="84"/>
      <c r="AS758" s="84"/>
      <c r="AT758" s="84"/>
      <c r="AU758" s="84"/>
    </row>
    <row r="759" spans="3:64" s="77" customFormat="1" ht="12.95" customHeight="1">
      <c r="C759" s="162"/>
      <c r="D759" s="162"/>
      <c r="S759" s="79"/>
      <c r="AA759" s="84"/>
      <c r="AB759" s="84"/>
      <c r="AC759" s="84"/>
      <c r="AD759" s="84"/>
      <c r="AE759" s="84"/>
      <c r="AG759" s="142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84"/>
      <c r="BD759" s="84"/>
      <c r="BE759" s="84"/>
      <c r="BF759" s="84"/>
      <c r="BG759" s="84"/>
      <c r="BH759" s="84"/>
      <c r="BI759" s="84"/>
      <c r="BJ759" s="84"/>
      <c r="BK759" s="84"/>
      <c r="BL759" s="84"/>
    </row>
    <row r="760" spans="3:64" s="77" customFormat="1" ht="12.95" customHeight="1">
      <c r="C760" s="162"/>
      <c r="D760" s="162"/>
      <c r="S760" s="79"/>
      <c r="AA760" s="84"/>
      <c r="AB760" s="84"/>
      <c r="AC760" s="84"/>
      <c r="AD760" s="84"/>
      <c r="AE760" s="84"/>
      <c r="AG760" s="142"/>
      <c r="AN760" s="84"/>
      <c r="AO760" s="84"/>
      <c r="AP760" s="84"/>
      <c r="AQ760" s="84"/>
      <c r="AR760" s="84"/>
      <c r="AS760" s="84"/>
      <c r="AT760" s="84"/>
      <c r="AU760" s="84"/>
    </row>
    <row r="761" spans="3:64" s="77" customFormat="1" ht="12.95" customHeight="1">
      <c r="C761" s="162"/>
      <c r="D761" s="162"/>
      <c r="S761" s="79"/>
      <c r="AA761" s="84"/>
      <c r="AB761" s="84"/>
      <c r="AC761" s="84"/>
      <c r="AD761" s="84"/>
      <c r="AE761" s="84"/>
      <c r="AG761" s="142"/>
      <c r="AN761" s="84"/>
      <c r="AO761" s="84"/>
      <c r="AP761" s="84"/>
      <c r="AQ761" s="84"/>
      <c r="AR761" s="84"/>
      <c r="AS761" s="84"/>
      <c r="AT761" s="84"/>
      <c r="AU761" s="84"/>
    </row>
    <row r="762" spans="3:64" s="77" customFormat="1" ht="12.95" customHeight="1">
      <c r="C762" s="162"/>
      <c r="D762" s="162"/>
      <c r="S762" s="79"/>
      <c r="AA762" s="84"/>
      <c r="AB762" s="84"/>
      <c r="AC762" s="84"/>
      <c r="AD762" s="84"/>
      <c r="AE762" s="84"/>
      <c r="AG762" s="142"/>
      <c r="AN762" s="84"/>
      <c r="AO762" s="84"/>
      <c r="AP762" s="84"/>
      <c r="AQ762" s="84"/>
      <c r="AR762" s="84"/>
      <c r="AS762" s="84"/>
      <c r="AT762" s="84"/>
      <c r="AU762" s="84"/>
    </row>
    <row r="763" spans="3:64" s="77" customFormat="1" ht="12.95" customHeight="1">
      <c r="C763" s="162"/>
      <c r="D763" s="162"/>
      <c r="S763" s="79"/>
      <c r="AA763" s="84"/>
      <c r="AB763" s="84"/>
      <c r="AC763" s="84"/>
      <c r="AD763" s="84"/>
      <c r="AE763" s="84"/>
      <c r="AG763" s="142"/>
      <c r="AN763" s="84"/>
      <c r="AO763" s="84"/>
      <c r="AP763" s="84"/>
      <c r="AQ763" s="84"/>
      <c r="AR763" s="84"/>
      <c r="AS763" s="84"/>
      <c r="AT763" s="84"/>
      <c r="AU763" s="84"/>
    </row>
    <row r="764" spans="3:64" s="77" customFormat="1" ht="12.95" customHeight="1">
      <c r="C764" s="162"/>
      <c r="D764" s="162"/>
      <c r="S764" s="79"/>
      <c r="AA764" s="84"/>
      <c r="AB764" s="84"/>
      <c r="AC764" s="84"/>
      <c r="AD764" s="84"/>
      <c r="AE764" s="84"/>
      <c r="AG764" s="142"/>
      <c r="AN764" s="84"/>
      <c r="AO764" s="84"/>
      <c r="AP764" s="84"/>
      <c r="AQ764" s="84"/>
      <c r="AR764" s="84"/>
      <c r="AS764" s="84"/>
      <c r="AT764" s="84"/>
      <c r="AU764" s="84"/>
    </row>
    <row r="765" spans="3:64" s="77" customFormat="1" ht="12.95" customHeight="1">
      <c r="C765" s="162"/>
      <c r="D765" s="162"/>
      <c r="S765" s="79"/>
      <c r="AA765" s="84"/>
      <c r="AB765" s="84"/>
      <c r="AC765" s="84"/>
      <c r="AD765" s="84"/>
      <c r="AE765" s="84"/>
      <c r="AG765" s="142"/>
      <c r="AN765" s="84"/>
      <c r="AO765" s="84"/>
      <c r="AP765" s="84"/>
      <c r="AQ765" s="84"/>
      <c r="AR765" s="84"/>
      <c r="AS765" s="84"/>
      <c r="AT765" s="84"/>
      <c r="AU765" s="84"/>
    </row>
    <row r="766" spans="3:64" s="77" customFormat="1" ht="12.95" customHeight="1">
      <c r="C766" s="162"/>
      <c r="D766" s="162"/>
      <c r="S766" s="79"/>
      <c r="AA766" s="84"/>
      <c r="AB766" s="84"/>
      <c r="AC766" s="84"/>
      <c r="AD766" s="84"/>
      <c r="AE766" s="84"/>
      <c r="AG766" s="142"/>
      <c r="AN766" s="84"/>
      <c r="AO766" s="84"/>
      <c r="AP766" s="84"/>
      <c r="AQ766" s="84"/>
      <c r="AR766" s="84"/>
      <c r="AS766" s="84"/>
      <c r="AT766" s="84"/>
      <c r="AU766" s="84"/>
    </row>
    <row r="767" spans="3:64" s="77" customFormat="1" ht="12.95" customHeight="1">
      <c r="C767" s="162"/>
      <c r="D767" s="162"/>
      <c r="S767" s="79"/>
      <c r="AA767" s="84"/>
      <c r="AB767" s="84"/>
      <c r="AC767" s="84"/>
      <c r="AD767" s="84"/>
      <c r="AE767" s="84"/>
      <c r="AG767" s="142"/>
      <c r="AN767" s="84"/>
      <c r="AO767" s="84"/>
      <c r="AP767" s="84"/>
      <c r="AQ767" s="84"/>
      <c r="AR767" s="84"/>
      <c r="AS767" s="84"/>
      <c r="AT767" s="84"/>
      <c r="AU767" s="84"/>
    </row>
    <row r="768" spans="3:64" s="77" customFormat="1" ht="12.95" customHeight="1">
      <c r="C768" s="162"/>
      <c r="D768" s="162"/>
      <c r="S768" s="79"/>
      <c r="AA768" s="84"/>
      <c r="AB768" s="84"/>
      <c r="AC768" s="84"/>
      <c r="AD768" s="84"/>
      <c r="AE768" s="84"/>
      <c r="AG768" s="142"/>
      <c r="AN768" s="84"/>
      <c r="AO768" s="84"/>
      <c r="AP768" s="84"/>
      <c r="AQ768" s="84"/>
      <c r="AR768" s="84"/>
      <c r="AS768" s="84"/>
      <c r="AT768" s="84"/>
      <c r="AU768" s="84"/>
      <c r="AV768" s="84"/>
    </row>
    <row r="769" spans="3:47" s="77" customFormat="1" ht="12.95" customHeight="1">
      <c r="C769" s="162"/>
      <c r="D769" s="162"/>
      <c r="S769" s="79"/>
      <c r="AA769" s="84"/>
      <c r="AB769" s="84"/>
      <c r="AC769" s="84"/>
      <c r="AD769" s="84"/>
      <c r="AE769" s="84"/>
      <c r="AG769" s="142"/>
      <c r="AN769" s="84"/>
      <c r="AO769" s="84"/>
      <c r="AP769" s="84"/>
      <c r="AQ769" s="84"/>
      <c r="AR769" s="84"/>
      <c r="AS769" s="84"/>
      <c r="AT769" s="84"/>
      <c r="AU769" s="84"/>
    </row>
    <row r="770" spans="3:47" s="77" customFormat="1" ht="12.95" customHeight="1">
      <c r="C770" s="162"/>
      <c r="D770" s="162"/>
      <c r="S770" s="79"/>
      <c r="AA770" s="84"/>
      <c r="AB770" s="84"/>
      <c r="AC770" s="84"/>
      <c r="AD770" s="84"/>
      <c r="AE770" s="84"/>
      <c r="AG770" s="142"/>
      <c r="AN770" s="84"/>
      <c r="AO770" s="84"/>
      <c r="AP770" s="84"/>
      <c r="AQ770" s="84"/>
      <c r="AR770" s="84"/>
      <c r="AS770" s="84"/>
      <c r="AT770" s="84"/>
      <c r="AU770" s="84"/>
    </row>
    <row r="771" spans="3:47" s="77" customFormat="1" ht="12.95" customHeight="1">
      <c r="C771" s="162"/>
      <c r="D771" s="162"/>
      <c r="S771" s="79"/>
      <c r="AA771" s="84"/>
      <c r="AB771" s="84"/>
      <c r="AC771" s="84"/>
      <c r="AD771" s="84"/>
      <c r="AE771" s="84"/>
      <c r="AG771" s="142"/>
      <c r="AN771" s="84"/>
      <c r="AO771" s="84"/>
      <c r="AP771" s="84"/>
      <c r="AQ771" s="84"/>
      <c r="AR771" s="84"/>
      <c r="AS771" s="84"/>
      <c r="AT771" s="84"/>
      <c r="AU771" s="84"/>
    </row>
    <row r="772" spans="3:47" s="77" customFormat="1" ht="12.95" customHeight="1">
      <c r="C772" s="162"/>
      <c r="D772" s="162"/>
      <c r="S772" s="79"/>
      <c r="AA772" s="84"/>
      <c r="AB772" s="84"/>
      <c r="AC772" s="84"/>
      <c r="AD772" s="84"/>
      <c r="AE772" s="84"/>
      <c r="AG772" s="142"/>
      <c r="AN772" s="84"/>
      <c r="AO772" s="84"/>
      <c r="AP772" s="84"/>
      <c r="AQ772" s="84"/>
      <c r="AR772" s="84"/>
      <c r="AS772" s="84"/>
      <c r="AT772" s="84"/>
      <c r="AU772" s="84"/>
    </row>
    <row r="773" spans="3:47" s="77" customFormat="1" ht="12.95" customHeight="1">
      <c r="C773" s="162"/>
      <c r="D773" s="162"/>
      <c r="S773" s="79"/>
      <c r="AA773" s="84"/>
      <c r="AB773" s="84"/>
      <c r="AC773" s="84"/>
      <c r="AD773" s="84"/>
      <c r="AE773" s="84"/>
      <c r="AG773" s="142"/>
      <c r="AN773" s="84"/>
      <c r="AO773" s="84"/>
      <c r="AP773" s="84"/>
      <c r="AQ773" s="84"/>
      <c r="AR773" s="84"/>
      <c r="AS773" s="84"/>
      <c r="AT773" s="84"/>
      <c r="AU773" s="84"/>
    </row>
    <row r="774" spans="3:47" s="77" customFormat="1" ht="12.95" customHeight="1">
      <c r="C774" s="162"/>
      <c r="D774" s="162"/>
      <c r="S774" s="79"/>
      <c r="AA774" s="84"/>
      <c r="AB774" s="84"/>
      <c r="AC774" s="84"/>
      <c r="AD774" s="84"/>
      <c r="AE774" s="84"/>
      <c r="AG774" s="142"/>
      <c r="AN774" s="84"/>
      <c r="AO774" s="84"/>
      <c r="AP774" s="84"/>
      <c r="AQ774" s="84"/>
      <c r="AR774" s="84"/>
      <c r="AS774" s="84"/>
      <c r="AT774" s="84"/>
      <c r="AU774" s="84"/>
    </row>
    <row r="775" spans="3:47" s="77" customFormat="1" ht="12.95" customHeight="1">
      <c r="C775" s="162"/>
      <c r="D775" s="162"/>
      <c r="S775" s="79"/>
      <c r="AA775" s="84"/>
      <c r="AB775" s="84"/>
      <c r="AC775" s="84"/>
      <c r="AD775" s="84"/>
      <c r="AE775" s="84"/>
      <c r="AG775" s="142"/>
      <c r="AN775" s="84"/>
      <c r="AO775" s="84"/>
      <c r="AP775" s="84"/>
      <c r="AQ775" s="84"/>
      <c r="AR775" s="84"/>
      <c r="AS775" s="84"/>
      <c r="AT775" s="84"/>
      <c r="AU775" s="84"/>
    </row>
    <row r="776" spans="3:47" s="77" customFormat="1" ht="12.95" customHeight="1">
      <c r="C776" s="162"/>
      <c r="D776" s="162"/>
      <c r="S776" s="79"/>
      <c r="AA776" s="84"/>
      <c r="AB776" s="84"/>
      <c r="AC776" s="84"/>
      <c r="AD776" s="84"/>
      <c r="AE776" s="84"/>
      <c r="AG776" s="142"/>
      <c r="AN776" s="84"/>
      <c r="AO776" s="84"/>
      <c r="AP776" s="84"/>
      <c r="AQ776" s="84"/>
      <c r="AR776" s="84"/>
      <c r="AS776" s="84"/>
      <c r="AT776" s="84"/>
      <c r="AU776" s="84"/>
    </row>
    <row r="777" spans="3:47" s="77" customFormat="1" ht="12.95" customHeight="1">
      <c r="C777" s="162"/>
      <c r="D777" s="162"/>
      <c r="S777" s="79"/>
      <c r="AA777" s="84"/>
      <c r="AB777" s="84"/>
      <c r="AC777" s="84"/>
      <c r="AD777" s="84"/>
      <c r="AE777" s="84"/>
      <c r="AG777" s="142"/>
      <c r="AN777" s="84"/>
      <c r="AO777" s="84"/>
      <c r="AP777" s="84"/>
      <c r="AQ777" s="84"/>
      <c r="AR777" s="84"/>
      <c r="AS777" s="84"/>
      <c r="AT777" s="84"/>
      <c r="AU777" s="84"/>
    </row>
    <row r="778" spans="3:47" s="77" customFormat="1" ht="12.95" customHeight="1">
      <c r="C778" s="162"/>
      <c r="D778" s="162"/>
      <c r="S778" s="79"/>
      <c r="AA778" s="84"/>
      <c r="AB778" s="84"/>
      <c r="AC778" s="84"/>
      <c r="AD778" s="84"/>
      <c r="AE778" s="84"/>
      <c r="AG778" s="142"/>
      <c r="AN778" s="84"/>
      <c r="AO778" s="84"/>
      <c r="AP778" s="84"/>
      <c r="AQ778" s="84"/>
      <c r="AR778" s="84"/>
      <c r="AS778" s="84"/>
      <c r="AT778" s="84"/>
      <c r="AU778" s="84"/>
    </row>
    <row r="779" spans="3:47" s="77" customFormat="1" ht="12.95" customHeight="1">
      <c r="C779" s="162"/>
      <c r="D779" s="162"/>
      <c r="S779" s="79"/>
      <c r="AA779" s="84"/>
      <c r="AB779" s="84"/>
      <c r="AC779" s="84"/>
      <c r="AD779" s="84"/>
      <c r="AE779" s="84"/>
      <c r="AG779" s="142"/>
      <c r="AN779" s="84"/>
      <c r="AO779" s="84"/>
      <c r="AP779" s="84"/>
      <c r="AQ779" s="84"/>
      <c r="AR779" s="84"/>
      <c r="AS779" s="84"/>
      <c r="AT779" s="84"/>
      <c r="AU779" s="84"/>
    </row>
    <row r="780" spans="3:47" s="77" customFormat="1" ht="12.95" customHeight="1">
      <c r="C780" s="162"/>
      <c r="D780" s="162"/>
      <c r="S780" s="79"/>
      <c r="AA780" s="84"/>
      <c r="AB780" s="84"/>
      <c r="AC780" s="84"/>
      <c r="AD780" s="84"/>
      <c r="AE780" s="84"/>
      <c r="AG780" s="142"/>
      <c r="AN780" s="84"/>
      <c r="AO780" s="84"/>
      <c r="AP780" s="84"/>
      <c r="AQ780" s="84"/>
      <c r="AR780" s="84"/>
      <c r="AS780" s="84"/>
      <c r="AT780" s="84"/>
      <c r="AU780" s="84"/>
    </row>
    <row r="781" spans="3:47" s="77" customFormat="1" ht="12.95" customHeight="1">
      <c r="C781" s="162"/>
      <c r="D781" s="162"/>
      <c r="S781" s="79"/>
      <c r="AA781" s="84"/>
      <c r="AB781" s="84"/>
      <c r="AC781" s="84"/>
      <c r="AD781" s="84"/>
      <c r="AE781" s="84"/>
      <c r="AG781" s="142"/>
      <c r="AN781" s="84"/>
      <c r="AO781" s="84"/>
      <c r="AP781" s="84"/>
      <c r="AQ781" s="84"/>
      <c r="AR781" s="84"/>
      <c r="AS781" s="84"/>
      <c r="AT781" s="84"/>
      <c r="AU781" s="84"/>
    </row>
    <row r="782" spans="3:47" s="77" customFormat="1" ht="12.95" customHeight="1">
      <c r="C782" s="162"/>
      <c r="D782" s="162"/>
      <c r="S782" s="79"/>
      <c r="AA782" s="84"/>
      <c r="AB782" s="84"/>
      <c r="AC782" s="84"/>
      <c r="AD782" s="84"/>
      <c r="AE782" s="84"/>
      <c r="AG782" s="142"/>
      <c r="AN782" s="84"/>
      <c r="AO782" s="84"/>
      <c r="AP782" s="84"/>
      <c r="AQ782" s="84"/>
      <c r="AR782" s="84"/>
      <c r="AS782" s="84"/>
      <c r="AT782" s="84"/>
      <c r="AU782" s="84"/>
    </row>
    <row r="783" spans="3:47" s="77" customFormat="1" ht="12.95" customHeight="1">
      <c r="C783" s="162"/>
      <c r="D783" s="162"/>
      <c r="S783" s="79"/>
      <c r="AA783" s="84"/>
      <c r="AB783" s="84"/>
      <c r="AC783" s="84"/>
      <c r="AD783" s="84"/>
      <c r="AE783" s="84"/>
      <c r="AG783" s="142"/>
      <c r="AN783" s="84"/>
      <c r="AO783" s="84"/>
      <c r="AP783" s="84"/>
      <c r="AQ783" s="84"/>
      <c r="AR783" s="84"/>
      <c r="AS783" s="84"/>
      <c r="AT783" s="84"/>
      <c r="AU783" s="84"/>
    </row>
    <row r="784" spans="3:47" s="77" customFormat="1" ht="12.95" customHeight="1">
      <c r="C784" s="162"/>
      <c r="D784" s="162"/>
      <c r="S784" s="79"/>
      <c r="AA784" s="84"/>
      <c r="AB784" s="84"/>
      <c r="AC784" s="84"/>
      <c r="AD784" s="84"/>
      <c r="AE784" s="84"/>
      <c r="AG784" s="142"/>
      <c r="AN784" s="84"/>
      <c r="AO784" s="84"/>
      <c r="AP784" s="84"/>
      <c r="AQ784" s="84"/>
      <c r="AR784" s="84"/>
      <c r="AS784" s="84"/>
      <c r="AT784" s="84"/>
      <c r="AU784" s="84"/>
    </row>
    <row r="785" spans="3:47" s="77" customFormat="1" ht="12.95" customHeight="1">
      <c r="C785" s="162"/>
      <c r="D785" s="162"/>
      <c r="S785" s="79"/>
      <c r="AA785" s="84"/>
      <c r="AB785" s="84"/>
      <c r="AC785" s="84"/>
      <c r="AD785" s="84"/>
      <c r="AE785" s="84"/>
      <c r="AG785" s="142"/>
      <c r="AN785" s="84"/>
      <c r="AO785" s="84"/>
      <c r="AP785" s="84"/>
      <c r="AQ785" s="84"/>
      <c r="AR785" s="84"/>
      <c r="AS785" s="84"/>
      <c r="AT785" s="84"/>
      <c r="AU785" s="84"/>
    </row>
    <row r="786" spans="3:47" s="77" customFormat="1" ht="12.95" customHeight="1">
      <c r="C786" s="162"/>
      <c r="D786" s="162"/>
      <c r="S786" s="79"/>
      <c r="AA786" s="84"/>
      <c r="AB786" s="84"/>
      <c r="AC786" s="84"/>
      <c r="AD786" s="84"/>
      <c r="AE786" s="84"/>
      <c r="AG786" s="142"/>
      <c r="AN786" s="84"/>
      <c r="AO786" s="84"/>
      <c r="AP786" s="84"/>
      <c r="AQ786" s="84"/>
      <c r="AR786" s="84"/>
      <c r="AS786" s="84"/>
      <c r="AT786" s="84"/>
      <c r="AU786" s="84"/>
    </row>
    <row r="787" spans="3:47" s="77" customFormat="1" ht="12.95" customHeight="1">
      <c r="C787" s="162"/>
      <c r="D787" s="162"/>
      <c r="S787" s="79"/>
      <c r="AA787" s="84"/>
      <c r="AB787" s="84"/>
      <c r="AC787" s="84"/>
      <c r="AD787" s="84"/>
      <c r="AE787" s="84"/>
      <c r="AG787" s="142"/>
      <c r="AN787" s="84"/>
      <c r="AO787" s="84"/>
      <c r="AP787" s="84"/>
      <c r="AQ787" s="84"/>
      <c r="AR787" s="84"/>
      <c r="AS787" s="84"/>
      <c r="AT787" s="84"/>
      <c r="AU787" s="84"/>
    </row>
    <row r="788" spans="3:47" s="77" customFormat="1" ht="12.95" customHeight="1">
      <c r="C788" s="162"/>
      <c r="D788" s="162"/>
      <c r="S788" s="79"/>
      <c r="AA788" s="84"/>
      <c r="AB788" s="84"/>
      <c r="AC788" s="84"/>
      <c r="AD788" s="84"/>
      <c r="AE788" s="84"/>
      <c r="AG788" s="142"/>
      <c r="AN788" s="84"/>
      <c r="AO788" s="84"/>
      <c r="AP788" s="84"/>
      <c r="AQ788" s="84"/>
      <c r="AR788" s="84"/>
      <c r="AS788" s="84"/>
      <c r="AT788" s="84"/>
      <c r="AU788" s="84"/>
    </row>
    <row r="789" spans="3:47" s="77" customFormat="1" ht="12.95" customHeight="1">
      <c r="C789" s="162"/>
      <c r="D789" s="162"/>
      <c r="S789" s="79"/>
      <c r="AA789" s="84"/>
      <c r="AB789" s="84"/>
      <c r="AC789" s="84"/>
      <c r="AD789" s="84"/>
      <c r="AE789" s="84"/>
      <c r="AG789" s="142"/>
      <c r="AN789" s="84"/>
      <c r="AO789" s="84"/>
      <c r="AP789" s="84"/>
      <c r="AQ789" s="84"/>
      <c r="AR789" s="84"/>
      <c r="AS789" s="84"/>
      <c r="AT789" s="84"/>
      <c r="AU789" s="84"/>
    </row>
    <row r="790" spans="3:47" s="77" customFormat="1" ht="12.95" customHeight="1">
      <c r="C790" s="162"/>
      <c r="D790" s="162"/>
      <c r="S790" s="79"/>
      <c r="AA790" s="84"/>
      <c r="AB790" s="84"/>
      <c r="AC790" s="84"/>
      <c r="AD790" s="84"/>
      <c r="AE790" s="84"/>
      <c r="AG790" s="142"/>
      <c r="AN790" s="84"/>
      <c r="AO790" s="84"/>
      <c r="AP790" s="84"/>
      <c r="AQ790" s="84"/>
      <c r="AR790" s="84"/>
      <c r="AS790" s="84"/>
      <c r="AT790" s="84"/>
      <c r="AU790" s="84"/>
    </row>
    <row r="791" spans="3:47" s="77" customFormat="1" ht="12.95" customHeight="1">
      <c r="C791" s="162"/>
      <c r="D791" s="162"/>
      <c r="S791" s="79"/>
      <c r="AA791" s="84"/>
      <c r="AB791" s="84"/>
      <c r="AC791" s="84"/>
      <c r="AD791" s="84"/>
      <c r="AE791" s="84"/>
      <c r="AG791" s="142"/>
      <c r="AN791" s="84"/>
      <c r="AO791" s="84"/>
      <c r="AP791" s="84"/>
      <c r="AQ791" s="84"/>
      <c r="AR791" s="84"/>
      <c r="AS791" s="84"/>
      <c r="AT791" s="84"/>
      <c r="AU791" s="84"/>
    </row>
    <row r="792" spans="3:47" s="77" customFormat="1" ht="12.95" customHeight="1">
      <c r="C792" s="162"/>
      <c r="D792" s="162"/>
      <c r="S792" s="79"/>
      <c r="AA792" s="84"/>
      <c r="AB792" s="84"/>
      <c r="AC792" s="84"/>
      <c r="AD792" s="84"/>
      <c r="AE792" s="84"/>
      <c r="AG792" s="142"/>
      <c r="AN792" s="84"/>
      <c r="AO792" s="84"/>
      <c r="AP792" s="84"/>
      <c r="AQ792" s="84"/>
      <c r="AR792" s="84"/>
      <c r="AS792" s="84"/>
      <c r="AT792" s="84"/>
      <c r="AU792" s="84"/>
    </row>
    <row r="793" spans="3:47" s="77" customFormat="1" ht="12.95" customHeight="1">
      <c r="C793" s="162"/>
      <c r="D793" s="162"/>
      <c r="S793" s="79"/>
      <c r="AA793" s="84"/>
      <c r="AB793" s="84"/>
      <c r="AC793" s="84"/>
      <c r="AD793" s="84"/>
      <c r="AE793" s="84"/>
      <c r="AG793" s="142"/>
      <c r="AN793" s="84"/>
      <c r="AO793" s="84"/>
      <c r="AP793" s="84"/>
      <c r="AQ793" s="84"/>
      <c r="AR793" s="84"/>
      <c r="AS793" s="84"/>
      <c r="AT793" s="84"/>
      <c r="AU793" s="84"/>
    </row>
    <row r="794" spans="3:47" s="77" customFormat="1" ht="12.95" customHeight="1">
      <c r="C794" s="162"/>
      <c r="D794" s="162"/>
      <c r="S794" s="79"/>
      <c r="AA794" s="84"/>
      <c r="AB794" s="84"/>
      <c r="AC794" s="84"/>
      <c r="AD794" s="84"/>
      <c r="AE794" s="84"/>
      <c r="AG794" s="142"/>
      <c r="AN794" s="84"/>
      <c r="AO794" s="84"/>
      <c r="AP794" s="84"/>
      <c r="AQ794" s="84"/>
      <c r="AR794" s="84"/>
      <c r="AS794" s="84"/>
      <c r="AT794" s="84"/>
      <c r="AU794" s="84"/>
    </row>
    <row r="795" spans="3:47" s="77" customFormat="1" ht="12.95" customHeight="1">
      <c r="C795" s="162"/>
      <c r="D795" s="162"/>
      <c r="S795" s="79"/>
      <c r="AA795" s="84"/>
      <c r="AB795" s="84"/>
      <c r="AC795" s="84"/>
      <c r="AD795" s="84"/>
      <c r="AE795" s="84"/>
      <c r="AG795" s="142"/>
      <c r="AN795" s="84"/>
      <c r="AO795" s="84"/>
      <c r="AP795" s="84"/>
      <c r="AQ795" s="84"/>
      <c r="AR795" s="84"/>
      <c r="AS795" s="84"/>
      <c r="AT795" s="84"/>
      <c r="AU795" s="84"/>
    </row>
    <row r="796" spans="3:47" s="77" customFormat="1" ht="12.95" customHeight="1">
      <c r="C796" s="162"/>
      <c r="D796" s="162"/>
      <c r="S796" s="79"/>
      <c r="AA796" s="84"/>
      <c r="AB796" s="84"/>
      <c r="AC796" s="84"/>
      <c r="AD796" s="84"/>
      <c r="AE796" s="84"/>
      <c r="AG796" s="142"/>
      <c r="AN796" s="84"/>
      <c r="AO796" s="84"/>
      <c r="AP796" s="84"/>
      <c r="AQ796" s="84"/>
      <c r="AR796" s="84"/>
      <c r="AS796" s="84"/>
      <c r="AT796" s="84"/>
      <c r="AU796" s="84"/>
    </row>
    <row r="797" spans="3:47" s="77" customFormat="1" ht="12.95" customHeight="1">
      <c r="C797" s="162"/>
      <c r="D797" s="162"/>
      <c r="S797" s="79"/>
      <c r="AA797" s="84"/>
      <c r="AB797" s="84"/>
      <c r="AC797" s="84"/>
      <c r="AD797" s="84"/>
      <c r="AE797" s="84"/>
      <c r="AG797" s="142"/>
      <c r="AN797" s="84"/>
      <c r="AO797" s="84"/>
      <c r="AP797" s="84"/>
      <c r="AQ797" s="84"/>
      <c r="AR797" s="84"/>
      <c r="AS797" s="84"/>
      <c r="AT797" s="84"/>
      <c r="AU797" s="84"/>
    </row>
    <row r="798" spans="3:47" s="77" customFormat="1" ht="12.95" customHeight="1">
      <c r="C798" s="162"/>
      <c r="D798" s="162"/>
      <c r="S798" s="79"/>
      <c r="AA798" s="84"/>
      <c r="AB798" s="84"/>
      <c r="AC798" s="84"/>
      <c r="AD798" s="84"/>
      <c r="AE798" s="84"/>
      <c r="AG798" s="142"/>
      <c r="AN798" s="84"/>
      <c r="AO798" s="84"/>
      <c r="AP798" s="84"/>
      <c r="AQ798" s="84"/>
      <c r="AR798" s="84"/>
      <c r="AS798" s="84"/>
      <c r="AT798" s="84"/>
      <c r="AU798" s="84"/>
    </row>
    <row r="799" spans="3:47" s="77" customFormat="1" ht="12.95" customHeight="1">
      <c r="C799" s="162"/>
      <c r="D799" s="162"/>
      <c r="S799" s="79"/>
      <c r="AA799" s="84"/>
      <c r="AB799" s="84"/>
      <c r="AC799" s="84"/>
      <c r="AD799" s="84"/>
      <c r="AE799" s="84"/>
      <c r="AG799" s="142"/>
      <c r="AN799" s="84"/>
      <c r="AO799" s="84"/>
      <c r="AP799" s="84"/>
      <c r="AQ799" s="84"/>
      <c r="AR799" s="84"/>
      <c r="AS799" s="84"/>
      <c r="AT799" s="84"/>
      <c r="AU799" s="84"/>
    </row>
    <row r="800" spans="3:47" s="77" customFormat="1" ht="12.95" customHeight="1">
      <c r="C800" s="162"/>
      <c r="D800" s="162"/>
      <c r="S800" s="79"/>
      <c r="AA800" s="84"/>
      <c r="AB800" s="84"/>
      <c r="AC800" s="84"/>
      <c r="AD800" s="84"/>
      <c r="AE800" s="84"/>
      <c r="AG800" s="142"/>
      <c r="AN800" s="84"/>
      <c r="AO800" s="84"/>
      <c r="AP800" s="84"/>
      <c r="AQ800" s="84"/>
      <c r="AR800" s="84"/>
      <c r="AS800" s="84"/>
      <c r="AT800" s="84"/>
      <c r="AU800" s="84"/>
    </row>
    <row r="801" spans="3:64" s="77" customFormat="1" ht="12.95" customHeight="1">
      <c r="C801" s="162"/>
      <c r="D801" s="162"/>
      <c r="S801" s="79"/>
      <c r="AA801" s="84"/>
      <c r="AB801" s="84"/>
      <c r="AC801" s="84"/>
      <c r="AD801" s="84"/>
      <c r="AE801" s="84"/>
      <c r="AG801" s="142"/>
      <c r="AN801" s="84"/>
      <c r="AO801" s="84"/>
      <c r="AP801" s="84"/>
      <c r="AQ801" s="84"/>
      <c r="AR801" s="84"/>
      <c r="AS801" s="84"/>
      <c r="AT801" s="84"/>
      <c r="AU801" s="84"/>
    </row>
    <row r="802" spans="3:64" s="77" customFormat="1" ht="12.95" customHeight="1">
      <c r="C802" s="162"/>
      <c r="D802" s="162"/>
      <c r="S802" s="79"/>
      <c r="AA802" s="84"/>
      <c r="AB802" s="84"/>
      <c r="AC802" s="84"/>
      <c r="AD802" s="84"/>
      <c r="AE802" s="84"/>
      <c r="AG802" s="142"/>
      <c r="AN802" s="84"/>
      <c r="AO802" s="84"/>
      <c r="AP802" s="84"/>
      <c r="AQ802" s="84"/>
      <c r="AR802" s="84"/>
      <c r="AS802" s="84"/>
      <c r="AT802" s="84"/>
      <c r="AU802" s="84"/>
    </row>
    <row r="803" spans="3:64" s="77" customFormat="1" ht="12.95" customHeight="1">
      <c r="C803" s="162"/>
      <c r="D803" s="162"/>
      <c r="S803" s="79"/>
      <c r="AA803" s="84"/>
      <c r="AB803" s="84"/>
      <c r="AC803" s="84"/>
      <c r="AD803" s="84"/>
      <c r="AE803" s="84"/>
      <c r="AG803" s="142"/>
      <c r="AN803" s="84"/>
      <c r="AO803" s="84"/>
      <c r="AP803" s="84"/>
      <c r="AQ803" s="84"/>
      <c r="AR803" s="84"/>
      <c r="AS803" s="84"/>
      <c r="AT803" s="84"/>
      <c r="AU803" s="84"/>
    </row>
    <row r="804" spans="3:64" s="77" customFormat="1" ht="12.95" customHeight="1">
      <c r="C804" s="162"/>
      <c r="D804" s="162"/>
      <c r="S804" s="79"/>
      <c r="AA804" s="84"/>
      <c r="AB804" s="84"/>
      <c r="AC804" s="84"/>
      <c r="AD804" s="84"/>
      <c r="AE804" s="84"/>
      <c r="AG804" s="142"/>
      <c r="AN804" s="84"/>
      <c r="AO804" s="84"/>
      <c r="AP804" s="84"/>
      <c r="AQ804" s="84"/>
      <c r="AR804" s="84"/>
      <c r="AS804" s="84"/>
      <c r="AT804" s="84"/>
      <c r="AU804" s="84"/>
    </row>
    <row r="805" spans="3:64" s="77" customFormat="1" ht="12.95" customHeight="1">
      <c r="C805" s="162"/>
      <c r="D805" s="162"/>
      <c r="S805" s="79"/>
      <c r="AA805" s="84"/>
      <c r="AB805" s="84"/>
      <c r="AC805" s="84"/>
      <c r="AD805" s="84"/>
      <c r="AE805" s="84"/>
      <c r="AG805" s="142"/>
      <c r="AN805" s="84"/>
      <c r="AO805" s="84"/>
      <c r="AP805" s="84"/>
      <c r="AQ805" s="84"/>
      <c r="AR805" s="84"/>
      <c r="AS805" s="84"/>
      <c r="AT805" s="84"/>
      <c r="AU805" s="84"/>
    </row>
    <row r="806" spans="3:64" s="77" customFormat="1" ht="12.95" customHeight="1">
      <c r="C806" s="162"/>
      <c r="D806" s="162"/>
      <c r="S806" s="79"/>
      <c r="AA806" s="84"/>
      <c r="AB806" s="84"/>
      <c r="AC806" s="84"/>
      <c r="AD806" s="84"/>
      <c r="AE806" s="84"/>
      <c r="AG806" s="142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84"/>
      <c r="BD806" s="84"/>
      <c r="BE806" s="84"/>
      <c r="BF806" s="84"/>
      <c r="BG806" s="84"/>
      <c r="BH806" s="84"/>
      <c r="BI806" s="84"/>
      <c r="BJ806" s="84"/>
      <c r="BK806" s="84"/>
      <c r="BL806" s="84"/>
    </row>
    <row r="807" spans="3:64" s="77" customFormat="1" ht="12.95" customHeight="1">
      <c r="C807" s="162"/>
      <c r="D807" s="162"/>
      <c r="S807" s="79"/>
      <c r="AA807" s="84"/>
      <c r="AB807" s="84"/>
      <c r="AC807" s="84"/>
      <c r="AD807" s="84"/>
      <c r="AE807" s="84"/>
      <c r="AG807" s="142"/>
      <c r="AN807" s="84"/>
      <c r="AO807" s="84"/>
      <c r="AP807" s="84"/>
      <c r="AQ807" s="84"/>
      <c r="AR807" s="84"/>
      <c r="AS807" s="84"/>
      <c r="AT807" s="84"/>
      <c r="AU807" s="84"/>
      <c r="AV807" s="84"/>
      <c r="AX807" s="84"/>
      <c r="AY807" s="84"/>
      <c r="AZ807" s="84"/>
      <c r="BA807" s="84"/>
      <c r="BB807" s="84"/>
      <c r="BC807" s="84"/>
      <c r="BD807" s="84"/>
      <c r="BE807" s="84"/>
      <c r="BF807" s="84"/>
      <c r="BG807" s="84"/>
      <c r="BH807" s="84"/>
      <c r="BI807" s="84"/>
      <c r="BJ807" s="84"/>
      <c r="BK807" s="84"/>
      <c r="BL807" s="84"/>
    </row>
    <row r="808" spans="3:64" s="77" customFormat="1" ht="12.95" customHeight="1">
      <c r="C808" s="162"/>
      <c r="D808" s="162"/>
      <c r="S808" s="79"/>
      <c r="AA808" s="84"/>
      <c r="AB808" s="84"/>
      <c r="AC808" s="84"/>
      <c r="AD808" s="84"/>
      <c r="AE808" s="84"/>
      <c r="AG808" s="142"/>
      <c r="AN808" s="84"/>
      <c r="AO808" s="84"/>
      <c r="AP808" s="84"/>
      <c r="AQ808" s="84"/>
      <c r="AR808" s="84"/>
      <c r="AS808" s="84"/>
      <c r="AT808" s="84"/>
      <c r="AU808" s="84"/>
    </row>
    <row r="809" spans="3:64" s="77" customFormat="1" ht="12.95" customHeight="1">
      <c r="C809" s="162"/>
      <c r="D809" s="162"/>
      <c r="S809" s="79"/>
      <c r="AA809" s="84"/>
      <c r="AB809" s="84"/>
      <c r="AC809" s="84"/>
      <c r="AD809" s="84"/>
      <c r="AE809" s="84"/>
      <c r="AG809" s="142"/>
      <c r="AN809" s="84"/>
      <c r="AO809" s="84"/>
      <c r="AP809" s="84"/>
      <c r="AQ809" s="84"/>
      <c r="AR809" s="84"/>
      <c r="AS809" s="84"/>
      <c r="AT809" s="84"/>
      <c r="AU809" s="84"/>
    </row>
    <row r="810" spans="3:64" s="77" customFormat="1" ht="12.95" customHeight="1">
      <c r="C810" s="162"/>
      <c r="D810" s="162"/>
      <c r="S810" s="79"/>
      <c r="AA810" s="84"/>
      <c r="AB810" s="84"/>
      <c r="AC810" s="84"/>
      <c r="AD810" s="84"/>
      <c r="AE810" s="84"/>
      <c r="AG810" s="142"/>
      <c r="AN810" s="84"/>
      <c r="AO810" s="84"/>
      <c r="AP810" s="84"/>
      <c r="AQ810" s="84"/>
      <c r="AR810" s="84"/>
      <c r="AS810" s="84"/>
      <c r="AT810" s="84"/>
      <c r="AU810" s="84"/>
    </row>
    <row r="811" spans="3:64" s="77" customFormat="1" ht="12.95" customHeight="1">
      <c r="C811" s="162"/>
      <c r="D811" s="162"/>
      <c r="S811" s="79"/>
      <c r="AA811" s="84"/>
      <c r="AB811" s="84"/>
      <c r="AC811" s="84"/>
      <c r="AD811" s="84"/>
      <c r="AE811" s="84"/>
      <c r="AG811" s="142"/>
      <c r="AN811" s="84"/>
      <c r="AO811" s="84"/>
      <c r="AP811" s="84"/>
      <c r="AQ811" s="84"/>
      <c r="AR811" s="84"/>
      <c r="AS811" s="84"/>
      <c r="AT811" s="84"/>
      <c r="AU811" s="84"/>
    </row>
    <row r="812" spans="3:64" s="77" customFormat="1" ht="12.95" customHeight="1">
      <c r="C812" s="162"/>
      <c r="D812" s="162"/>
      <c r="S812" s="79"/>
      <c r="AA812" s="84"/>
      <c r="AB812" s="84"/>
      <c r="AC812" s="84"/>
      <c r="AD812" s="84"/>
      <c r="AE812" s="84"/>
      <c r="AG812" s="142"/>
      <c r="AN812" s="84"/>
      <c r="AO812" s="84"/>
      <c r="AP812" s="84"/>
      <c r="AQ812" s="84"/>
      <c r="AR812" s="84"/>
      <c r="AS812" s="84"/>
      <c r="AT812" s="84"/>
      <c r="AU812" s="84"/>
    </row>
    <row r="813" spans="3:64" s="77" customFormat="1" ht="12.95" customHeight="1">
      <c r="C813" s="162"/>
      <c r="D813" s="162"/>
      <c r="S813" s="79"/>
      <c r="AA813" s="84"/>
      <c r="AB813" s="84"/>
      <c r="AC813" s="84"/>
      <c r="AD813" s="84"/>
      <c r="AE813" s="84"/>
      <c r="AG813" s="142"/>
      <c r="AN813" s="84"/>
      <c r="AO813" s="84"/>
      <c r="AP813" s="84"/>
      <c r="AQ813" s="84"/>
      <c r="AR813" s="84"/>
      <c r="AS813" s="84"/>
      <c r="AT813" s="84"/>
      <c r="AU813" s="84"/>
    </row>
    <row r="814" spans="3:64" s="77" customFormat="1" ht="12.95" customHeight="1">
      <c r="C814" s="162"/>
      <c r="D814" s="162"/>
      <c r="S814" s="79"/>
      <c r="AA814" s="84"/>
      <c r="AB814" s="84"/>
      <c r="AC814" s="84"/>
      <c r="AD814" s="84"/>
      <c r="AE814" s="84"/>
      <c r="AG814" s="142"/>
      <c r="AN814" s="84"/>
      <c r="AO814" s="84"/>
      <c r="AP814" s="84"/>
      <c r="AQ814" s="84"/>
      <c r="AR814" s="84"/>
      <c r="AS814" s="84"/>
      <c r="AT814" s="84"/>
      <c r="AU814" s="84"/>
    </row>
    <row r="815" spans="3:64" s="77" customFormat="1" ht="12.95" customHeight="1">
      <c r="C815" s="162"/>
      <c r="D815" s="162"/>
      <c r="S815" s="79"/>
      <c r="AA815" s="84"/>
      <c r="AB815" s="84"/>
      <c r="AC815" s="84"/>
      <c r="AD815" s="84"/>
      <c r="AE815" s="84"/>
      <c r="AG815" s="142"/>
      <c r="AN815" s="84"/>
      <c r="AO815" s="84"/>
      <c r="AP815" s="84"/>
      <c r="AQ815" s="84"/>
      <c r="AR815" s="84"/>
      <c r="AS815" s="84"/>
      <c r="AT815" s="84"/>
      <c r="AU815" s="84"/>
    </row>
    <row r="816" spans="3:64" s="77" customFormat="1" ht="12.95" customHeight="1">
      <c r="C816" s="162"/>
      <c r="D816" s="162"/>
      <c r="S816" s="79"/>
      <c r="AA816" s="84"/>
      <c r="AB816" s="84"/>
      <c r="AC816" s="84"/>
      <c r="AD816" s="84"/>
      <c r="AE816" s="84"/>
      <c r="AG816" s="142"/>
      <c r="AN816" s="84"/>
      <c r="AO816" s="84"/>
      <c r="AP816" s="84"/>
      <c r="AQ816" s="84"/>
      <c r="AR816" s="84"/>
      <c r="AS816" s="84"/>
      <c r="AT816" s="84"/>
      <c r="AU816" s="84"/>
    </row>
    <row r="817" spans="3:50" s="77" customFormat="1" ht="12.95" customHeight="1">
      <c r="C817" s="162"/>
      <c r="D817" s="162"/>
      <c r="S817" s="79"/>
      <c r="AA817" s="84"/>
      <c r="AB817" s="84"/>
      <c r="AC817" s="84"/>
      <c r="AD817" s="84"/>
      <c r="AE817" s="84"/>
      <c r="AG817" s="142"/>
      <c r="AN817" s="84"/>
      <c r="AO817" s="84"/>
      <c r="AP817" s="84"/>
      <c r="AQ817" s="84"/>
      <c r="AR817" s="84"/>
      <c r="AS817" s="84"/>
      <c r="AT817" s="84"/>
      <c r="AU817" s="84"/>
    </row>
    <row r="818" spans="3:50" s="77" customFormat="1" ht="12.95" customHeight="1">
      <c r="C818" s="162"/>
      <c r="D818" s="162"/>
      <c r="S818" s="79"/>
      <c r="AA818" s="84"/>
      <c r="AB818" s="84"/>
      <c r="AC818" s="84"/>
      <c r="AD818" s="84"/>
      <c r="AE818" s="84"/>
      <c r="AG818" s="142"/>
      <c r="AN818" s="84"/>
      <c r="AO818" s="84"/>
      <c r="AP818" s="84"/>
      <c r="AQ818" s="84"/>
      <c r="AR818" s="84"/>
      <c r="AS818" s="84"/>
      <c r="AT818" s="84"/>
      <c r="AU818" s="84"/>
      <c r="AV818" s="84"/>
      <c r="AX818" s="84"/>
    </row>
    <row r="819" spans="3:50" s="77" customFormat="1" ht="12.95" customHeight="1">
      <c r="C819" s="162"/>
      <c r="D819" s="162"/>
      <c r="S819" s="79"/>
      <c r="AA819" s="84"/>
      <c r="AB819" s="84"/>
      <c r="AC819" s="84"/>
      <c r="AD819" s="84"/>
      <c r="AE819" s="84"/>
      <c r="AG819" s="142"/>
      <c r="AN819" s="84"/>
      <c r="AO819" s="84"/>
      <c r="AP819" s="84"/>
      <c r="AQ819" s="84"/>
      <c r="AR819" s="84"/>
      <c r="AS819" s="84"/>
      <c r="AT819" s="84"/>
      <c r="AU819" s="84"/>
    </row>
    <row r="820" spans="3:50" s="77" customFormat="1" ht="12.95" customHeight="1">
      <c r="C820" s="162"/>
      <c r="D820" s="162"/>
      <c r="S820" s="79"/>
      <c r="AA820" s="84"/>
      <c r="AB820" s="84"/>
      <c r="AC820" s="84"/>
      <c r="AD820" s="84"/>
      <c r="AE820" s="84"/>
      <c r="AG820" s="142"/>
      <c r="AN820" s="84"/>
      <c r="AO820" s="84"/>
      <c r="AP820" s="84"/>
      <c r="AQ820" s="84"/>
      <c r="AR820" s="84"/>
      <c r="AS820" s="84"/>
      <c r="AT820" s="84"/>
      <c r="AU820" s="84"/>
    </row>
    <row r="821" spans="3:50" s="77" customFormat="1" ht="12.95" customHeight="1">
      <c r="C821" s="162"/>
      <c r="D821" s="162"/>
      <c r="S821" s="79"/>
      <c r="AA821" s="84"/>
      <c r="AB821" s="84"/>
      <c r="AC821" s="84"/>
      <c r="AD821" s="84"/>
      <c r="AE821" s="84"/>
      <c r="AG821" s="142"/>
      <c r="AN821" s="84"/>
      <c r="AO821" s="84"/>
      <c r="AP821" s="84"/>
      <c r="AQ821" s="84"/>
      <c r="AR821" s="84"/>
      <c r="AS821" s="84"/>
      <c r="AT821" s="84"/>
      <c r="AU821" s="84"/>
    </row>
    <row r="822" spans="3:50" s="77" customFormat="1" ht="12.95" customHeight="1">
      <c r="C822" s="162"/>
      <c r="D822" s="162"/>
      <c r="S822" s="79"/>
      <c r="AA822" s="84"/>
      <c r="AB822" s="84"/>
      <c r="AC822" s="84"/>
      <c r="AD822" s="84"/>
      <c r="AE822" s="84"/>
      <c r="AG822" s="142"/>
      <c r="AN822" s="84"/>
      <c r="AO822" s="84"/>
      <c r="AP822" s="84"/>
      <c r="AQ822" s="84"/>
      <c r="AR822" s="84"/>
      <c r="AS822" s="84"/>
      <c r="AT822" s="84"/>
      <c r="AU822" s="84"/>
    </row>
    <row r="823" spans="3:50" s="77" customFormat="1" ht="12.95" customHeight="1">
      <c r="C823" s="162"/>
      <c r="D823" s="162"/>
      <c r="S823" s="79"/>
      <c r="AA823" s="84"/>
      <c r="AB823" s="84"/>
      <c r="AC823" s="84"/>
      <c r="AD823" s="84"/>
      <c r="AE823" s="84"/>
      <c r="AG823" s="142"/>
      <c r="AN823" s="84"/>
      <c r="AO823" s="84"/>
      <c r="AP823" s="84"/>
      <c r="AQ823" s="84"/>
      <c r="AR823" s="84"/>
      <c r="AS823" s="84"/>
      <c r="AT823" s="84"/>
      <c r="AU823" s="84"/>
    </row>
    <row r="824" spans="3:50" s="77" customFormat="1" ht="12.95" customHeight="1">
      <c r="C824" s="162"/>
      <c r="D824" s="162"/>
      <c r="S824" s="79"/>
      <c r="AA824" s="84"/>
      <c r="AB824" s="84"/>
      <c r="AC824" s="84"/>
      <c r="AD824" s="84"/>
      <c r="AE824" s="84"/>
      <c r="AG824" s="142"/>
      <c r="AN824" s="84"/>
      <c r="AO824" s="84"/>
      <c r="AP824" s="84"/>
      <c r="AQ824" s="84"/>
      <c r="AR824" s="84"/>
      <c r="AS824" s="84"/>
      <c r="AT824" s="84"/>
      <c r="AU824" s="84"/>
    </row>
    <row r="825" spans="3:50" s="77" customFormat="1" ht="12.95" customHeight="1">
      <c r="C825" s="162"/>
      <c r="D825" s="162"/>
      <c r="S825" s="79"/>
      <c r="AA825" s="84"/>
      <c r="AB825" s="84"/>
      <c r="AC825" s="84"/>
      <c r="AD825" s="84"/>
      <c r="AE825" s="84"/>
      <c r="AG825" s="142"/>
      <c r="AN825" s="84"/>
      <c r="AO825" s="84"/>
      <c r="AP825" s="84"/>
      <c r="AQ825" s="84"/>
      <c r="AR825" s="84"/>
      <c r="AS825" s="84"/>
      <c r="AT825" s="84"/>
      <c r="AU825" s="84"/>
    </row>
    <row r="826" spans="3:50" s="77" customFormat="1" ht="12.95" customHeight="1">
      <c r="C826" s="162"/>
      <c r="D826" s="162"/>
      <c r="S826" s="79"/>
      <c r="AA826" s="84"/>
      <c r="AB826" s="84"/>
      <c r="AC826" s="84"/>
      <c r="AD826" s="84"/>
      <c r="AE826" s="84"/>
      <c r="AG826" s="142"/>
      <c r="AN826" s="84"/>
      <c r="AO826" s="84"/>
      <c r="AP826" s="84"/>
      <c r="AQ826" s="84"/>
      <c r="AR826" s="84"/>
      <c r="AS826" s="84"/>
      <c r="AT826" s="84"/>
      <c r="AU826" s="84"/>
    </row>
    <row r="827" spans="3:50" s="77" customFormat="1" ht="12.95" customHeight="1">
      <c r="C827" s="162"/>
      <c r="D827" s="162"/>
      <c r="S827" s="79"/>
      <c r="AA827" s="84"/>
      <c r="AB827" s="84"/>
      <c r="AC827" s="84"/>
      <c r="AD827" s="84"/>
      <c r="AE827" s="84"/>
      <c r="AG827" s="142"/>
      <c r="AN827" s="84"/>
      <c r="AO827" s="84"/>
      <c r="AP827" s="84"/>
      <c r="AQ827" s="84"/>
      <c r="AR827" s="84"/>
      <c r="AS827" s="84"/>
      <c r="AT827" s="84"/>
      <c r="AU827" s="84"/>
    </row>
    <row r="828" spans="3:50" s="77" customFormat="1" ht="12.95" customHeight="1">
      <c r="C828" s="162"/>
      <c r="D828" s="162"/>
      <c r="S828" s="79"/>
      <c r="AA828" s="84"/>
      <c r="AB828" s="84"/>
      <c r="AC828" s="84"/>
      <c r="AD828" s="84"/>
      <c r="AE828" s="84"/>
      <c r="AG828" s="142"/>
      <c r="AN828" s="84"/>
      <c r="AO828" s="84"/>
      <c r="AP828" s="84"/>
      <c r="AQ828" s="84"/>
      <c r="AR828" s="84"/>
      <c r="AS828" s="84"/>
      <c r="AT828" s="84"/>
      <c r="AU828" s="84"/>
    </row>
    <row r="829" spans="3:50" s="77" customFormat="1" ht="12.95" customHeight="1">
      <c r="C829" s="162"/>
      <c r="D829" s="162"/>
      <c r="S829" s="79"/>
      <c r="AA829" s="84"/>
      <c r="AB829" s="84"/>
      <c r="AC829" s="84"/>
      <c r="AD829" s="84"/>
      <c r="AE829" s="84"/>
      <c r="AG829" s="142"/>
      <c r="AN829" s="84"/>
      <c r="AO829" s="84"/>
      <c r="AP829" s="84"/>
      <c r="AQ829" s="84"/>
      <c r="AR829" s="84"/>
      <c r="AS829" s="84"/>
      <c r="AT829" s="84"/>
      <c r="AU829" s="84"/>
    </row>
    <row r="830" spans="3:50" s="77" customFormat="1" ht="12.95" customHeight="1">
      <c r="C830" s="162"/>
      <c r="D830" s="162"/>
      <c r="S830" s="79"/>
      <c r="AA830" s="84"/>
      <c r="AB830" s="84"/>
      <c r="AC830" s="84"/>
      <c r="AD830" s="84"/>
      <c r="AE830" s="84"/>
      <c r="AG830" s="142"/>
      <c r="AN830" s="84"/>
      <c r="AO830" s="84"/>
      <c r="AP830" s="84"/>
      <c r="AQ830" s="84"/>
      <c r="AR830" s="84"/>
      <c r="AS830" s="84"/>
      <c r="AT830" s="84"/>
      <c r="AU830" s="84"/>
    </row>
    <row r="831" spans="3:50" s="77" customFormat="1" ht="12.95" customHeight="1">
      <c r="C831" s="162"/>
      <c r="D831" s="162"/>
      <c r="S831" s="79"/>
      <c r="AA831" s="84"/>
      <c r="AB831" s="84"/>
      <c r="AC831" s="84"/>
      <c r="AD831" s="84"/>
      <c r="AE831" s="84"/>
      <c r="AG831" s="142"/>
      <c r="AN831" s="84"/>
      <c r="AO831" s="84"/>
      <c r="AP831" s="84"/>
      <c r="AQ831" s="84"/>
      <c r="AR831" s="84"/>
      <c r="AS831" s="84"/>
      <c r="AT831" s="84"/>
      <c r="AU831" s="84"/>
    </row>
    <row r="832" spans="3:50" s="77" customFormat="1" ht="12.95" customHeight="1">
      <c r="C832" s="162"/>
      <c r="D832" s="162"/>
      <c r="S832" s="79"/>
      <c r="AA832" s="84"/>
      <c r="AB832" s="84"/>
      <c r="AC832" s="84"/>
      <c r="AD832" s="84"/>
      <c r="AE832" s="84"/>
      <c r="AG832" s="142"/>
      <c r="AN832" s="84"/>
      <c r="AO832" s="84"/>
      <c r="AP832" s="84"/>
      <c r="AQ832" s="84"/>
      <c r="AR832" s="84"/>
      <c r="AS832" s="84"/>
      <c r="AT832" s="84"/>
      <c r="AU832" s="84"/>
    </row>
    <row r="833" spans="3:47" s="77" customFormat="1" ht="12.95" customHeight="1">
      <c r="C833" s="162"/>
      <c r="D833" s="162"/>
      <c r="S833" s="79"/>
      <c r="AA833" s="84"/>
      <c r="AB833" s="84"/>
      <c r="AC833" s="84"/>
      <c r="AD833" s="84"/>
      <c r="AE833" s="84"/>
      <c r="AG833" s="142"/>
      <c r="AN833" s="84"/>
      <c r="AO833" s="84"/>
      <c r="AP833" s="84"/>
      <c r="AQ833" s="84"/>
      <c r="AR833" s="84"/>
      <c r="AS833" s="84"/>
      <c r="AT833" s="84"/>
      <c r="AU833" s="84"/>
    </row>
    <row r="834" spans="3:47" s="77" customFormat="1" ht="12.95" customHeight="1">
      <c r="C834" s="162"/>
      <c r="D834" s="162"/>
      <c r="S834" s="79"/>
      <c r="AA834" s="84"/>
      <c r="AB834" s="84"/>
      <c r="AC834" s="84"/>
      <c r="AD834" s="84"/>
      <c r="AE834" s="84"/>
      <c r="AG834" s="142"/>
      <c r="AN834" s="84"/>
      <c r="AO834" s="84"/>
      <c r="AP834" s="84"/>
      <c r="AQ834" s="84"/>
      <c r="AR834" s="84"/>
      <c r="AS834" s="84"/>
      <c r="AT834" s="84"/>
      <c r="AU834" s="84"/>
    </row>
    <row r="835" spans="3:47" s="77" customFormat="1" ht="12.95" customHeight="1">
      <c r="C835" s="162"/>
      <c r="D835" s="162"/>
      <c r="S835" s="79"/>
      <c r="AA835" s="84"/>
      <c r="AB835" s="84"/>
      <c r="AC835" s="84"/>
      <c r="AD835" s="84"/>
      <c r="AE835" s="84"/>
      <c r="AG835" s="142"/>
      <c r="AN835" s="84"/>
      <c r="AO835" s="84"/>
      <c r="AP835" s="84"/>
      <c r="AQ835" s="84"/>
      <c r="AR835" s="84"/>
      <c r="AS835" s="84"/>
      <c r="AT835" s="84"/>
      <c r="AU835" s="84"/>
    </row>
    <row r="836" spans="3:47" s="77" customFormat="1" ht="12.95" customHeight="1">
      <c r="C836" s="162"/>
      <c r="D836" s="162"/>
      <c r="S836" s="79"/>
      <c r="AA836" s="84"/>
      <c r="AB836" s="84"/>
      <c r="AC836" s="84"/>
      <c r="AD836" s="84"/>
      <c r="AE836" s="84"/>
      <c r="AG836" s="142"/>
      <c r="AN836" s="84"/>
      <c r="AO836" s="84"/>
      <c r="AP836" s="84"/>
      <c r="AQ836" s="84"/>
      <c r="AR836" s="84"/>
      <c r="AS836" s="84"/>
      <c r="AT836" s="84"/>
      <c r="AU836" s="84"/>
    </row>
    <row r="837" spans="3:47" s="77" customFormat="1" ht="12.95" customHeight="1">
      <c r="C837" s="162"/>
      <c r="D837" s="162"/>
      <c r="S837" s="79"/>
      <c r="AA837" s="84"/>
      <c r="AB837" s="84"/>
      <c r="AC837" s="84"/>
      <c r="AD837" s="84"/>
      <c r="AE837" s="84"/>
      <c r="AG837" s="142"/>
      <c r="AN837" s="84"/>
      <c r="AO837" s="84"/>
      <c r="AP837" s="84"/>
      <c r="AQ837" s="84"/>
      <c r="AR837" s="84"/>
      <c r="AS837" s="84"/>
      <c r="AT837" s="84"/>
      <c r="AU837" s="84"/>
    </row>
    <row r="838" spans="3:47" s="77" customFormat="1" ht="12.95" customHeight="1">
      <c r="C838" s="162"/>
      <c r="D838" s="162"/>
      <c r="S838" s="79"/>
      <c r="AA838" s="84"/>
      <c r="AB838" s="84"/>
      <c r="AC838" s="84"/>
      <c r="AD838" s="84"/>
      <c r="AE838" s="84"/>
      <c r="AG838" s="142"/>
      <c r="AN838" s="84"/>
      <c r="AO838" s="84"/>
      <c r="AP838" s="84"/>
      <c r="AQ838" s="84"/>
      <c r="AR838" s="84"/>
      <c r="AS838" s="84"/>
      <c r="AT838" s="84"/>
      <c r="AU838" s="84"/>
    </row>
    <row r="839" spans="3:47" s="77" customFormat="1" ht="12.95" customHeight="1">
      <c r="C839" s="162"/>
      <c r="D839" s="162"/>
      <c r="S839" s="79"/>
      <c r="AA839" s="84"/>
      <c r="AB839" s="84"/>
      <c r="AC839" s="84"/>
      <c r="AD839" s="84"/>
      <c r="AE839" s="84"/>
      <c r="AG839" s="142"/>
      <c r="AN839" s="84"/>
      <c r="AO839" s="84"/>
      <c r="AP839" s="84"/>
      <c r="AQ839" s="84"/>
      <c r="AR839" s="84"/>
      <c r="AS839" s="84"/>
      <c r="AT839" s="84"/>
      <c r="AU839" s="84"/>
    </row>
    <row r="840" spans="3:47" s="77" customFormat="1" ht="12.95" customHeight="1">
      <c r="C840" s="162"/>
      <c r="D840" s="162"/>
      <c r="S840" s="79"/>
      <c r="AA840" s="84"/>
      <c r="AB840" s="84"/>
      <c r="AC840" s="84"/>
      <c r="AD840" s="84"/>
      <c r="AE840" s="84"/>
      <c r="AG840" s="142"/>
      <c r="AN840" s="84"/>
      <c r="AO840" s="84"/>
      <c r="AP840" s="84"/>
      <c r="AQ840" s="84"/>
      <c r="AR840" s="84"/>
      <c r="AS840" s="84"/>
      <c r="AT840" s="84"/>
      <c r="AU840" s="84"/>
    </row>
    <row r="841" spans="3:47" s="77" customFormat="1" ht="12.95" customHeight="1">
      <c r="C841" s="162"/>
      <c r="D841" s="162"/>
      <c r="S841" s="79"/>
      <c r="AA841" s="84"/>
      <c r="AB841" s="84"/>
      <c r="AC841" s="84"/>
      <c r="AD841" s="84"/>
      <c r="AE841" s="84"/>
      <c r="AG841" s="142"/>
      <c r="AN841" s="84"/>
      <c r="AO841" s="84"/>
      <c r="AP841" s="84"/>
      <c r="AQ841" s="84"/>
      <c r="AR841" s="84"/>
      <c r="AS841" s="84"/>
      <c r="AT841" s="84"/>
      <c r="AU841" s="84"/>
    </row>
    <row r="842" spans="3:47" s="77" customFormat="1" ht="12.95" customHeight="1">
      <c r="C842" s="162"/>
      <c r="D842" s="162"/>
      <c r="S842" s="79"/>
      <c r="AA842" s="84"/>
      <c r="AB842" s="84"/>
      <c r="AC842" s="84"/>
      <c r="AD842" s="84"/>
      <c r="AE842" s="84"/>
      <c r="AG842" s="142"/>
      <c r="AN842" s="84"/>
      <c r="AO842" s="84"/>
      <c r="AP842" s="84"/>
      <c r="AQ842" s="84"/>
      <c r="AR842" s="84"/>
      <c r="AS842" s="84"/>
      <c r="AT842" s="84"/>
      <c r="AU842" s="84"/>
    </row>
    <row r="843" spans="3:47" s="77" customFormat="1" ht="12.95" customHeight="1">
      <c r="C843" s="162"/>
      <c r="D843" s="162"/>
      <c r="S843" s="79"/>
      <c r="AA843" s="84"/>
      <c r="AB843" s="84"/>
      <c r="AC843" s="84"/>
      <c r="AD843" s="84"/>
      <c r="AE843" s="84"/>
      <c r="AG843" s="142"/>
      <c r="AN843" s="84"/>
      <c r="AO843" s="84"/>
      <c r="AP843" s="84"/>
      <c r="AQ843" s="84"/>
      <c r="AR843" s="84"/>
      <c r="AS843" s="84"/>
      <c r="AT843" s="84"/>
      <c r="AU843" s="84"/>
    </row>
    <row r="844" spans="3:47" s="77" customFormat="1" ht="12.95" customHeight="1">
      <c r="C844" s="162"/>
      <c r="D844" s="162"/>
      <c r="S844" s="79"/>
      <c r="AA844" s="84"/>
      <c r="AB844" s="84"/>
      <c r="AC844" s="84"/>
      <c r="AD844" s="84"/>
      <c r="AE844" s="84"/>
      <c r="AG844" s="142"/>
      <c r="AN844" s="84"/>
      <c r="AO844" s="84"/>
      <c r="AP844" s="84"/>
      <c r="AQ844" s="84"/>
      <c r="AR844" s="84"/>
      <c r="AS844" s="84"/>
      <c r="AT844" s="84"/>
      <c r="AU844" s="84"/>
    </row>
    <row r="845" spans="3:47" s="77" customFormat="1" ht="12.95" customHeight="1">
      <c r="C845" s="162"/>
      <c r="D845" s="162"/>
      <c r="S845" s="79"/>
      <c r="AA845" s="84"/>
      <c r="AB845" s="84"/>
      <c r="AC845" s="84"/>
      <c r="AD845" s="84"/>
      <c r="AE845" s="84"/>
      <c r="AG845" s="142"/>
      <c r="AN845" s="84"/>
      <c r="AO845" s="84"/>
      <c r="AP845" s="84"/>
      <c r="AQ845" s="84"/>
      <c r="AR845" s="84"/>
      <c r="AS845" s="84"/>
      <c r="AT845" s="84"/>
      <c r="AU845" s="84"/>
    </row>
    <row r="846" spans="3:47" s="77" customFormat="1" ht="12.95" customHeight="1">
      <c r="C846" s="162"/>
      <c r="D846" s="162"/>
      <c r="S846" s="79"/>
      <c r="AA846" s="84"/>
      <c r="AB846" s="84"/>
      <c r="AC846" s="84"/>
      <c r="AD846" s="84"/>
      <c r="AE846" s="84"/>
      <c r="AG846" s="142"/>
      <c r="AN846" s="84"/>
      <c r="AO846" s="84"/>
      <c r="AP846" s="84"/>
      <c r="AQ846" s="84"/>
      <c r="AR846" s="84"/>
      <c r="AS846" s="84"/>
      <c r="AT846" s="84"/>
      <c r="AU846" s="84"/>
    </row>
    <row r="847" spans="3:47" s="77" customFormat="1" ht="12.95" customHeight="1">
      <c r="C847" s="162"/>
      <c r="D847" s="162"/>
      <c r="S847" s="79"/>
      <c r="AA847" s="84"/>
      <c r="AB847" s="84"/>
      <c r="AC847" s="84"/>
      <c r="AD847" s="84"/>
      <c r="AE847" s="84"/>
      <c r="AG847" s="142"/>
      <c r="AN847" s="84"/>
      <c r="AO847" s="84"/>
      <c r="AP847" s="84"/>
      <c r="AQ847" s="84"/>
      <c r="AR847" s="84"/>
      <c r="AS847" s="84"/>
      <c r="AT847" s="84"/>
      <c r="AU847" s="84"/>
    </row>
    <row r="848" spans="3:47" s="77" customFormat="1" ht="12.95" customHeight="1">
      <c r="C848" s="162"/>
      <c r="D848" s="162"/>
      <c r="S848" s="79"/>
      <c r="AA848" s="84"/>
      <c r="AB848" s="84"/>
      <c r="AC848" s="84"/>
      <c r="AD848" s="84"/>
      <c r="AE848" s="84"/>
      <c r="AG848" s="142"/>
      <c r="AN848" s="84"/>
      <c r="AO848" s="84"/>
      <c r="AP848" s="84"/>
      <c r="AQ848" s="84"/>
      <c r="AR848" s="84"/>
      <c r="AS848" s="84"/>
      <c r="AT848" s="84"/>
      <c r="AU848" s="84"/>
    </row>
    <row r="849" spans="3:47" s="77" customFormat="1" ht="12.95" customHeight="1">
      <c r="C849" s="162"/>
      <c r="D849" s="162"/>
      <c r="S849" s="79"/>
      <c r="AA849" s="84"/>
      <c r="AB849" s="84"/>
      <c r="AC849" s="84"/>
      <c r="AD849" s="84"/>
      <c r="AE849" s="84"/>
      <c r="AG849" s="142"/>
      <c r="AN849" s="84"/>
      <c r="AO849" s="84"/>
      <c r="AP849" s="84"/>
      <c r="AQ849" s="84"/>
      <c r="AR849" s="84"/>
      <c r="AS849" s="84"/>
      <c r="AT849" s="84"/>
      <c r="AU849" s="84"/>
    </row>
    <row r="850" spans="3:47" s="77" customFormat="1" ht="12.95" customHeight="1">
      <c r="C850" s="162"/>
      <c r="D850" s="162"/>
      <c r="S850" s="79"/>
      <c r="AA850" s="84"/>
      <c r="AB850" s="84"/>
      <c r="AC850" s="84"/>
      <c r="AD850" s="84"/>
      <c r="AE850" s="84"/>
      <c r="AG850" s="142"/>
      <c r="AN850" s="84"/>
      <c r="AO850" s="84"/>
      <c r="AP850" s="84"/>
      <c r="AQ850" s="84"/>
      <c r="AR850" s="84"/>
      <c r="AS850" s="84"/>
      <c r="AT850" s="84"/>
      <c r="AU850" s="84"/>
    </row>
    <row r="851" spans="3:47" s="77" customFormat="1" ht="12.95" customHeight="1">
      <c r="C851" s="162"/>
      <c r="D851" s="162"/>
      <c r="S851" s="79"/>
      <c r="AA851" s="84"/>
      <c r="AB851" s="84"/>
      <c r="AC851" s="84"/>
      <c r="AD851" s="84"/>
      <c r="AE851" s="84"/>
      <c r="AG851" s="142"/>
      <c r="AN851" s="84"/>
      <c r="AO851" s="84"/>
      <c r="AP851" s="84"/>
      <c r="AQ851" s="84"/>
      <c r="AR851" s="84"/>
      <c r="AS851" s="84"/>
      <c r="AT851" s="84"/>
      <c r="AU851" s="84"/>
    </row>
    <row r="852" spans="3:47" s="77" customFormat="1" ht="12.95" customHeight="1">
      <c r="C852" s="162"/>
      <c r="D852" s="162"/>
      <c r="S852" s="79"/>
      <c r="AA852" s="84"/>
      <c r="AB852" s="84"/>
      <c r="AC852" s="84"/>
      <c r="AD852" s="84"/>
      <c r="AE852" s="84"/>
      <c r="AG852" s="142"/>
      <c r="AN852" s="84"/>
      <c r="AO852" s="84"/>
      <c r="AP852" s="84"/>
      <c r="AQ852" s="84"/>
      <c r="AR852" s="84"/>
      <c r="AS852" s="84"/>
      <c r="AT852" s="84"/>
      <c r="AU852" s="84"/>
    </row>
    <row r="853" spans="3:47" s="77" customFormat="1" ht="12.95" customHeight="1">
      <c r="C853" s="162"/>
      <c r="D853" s="162"/>
      <c r="S853" s="79"/>
      <c r="AA853" s="84"/>
      <c r="AB853" s="84"/>
      <c r="AC853" s="84"/>
      <c r="AD853" s="84"/>
      <c r="AE853" s="84"/>
      <c r="AG853" s="142"/>
      <c r="AN853" s="84"/>
      <c r="AO853" s="84"/>
      <c r="AP853" s="84"/>
      <c r="AQ853" s="84"/>
      <c r="AR853" s="84"/>
      <c r="AS853" s="84"/>
      <c r="AT853" s="84"/>
      <c r="AU853" s="84"/>
    </row>
    <row r="854" spans="3:47" s="77" customFormat="1" ht="12.95" customHeight="1">
      <c r="C854" s="162"/>
      <c r="D854" s="162"/>
      <c r="S854" s="79"/>
      <c r="AA854" s="84"/>
      <c r="AB854" s="84"/>
      <c r="AC854" s="84"/>
      <c r="AD854" s="84"/>
      <c r="AE854" s="84"/>
      <c r="AG854" s="142"/>
      <c r="AN854" s="84"/>
      <c r="AO854" s="84"/>
      <c r="AP854" s="84"/>
      <c r="AQ854" s="84"/>
      <c r="AR854" s="84"/>
      <c r="AS854" s="84"/>
      <c r="AT854" s="84"/>
      <c r="AU854" s="84"/>
    </row>
    <row r="855" spans="3:47" s="77" customFormat="1" ht="12.95" customHeight="1">
      <c r="C855" s="162"/>
      <c r="D855" s="162"/>
      <c r="S855" s="79"/>
      <c r="AA855" s="84"/>
      <c r="AB855" s="84"/>
      <c r="AC855" s="84"/>
      <c r="AD855" s="84"/>
      <c r="AE855" s="84"/>
      <c r="AG855" s="142"/>
      <c r="AN855" s="84"/>
      <c r="AO855" s="84"/>
      <c r="AP855" s="84"/>
      <c r="AQ855" s="84"/>
      <c r="AR855" s="84"/>
      <c r="AS855" s="84"/>
      <c r="AT855" s="84"/>
      <c r="AU855" s="84"/>
    </row>
    <row r="856" spans="3:47" s="77" customFormat="1" ht="12.95" customHeight="1">
      <c r="C856" s="162"/>
      <c r="D856" s="162"/>
      <c r="S856" s="79"/>
      <c r="AA856" s="84"/>
      <c r="AB856" s="84"/>
      <c r="AC856" s="84"/>
      <c r="AD856" s="84"/>
      <c r="AE856" s="84"/>
      <c r="AG856" s="142"/>
      <c r="AN856" s="84"/>
      <c r="AO856" s="84"/>
      <c r="AP856" s="84"/>
      <c r="AQ856" s="84"/>
      <c r="AR856" s="84"/>
      <c r="AS856" s="84"/>
      <c r="AT856" s="84"/>
      <c r="AU856" s="84"/>
    </row>
    <row r="857" spans="3:47" s="77" customFormat="1" ht="12.95" customHeight="1">
      <c r="C857" s="162"/>
      <c r="D857" s="162"/>
      <c r="S857" s="79"/>
      <c r="AA857" s="84"/>
      <c r="AB857" s="84"/>
      <c r="AC857" s="84"/>
      <c r="AD857" s="84"/>
      <c r="AE857" s="84"/>
      <c r="AG857" s="142"/>
      <c r="AN857" s="84"/>
      <c r="AO857" s="84"/>
      <c r="AP857" s="84"/>
      <c r="AQ857" s="84"/>
      <c r="AR857" s="84"/>
      <c r="AS857" s="84"/>
      <c r="AT857" s="84"/>
      <c r="AU857" s="84"/>
    </row>
    <row r="858" spans="3:47" s="77" customFormat="1" ht="12.95" customHeight="1">
      <c r="C858" s="162"/>
      <c r="D858" s="162"/>
      <c r="S858" s="79"/>
      <c r="AA858" s="84"/>
      <c r="AB858" s="84"/>
      <c r="AC858" s="84"/>
      <c r="AD858" s="84"/>
      <c r="AE858" s="84"/>
      <c r="AG858" s="142"/>
      <c r="AN858" s="84"/>
      <c r="AO858" s="84"/>
      <c r="AP858" s="84"/>
      <c r="AQ858" s="84"/>
      <c r="AR858" s="84"/>
      <c r="AS858" s="84"/>
      <c r="AT858" s="84"/>
      <c r="AU858" s="84"/>
    </row>
    <row r="859" spans="3:47" s="77" customFormat="1" ht="12.95" customHeight="1">
      <c r="C859" s="162"/>
      <c r="D859" s="162"/>
      <c r="S859" s="79"/>
      <c r="AA859" s="84"/>
      <c r="AB859" s="84"/>
      <c r="AC859" s="84"/>
      <c r="AD859" s="84"/>
      <c r="AE859" s="84"/>
      <c r="AG859" s="142"/>
      <c r="AN859" s="84"/>
      <c r="AO859" s="84"/>
      <c r="AP859" s="84"/>
      <c r="AQ859" s="84"/>
      <c r="AR859" s="84"/>
      <c r="AS859" s="84"/>
      <c r="AT859" s="84"/>
      <c r="AU859" s="84"/>
    </row>
    <row r="860" spans="3:47" s="77" customFormat="1" ht="12.95" customHeight="1">
      <c r="C860" s="162"/>
      <c r="D860" s="162"/>
      <c r="S860" s="79"/>
      <c r="AA860" s="84"/>
      <c r="AB860" s="84"/>
      <c r="AC860" s="84"/>
      <c r="AD860" s="84"/>
      <c r="AE860" s="84"/>
      <c r="AG860" s="142"/>
      <c r="AN860" s="84"/>
      <c r="AO860" s="84"/>
      <c r="AP860" s="84"/>
      <c r="AQ860" s="84"/>
      <c r="AR860" s="84"/>
      <c r="AS860" s="84"/>
      <c r="AT860" s="84"/>
      <c r="AU860" s="84"/>
    </row>
    <row r="861" spans="3:47" s="77" customFormat="1" ht="12.95" customHeight="1">
      <c r="C861" s="162"/>
      <c r="D861" s="162"/>
      <c r="S861" s="79"/>
      <c r="AA861" s="84"/>
      <c r="AB861" s="84"/>
      <c r="AC861" s="84"/>
      <c r="AD861" s="84"/>
      <c r="AE861" s="84"/>
      <c r="AG861" s="142"/>
      <c r="AN861" s="84"/>
      <c r="AO861" s="84"/>
      <c r="AP861" s="84"/>
      <c r="AQ861" s="84"/>
      <c r="AR861" s="84"/>
      <c r="AS861" s="84"/>
      <c r="AT861" s="84"/>
      <c r="AU861" s="84"/>
    </row>
    <row r="862" spans="3:47" s="77" customFormat="1" ht="12.95" customHeight="1">
      <c r="C862" s="162"/>
      <c r="D862" s="162"/>
      <c r="S862" s="79"/>
      <c r="AA862" s="84"/>
      <c r="AB862" s="84"/>
      <c r="AC862" s="84"/>
      <c r="AD862" s="84"/>
      <c r="AE862" s="84"/>
      <c r="AG862" s="142"/>
      <c r="AN862" s="84"/>
      <c r="AO862" s="84"/>
      <c r="AP862" s="84"/>
      <c r="AQ862" s="84"/>
      <c r="AR862" s="84"/>
      <c r="AS862" s="84"/>
      <c r="AT862" s="84"/>
      <c r="AU862" s="84"/>
    </row>
    <row r="863" spans="3:47" s="77" customFormat="1" ht="12.95" customHeight="1">
      <c r="C863" s="162"/>
      <c r="D863" s="162"/>
      <c r="S863" s="79"/>
      <c r="AA863" s="84"/>
      <c r="AB863" s="84"/>
      <c r="AC863" s="84"/>
      <c r="AD863" s="84"/>
      <c r="AE863" s="84"/>
      <c r="AG863" s="142"/>
      <c r="AN863" s="84"/>
      <c r="AO863" s="84"/>
      <c r="AP863" s="84"/>
      <c r="AQ863" s="84"/>
      <c r="AR863" s="84"/>
      <c r="AS863" s="84"/>
      <c r="AT863" s="84"/>
      <c r="AU863" s="84"/>
    </row>
    <row r="864" spans="3:47" s="77" customFormat="1" ht="12.95" customHeight="1">
      <c r="C864" s="162"/>
      <c r="D864" s="162"/>
      <c r="S864" s="79"/>
      <c r="AA864" s="84"/>
      <c r="AB864" s="84"/>
      <c r="AC864" s="84"/>
      <c r="AD864" s="84"/>
      <c r="AE864" s="84"/>
      <c r="AG864" s="142"/>
      <c r="AN864" s="84"/>
      <c r="AO864" s="84"/>
      <c r="AP864" s="84"/>
      <c r="AQ864" s="84"/>
      <c r="AR864" s="84"/>
      <c r="AS864" s="84"/>
      <c r="AT864" s="84"/>
      <c r="AU864" s="84"/>
    </row>
    <row r="865" spans="3:48" s="77" customFormat="1" ht="12.95" customHeight="1">
      <c r="C865" s="162"/>
      <c r="D865" s="162"/>
      <c r="S865" s="79"/>
      <c r="AA865" s="84"/>
      <c r="AB865" s="84"/>
      <c r="AC865" s="84"/>
      <c r="AD865" s="84"/>
      <c r="AE865" s="84"/>
      <c r="AG865" s="142"/>
      <c r="AN865" s="84"/>
      <c r="AO865" s="84"/>
      <c r="AP865" s="84"/>
      <c r="AQ865" s="84"/>
      <c r="AR865" s="84"/>
      <c r="AS865" s="84"/>
      <c r="AT865" s="84"/>
      <c r="AU865" s="84"/>
    </row>
    <row r="866" spans="3:48" s="77" customFormat="1" ht="12.95" customHeight="1">
      <c r="C866" s="162"/>
      <c r="D866" s="162"/>
      <c r="S866" s="79"/>
      <c r="AA866" s="84"/>
      <c r="AB866" s="84"/>
      <c r="AC866" s="84"/>
      <c r="AD866" s="84"/>
      <c r="AE866" s="84"/>
      <c r="AG866" s="142"/>
      <c r="AN866" s="84"/>
      <c r="AO866" s="84"/>
      <c r="AP866" s="84"/>
      <c r="AQ866" s="84"/>
      <c r="AR866" s="84"/>
      <c r="AS866" s="84"/>
      <c r="AT866" s="84"/>
      <c r="AU866" s="84"/>
    </row>
    <row r="867" spans="3:48" s="77" customFormat="1" ht="12.95" customHeight="1">
      <c r="C867" s="162"/>
      <c r="D867" s="162"/>
      <c r="S867" s="79"/>
      <c r="AA867" s="84"/>
      <c r="AB867" s="84"/>
      <c r="AC867" s="84"/>
      <c r="AD867" s="84"/>
      <c r="AE867" s="84"/>
      <c r="AG867" s="142"/>
      <c r="AN867" s="84"/>
      <c r="AO867" s="84"/>
      <c r="AP867" s="84"/>
      <c r="AQ867" s="84"/>
      <c r="AR867" s="84"/>
      <c r="AS867" s="84"/>
      <c r="AT867" s="84"/>
      <c r="AU867" s="84"/>
    </row>
    <row r="868" spans="3:48" s="77" customFormat="1" ht="12.95" customHeight="1">
      <c r="C868" s="162"/>
      <c r="D868" s="162"/>
      <c r="S868" s="79"/>
      <c r="AA868" s="84"/>
      <c r="AB868" s="84"/>
      <c r="AC868" s="84"/>
      <c r="AD868" s="84"/>
      <c r="AE868" s="84"/>
      <c r="AG868" s="142"/>
      <c r="AN868" s="84"/>
      <c r="AO868" s="84"/>
      <c r="AP868" s="84"/>
      <c r="AQ868" s="84"/>
      <c r="AR868" s="84"/>
      <c r="AS868" s="84"/>
      <c r="AT868" s="84"/>
      <c r="AU868" s="84"/>
    </row>
    <row r="869" spans="3:48" s="77" customFormat="1" ht="12.95" customHeight="1">
      <c r="C869" s="162"/>
      <c r="D869" s="162"/>
      <c r="S869" s="79"/>
      <c r="AA869" s="84"/>
      <c r="AB869" s="84"/>
      <c r="AC869" s="84"/>
      <c r="AD869" s="84"/>
      <c r="AE869" s="84"/>
      <c r="AG869" s="142"/>
      <c r="AN869" s="84"/>
      <c r="AO869" s="84"/>
      <c r="AP869" s="84"/>
      <c r="AQ869" s="84"/>
      <c r="AR869" s="84"/>
      <c r="AS869" s="84"/>
      <c r="AT869" s="84"/>
      <c r="AU869" s="84"/>
    </row>
    <row r="870" spans="3:48" s="77" customFormat="1" ht="12.95" customHeight="1">
      <c r="C870" s="162"/>
      <c r="D870" s="162"/>
      <c r="S870" s="79"/>
      <c r="AA870" s="84"/>
      <c r="AB870" s="84"/>
      <c r="AC870" s="84"/>
      <c r="AD870" s="84"/>
      <c r="AE870" s="84"/>
      <c r="AG870" s="142"/>
      <c r="AN870" s="84"/>
      <c r="AO870" s="84"/>
      <c r="AP870" s="84"/>
      <c r="AQ870" s="84"/>
      <c r="AR870" s="84"/>
      <c r="AS870" s="84"/>
      <c r="AT870" s="84"/>
      <c r="AU870" s="84"/>
    </row>
    <row r="871" spans="3:48" s="77" customFormat="1" ht="12.95" customHeight="1">
      <c r="C871" s="162"/>
      <c r="D871" s="162"/>
      <c r="S871" s="79"/>
      <c r="AA871" s="84"/>
      <c r="AB871" s="84"/>
      <c r="AC871" s="84"/>
      <c r="AD871" s="84"/>
      <c r="AE871" s="84"/>
      <c r="AG871" s="142"/>
      <c r="AN871" s="84"/>
      <c r="AO871" s="84"/>
      <c r="AP871" s="84"/>
      <c r="AQ871" s="84"/>
      <c r="AR871" s="84"/>
      <c r="AS871" s="84"/>
      <c r="AT871" s="84"/>
      <c r="AU871" s="84"/>
    </row>
    <row r="872" spans="3:48" s="77" customFormat="1" ht="12.95" customHeight="1">
      <c r="C872" s="162"/>
      <c r="D872" s="162"/>
      <c r="S872" s="79"/>
      <c r="AA872" s="84"/>
      <c r="AB872" s="84"/>
      <c r="AC872" s="84"/>
      <c r="AD872" s="84"/>
      <c r="AE872" s="84"/>
      <c r="AG872" s="142"/>
      <c r="AN872" s="84"/>
      <c r="AO872" s="84"/>
      <c r="AP872" s="84"/>
      <c r="AQ872" s="84"/>
      <c r="AR872" s="84"/>
      <c r="AS872" s="84"/>
      <c r="AT872" s="84"/>
      <c r="AU872" s="84"/>
    </row>
    <row r="873" spans="3:48" s="77" customFormat="1" ht="12.95" customHeight="1">
      <c r="C873" s="162"/>
      <c r="D873" s="162"/>
      <c r="S873" s="79"/>
      <c r="AA873" s="84"/>
      <c r="AB873" s="84"/>
      <c r="AC873" s="84"/>
      <c r="AD873" s="84"/>
      <c r="AE873" s="84"/>
      <c r="AG873" s="142"/>
      <c r="AN873" s="84"/>
      <c r="AO873" s="84"/>
      <c r="AP873" s="84"/>
      <c r="AQ873" s="84"/>
      <c r="AR873" s="84"/>
      <c r="AS873" s="84"/>
      <c r="AT873" s="84"/>
      <c r="AU873" s="84"/>
      <c r="AV873" s="84"/>
    </row>
    <row r="874" spans="3:48" s="77" customFormat="1" ht="12.95" customHeight="1">
      <c r="C874" s="162"/>
      <c r="D874" s="162"/>
      <c r="S874" s="79"/>
      <c r="AA874" s="84"/>
      <c r="AB874" s="84"/>
      <c r="AC874" s="84"/>
      <c r="AD874" s="84"/>
      <c r="AE874" s="84"/>
      <c r="AG874" s="142"/>
      <c r="AN874" s="84"/>
      <c r="AO874" s="84"/>
      <c r="AP874" s="84"/>
      <c r="AQ874" s="84"/>
      <c r="AR874" s="84"/>
      <c r="AS874" s="84"/>
      <c r="AT874" s="84"/>
      <c r="AU874" s="84"/>
    </row>
    <row r="875" spans="3:48" s="77" customFormat="1" ht="12.95" customHeight="1">
      <c r="C875" s="162"/>
      <c r="D875" s="162"/>
      <c r="S875" s="79"/>
      <c r="AA875" s="84"/>
      <c r="AB875" s="84"/>
      <c r="AC875" s="84"/>
      <c r="AD875" s="84"/>
      <c r="AE875" s="84"/>
      <c r="AG875" s="142"/>
      <c r="AN875" s="84"/>
      <c r="AO875" s="84"/>
      <c r="AP875" s="84"/>
      <c r="AQ875" s="84"/>
      <c r="AR875" s="84"/>
      <c r="AS875" s="84"/>
      <c r="AT875" s="84"/>
      <c r="AU875" s="84"/>
    </row>
    <row r="876" spans="3:48" s="77" customFormat="1" ht="12.95" customHeight="1">
      <c r="C876" s="162"/>
      <c r="D876" s="162"/>
      <c r="S876" s="79"/>
      <c r="AA876" s="84"/>
      <c r="AB876" s="84"/>
      <c r="AC876" s="84"/>
      <c r="AD876" s="84"/>
      <c r="AE876" s="84"/>
      <c r="AG876" s="142"/>
      <c r="AN876" s="84"/>
      <c r="AO876" s="84"/>
      <c r="AP876" s="84"/>
      <c r="AQ876" s="84"/>
      <c r="AR876" s="84"/>
      <c r="AS876" s="84"/>
      <c r="AT876" s="84"/>
      <c r="AU876" s="84"/>
    </row>
    <row r="877" spans="3:48" s="77" customFormat="1" ht="12.95" customHeight="1">
      <c r="C877" s="162"/>
      <c r="D877" s="162"/>
      <c r="S877" s="79"/>
      <c r="AA877" s="84"/>
      <c r="AB877" s="84"/>
      <c r="AC877" s="84"/>
      <c r="AD877" s="84"/>
      <c r="AE877" s="84"/>
      <c r="AG877" s="142"/>
      <c r="AN877" s="84"/>
      <c r="AO877" s="84"/>
      <c r="AP877" s="84"/>
      <c r="AQ877" s="84"/>
      <c r="AR877" s="84"/>
      <c r="AS877" s="84"/>
      <c r="AT877" s="84"/>
      <c r="AU877" s="84"/>
    </row>
    <row r="878" spans="3:48" s="77" customFormat="1" ht="12.95" customHeight="1">
      <c r="C878" s="162"/>
      <c r="D878" s="162"/>
      <c r="S878" s="79"/>
      <c r="AA878" s="84"/>
      <c r="AB878" s="84"/>
      <c r="AC878" s="84"/>
      <c r="AD878" s="84"/>
      <c r="AE878" s="84"/>
      <c r="AG878" s="142"/>
      <c r="AN878" s="84"/>
      <c r="AO878" s="84"/>
      <c r="AP878" s="84"/>
      <c r="AQ878" s="84"/>
      <c r="AR878" s="84"/>
      <c r="AS878" s="84"/>
      <c r="AT878" s="84"/>
      <c r="AU878" s="84"/>
    </row>
    <row r="879" spans="3:48" s="77" customFormat="1" ht="12.95" customHeight="1">
      <c r="C879" s="162"/>
      <c r="D879" s="162"/>
      <c r="S879" s="79"/>
      <c r="AA879" s="84"/>
      <c r="AB879" s="84"/>
      <c r="AC879" s="84"/>
      <c r="AD879" s="84"/>
      <c r="AE879" s="84"/>
      <c r="AG879" s="142"/>
      <c r="AN879" s="84"/>
      <c r="AO879" s="84"/>
      <c r="AP879" s="84"/>
      <c r="AQ879" s="84"/>
      <c r="AR879" s="84"/>
      <c r="AS879" s="84"/>
      <c r="AT879" s="84"/>
      <c r="AU879" s="84"/>
    </row>
    <row r="880" spans="3:48" s="77" customFormat="1" ht="12.95" customHeight="1">
      <c r="C880" s="162"/>
      <c r="D880" s="162"/>
      <c r="S880" s="79"/>
      <c r="AA880" s="84"/>
      <c r="AB880" s="84"/>
      <c r="AC880" s="84"/>
      <c r="AD880" s="84"/>
      <c r="AE880" s="84"/>
      <c r="AG880" s="142"/>
      <c r="AN880" s="84"/>
      <c r="AO880" s="84"/>
      <c r="AP880" s="84"/>
      <c r="AQ880" s="84"/>
      <c r="AR880" s="84"/>
      <c r="AS880" s="84"/>
      <c r="AT880" s="84"/>
      <c r="AU880" s="84"/>
    </row>
    <row r="881" spans="3:64" s="77" customFormat="1" ht="12.95" customHeight="1">
      <c r="C881" s="162"/>
      <c r="D881" s="162"/>
      <c r="S881" s="79"/>
      <c r="AA881" s="84"/>
      <c r="AB881" s="84"/>
      <c r="AC881" s="84"/>
      <c r="AD881" s="84"/>
      <c r="AE881" s="84"/>
      <c r="AG881" s="142"/>
      <c r="AN881" s="84"/>
      <c r="AO881" s="84"/>
      <c r="AP881" s="84"/>
      <c r="AQ881" s="84"/>
      <c r="AR881" s="84"/>
      <c r="AS881" s="84"/>
      <c r="AT881" s="84"/>
      <c r="AU881" s="84"/>
    </row>
    <row r="882" spans="3:64" s="77" customFormat="1" ht="12.95" customHeight="1">
      <c r="C882" s="162"/>
      <c r="D882" s="162"/>
      <c r="S882" s="79"/>
      <c r="AA882" s="84"/>
      <c r="AB882" s="84"/>
      <c r="AC882" s="84"/>
      <c r="AD882" s="84"/>
      <c r="AE882" s="84"/>
      <c r="AG882" s="142"/>
      <c r="AN882" s="84"/>
      <c r="AO882" s="84"/>
      <c r="AP882" s="84"/>
      <c r="AQ882" s="84"/>
      <c r="AR882" s="84"/>
      <c r="AS882" s="84"/>
      <c r="AT882" s="84"/>
      <c r="AU882" s="84"/>
    </row>
    <row r="883" spans="3:64" s="77" customFormat="1" ht="12.95" customHeight="1">
      <c r="C883" s="162"/>
      <c r="D883" s="162"/>
      <c r="S883" s="79"/>
      <c r="AA883" s="84"/>
      <c r="AB883" s="84"/>
      <c r="AC883" s="84"/>
      <c r="AD883" s="84"/>
      <c r="AE883" s="84"/>
      <c r="AG883" s="142"/>
      <c r="AN883" s="84"/>
      <c r="AO883" s="84"/>
      <c r="AP883" s="84"/>
      <c r="AQ883" s="84"/>
      <c r="AR883" s="84"/>
      <c r="AS883" s="84"/>
      <c r="AT883" s="84"/>
      <c r="AU883" s="84"/>
    </row>
    <row r="884" spans="3:64" s="77" customFormat="1" ht="12.95" customHeight="1">
      <c r="C884" s="162"/>
      <c r="D884" s="162"/>
      <c r="S884" s="79"/>
      <c r="AA884" s="84"/>
      <c r="AB884" s="84"/>
      <c r="AC884" s="84"/>
      <c r="AD884" s="84"/>
      <c r="AE884" s="84"/>
      <c r="AG884" s="142"/>
      <c r="AN884" s="84"/>
      <c r="AO884" s="84"/>
      <c r="AP884" s="84"/>
      <c r="AQ884" s="84"/>
      <c r="AR884" s="84"/>
      <c r="AS884" s="84"/>
      <c r="AT884" s="84"/>
      <c r="AU884" s="84"/>
    </row>
    <row r="885" spans="3:64" s="77" customFormat="1" ht="12.95" customHeight="1">
      <c r="C885" s="162"/>
      <c r="D885" s="162"/>
      <c r="S885" s="79"/>
      <c r="AA885" s="84"/>
      <c r="AB885" s="84"/>
      <c r="AC885" s="84"/>
      <c r="AD885" s="84"/>
      <c r="AE885" s="84"/>
      <c r="AG885" s="142"/>
      <c r="AN885" s="84"/>
      <c r="AO885" s="84"/>
      <c r="AP885" s="84"/>
      <c r="AQ885" s="84"/>
      <c r="AR885" s="84"/>
      <c r="AS885" s="84"/>
      <c r="AT885" s="84"/>
      <c r="AU885" s="84"/>
    </row>
    <row r="886" spans="3:64" s="77" customFormat="1" ht="12.95" customHeight="1">
      <c r="C886" s="162"/>
      <c r="D886" s="162"/>
      <c r="S886" s="79"/>
      <c r="AA886" s="84"/>
      <c r="AB886" s="84"/>
      <c r="AC886" s="84"/>
      <c r="AD886" s="84"/>
      <c r="AE886" s="84"/>
      <c r="AG886" s="142"/>
      <c r="AN886" s="84"/>
      <c r="AO886" s="84"/>
      <c r="AP886" s="84"/>
      <c r="AQ886" s="84"/>
      <c r="AR886" s="84"/>
      <c r="AS886" s="84"/>
      <c r="AT886" s="84"/>
      <c r="AU886" s="84"/>
    </row>
    <row r="887" spans="3:64" s="77" customFormat="1" ht="12.95" customHeight="1">
      <c r="C887" s="162"/>
      <c r="D887" s="162"/>
      <c r="S887" s="79"/>
      <c r="AA887" s="84"/>
      <c r="AB887" s="84"/>
      <c r="AC887" s="84"/>
      <c r="AD887" s="84"/>
      <c r="AE887" s="84"/>
      <c r="AG887" s="142"/>
      <c r="AN887" s="84"/>
      <c r="AO887" s="84"/>
      <c r="AP887" s="84"/>
      <c r="AQ887" s="84"/>
      <c r="AR887" s="84"/>
      <c r="AS887" s="84"/>
      <c r="AT887" s="84"/>
      <c r="AU887" s="84"/>
    </row>
    <row r="888" spans="3:64" s="77" customFormat="1" ht="12.95" customHeight="1">
      <c r="C888" s="162"/>
      <c r="D888" s="162"/>
      <c r="S888" s="79"/>
      <c r="AA888" s="84"/>
      <c r="AB888" s="84"/>
      <c r="AC888" s="84"/>
      <c r="AD888" s="84"/>
      <c r="AE888" s="84"/>
      <c r="AG888" s="142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  <c r="AY888" s="84"/>
      <c r="AZ888" s="84"/>
      <c r="BA888" s="84"/>
      <c r="BB888" s="84"/>
      <c r="BC888" s="84"/>
      <c r="BD888" s="84"/>
      <c r="BE888" s="84"/>
      <c r="BF888" s="84"/>
      <c r="BG888" s="84"/>
      <c r="BH888" s="84"/>
      <c r="BI888" s="84"/>
      <c r="BJ888" s="84"/>
      <c r="BK888" s="84"/>
      <c r="BL888" s="84"/>
    </row>
    <row r="889" spans="3:64" s="77" customFormat="1" ht="12.95" customHeight="1">
      <c r="C889" s="162"/>
      <c r="D889" s="162"/>
      <c r="S889" s="79"/>
      <c r="AA889" s="84"/>
      <c r="AB889" s="84"/>
      <c r="AC889" s="84"/>
      <c r="AD889" s="84"/>
      <c r="AE889" s="84"/>
      <c r="AG889" s="142"/>
      <c r="AN889" s="84"/>
      <c r="AO889" s="84"/>
      <c r="AP889" s="84"/>
      <c r="AQ889" s="84"/>
      <c r="AR889" s="84"/>
      <c r="AS889" s="84"/>
      <c r="AT889" s="84"/>
      <c r="AU889" s="84"/>
    </row>
    <row r="890" spans="3:64" s="77" customFormat="1" ht="12.95" customHeight="1">
      <c r="C890" s="162"/>
      <c r="D890" s="162"/>
      <c r="S890" s="79"/>
      <c r="AA890" s="84"/>
      <c r="AB890" s="84"/>
      <c r="AC890" s="84"/>
      <c r="AD890" s="84"/>
      <c r="AE890" s="84"/>
      <c r="AG890" s="142"/>
      <c r="AN890" s="84"/>
      <c r="AO890" s="84"/>
      <c r="AP890" s="84"/>
      <c r="AQ890" s="84"/>
      <c r="AR890" s="84"/>
      <c r="AS890" s="84"/>
      <c r="AT890" s="84"/>
      <c r="AU890" s="84"/>
    </row>
    <row r="891" spans="3:64" s="77" customFormat="1" ht="12.95" customHeight="1">
      <c r="C891" s="162"/>
      <c r="D891" s="162"/>
      <c r="S891" s="79"/>
      <c r="AA891" s="84"/>
      <c r="AB891" s="84"/>
      <c r="AC891" s="84"/>
      <c r="AD891" s="84"/>
      <c r="AE891" s="84"/>
      <c r="AG891" s="142"/>
      <c r="AN891" s="84"/>
      <c r="AO891" s="84"/>
      <c r="AP891" s="84"/>
      <c r="AQ891" s="84"/>
      <c r="AR891" s="84"/>
      <c r="AS891" s="84"/>
      <c r="AT891" s="84"/>
      <c r="AU891" s="84"/>
    </row>
    <row r="892" spans="3:64" s="77" customFormat="1" ht="12.95" customHeight="1">
      <c r="C892" s="162"/>
      <c r="D892" s="162"/>
      <c r="S892" s="79"/>
      <c r="AA892" s="84"/>
      <c r="AB892" s="84"/>
      <c r="AC892" s="84"/>
      <c r="AD892" s="84"/>
      <c r="AE892" s="84"/>
      <c r="AG892" s="142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84"/>
      <c r="BD892" s="84"/>
      <c r="BE892" s="84"/>
      <c r="BF892" s="84"/>
      <c r="BG892" s="84"/>
      <c r="BH892" s="84"/>
      <c r="BI892" s="84"/>
      <c r="BJ892" s="84"/>
      <c r="BK892" s="84"/>
      <c r="BL892" s="84"/>
    </row>
    <row r="893" spans="3:64" s="77" customFormat="1" ht="12.95" customHeight="1">
      <c r="C893" s="162"/>
      <c r="D893" s="162"/>
      <c r="S893" s="79"/>
      <c r="AA893" s="84"/>
      <c r="AB893" s="84"/>
      <c r="AC893" s="84"/>
      <c r="AD893" s="84"/>
      <c r="AE893" s="84"/>
      <c r="AG893" s="142"/>
      <c r="AN893" s="84"/>
      <c r="AO893" s="84"/>
      <c r="AP893" s="84"/>
      <c r="AQ893" s="84"/>
      <c r="AR893" s="84"/>
      <c r="AS893" s="84"/>
      <c r="AT893" s="84"/>
      <c r="AU893" s="84"/>
    </row>
    <row r="894" spans="3:64" s="77" customFormat="1" ht="12.95" customHeight="1">
      <c r="C894" s="162"/>
      <c r="D894" s="162"/>
      <c r="S894" s="79"/>
      <c r="AA894" s="84"/>
      <c r="AB894" s="84"/>
      <c r="AC894" s="84"/>
      <c r="AD894" s="84"/>
      <c r="AE894" s="84"/>
      <c r="AG894" s="142"/>
      <c r="AN894" s="84"/>
      <c r="AO894" s="84"/>
      <c r="AP894" s="84"/>
      <c r="AQ894" s="84"/>
      <c r="AR894" s="84"/>
      <c r="AS894" s="84"/>
      <c r="AT894" s="84"/>
      <c r="AU894" s="84"/>
    </row>
    <row r="895" spans="3:64" s="77" customFormat="1" ht="12.95" customHeight="1">
      <c r="C895" s="162"/>
      <c r="D895" s="162"/>
      <c r="S895" s="79"/>
      <c r="AA895" s="84"/>
      <c r="AB895" s="84"/>
      <c r="AC895" s="84"/>
      <c r="AD895" s="84"/>
      <c r="AE895" s="84"/>
      <c r="AG895" s="142"/>
      <c r="AN895" s="84"/>
      <c r="AO895" s="84"/>
      <c r="AP895" s="84"/>
      <c r="AQ895" s="84"/>
      <c r="AR895" s="84"/>
      <c r="AS895" s="84"/>
      <c r="AT895" s="84"/>
      <c r="AU895" s="84"/>
    </row>
    <row r="896" spans="3:64" s="77" customFormat="1" ht="12.95" customHeight="1">
      <c r="C896" s="162"/>
      <c r="D896" s="162"/>
      <c r="S896" s="79"/>
      <c r="AA896" s="84"/>
      <c r="AB896" s="84"/>
      <c r="AC896" s="84"/>
      <c r="AD896" s="84"/>
      <c r="AE896" s="84"/>
      <c r="AG896" s="142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  <c r="AY896" s="84"/>
      <c r="AZ896" s="84"/>
      <c r="BA896" s="84"/>
      <c r="BB896" s="84"/>
      <c r="BC896" s="84"/>
      <c r="BD896" s="84"/>
      <c r="BE896" s="84"/>
      <c r="BF896" s="84"/>
      <c r="BG896" s="84"/>
      <c r="BH896" s="84"/>
      <c r="BI896" s="84"/>
      <c r="BJ896" s="84"/>
      <c r="BK896" s="84"/>
      <c r="BL896" s="84"/>
    </row>
    <row r="897" spans="3:64" s="77" customFormat="1" ht="12.95" customHeight="1">
      <c r="C897" s="162"/>
      <c r="D897" s="162"/>
      <c r="S897" s="79"/>
      <c r="AA897" s="84"/>
      <c r="AB897" s="84"/>
      <c r="AC897" s="84"/>
      <c r="AD897" s="84"/>
      <c r="AE897" s="84"/>
      <c r="AG897" s="142"/>
      <c r="AN897" s="84"/>
      <c r="AO897" s="84"/>
      <c r="AP897" s="84"/>
      <c r="AQ897" s="84"/>
      <c r="AR897" s="84"/>
      <c r="AS897" s="84"/>
      <c r="AT897" s="84"/>
      <c r="AU897" s="84"/>
    </row>
    <row r="898" spans="3:64" s="77" customFormat="1" ht="12.95" customHeight="1">
      <c r="C898" s="162"/>
      <c r="D898" s="162"/>
      <c r="S898" s="79"/>
      <c r="AA898" s="84"/>
      <c r="AB898" s="84"/>
      <c r="AC898" s="84"/>
      <c r="AD898" s="84"/>
      <c r="AE898" s="84"/>
      <c r="AG898" s="142"/>
      <c r="AN898" s="84"/>
      <c r="AO898" s="84"/>
      <c r="AP898" s="84"/>
      <c r="AQ898" s="84"/>
      <c r="AR898" s="84"/>
      <c r="AS898" s="84"/>
      <c r="AT898" s="84"/>
      <c r="AU898" s="84"/>
    </row>
    <row r="899" spans="3:64" s="77" customFormat="1" ht="12.95" customHeight="1">
      <c r="C899" s="162"/>
      <c r="D899" s="162"/>
      <c r="S899" s="79"/>
      <c r="AA899" s="84"/>
      <c r="AB899" s="84"/>
      <c r="AC899" s="84"/>
      <c r="AD899" s="84"/>
      <c r="AE899" s="84"/>
      <c r="AG899" s="142"/>
      <c r="AN899" s="84"/>
      <c r="AO899" s="84"/>
      <c r="AP899" s="84"/>
      <c r="AQ899" s="84"/>
      <c r="AR899" s="84"/>
      <c r="AS899" s="84"/>
      <c r="AT899" s="84"/>
      <c r="AU899" s="84"/>
    </row>
    <row r="900" spans="3:64" s="77" customFormat="1" ht="12.95" customHeight="1">
      <c r="C900" s="162"/>
      <c r="D900" s="162"/>
      <c r="S900" s="79"/>
      <c r="AA900" s="84"/>
      <c r="AB900" s="84"/>
      <c r="AC900" s="84"/>
      <c r="AD900" s="84"/>
      <c r="AE900" s="84"/>
      <c r="AG900" s="142"/>
      <c r="AN900" s="84"/>
      <c r="AO900" s="84"/>
      <c r="AP900" s="84"/>
      <c r="AQ900" s="84"/>
      <c r="AR900" s="84"/>
      <c r="AS900" s="84"/>
      <c r="AT900" s="84"/>
      <c r="AU900" s="84"/>
    </row>
    <row r="901" spans="3:64" s="77" customFormat="1" ht="12.95" customHeight="1">
      <c r="C901" s="162"/>
      <c r="D901" s="162"/>
      <c r="S901" s="79"/>
      <c r="AA901" s="84"/>
      <c r="AB901" s="84"/>
      <c r="AC901" s="84"/>
      <c r="AD901" s="84"/>
      <c r="AE901" s="84"/>
      <c r="AG901" s="142"/>
      <c r="AN901" s="84"/>
      <c r="AO901" s="84"/>
      <c r="AP901" s="84"/>
      <c r="AQ901" s="84"/>
      <c r="AR901" s="84"/>
      <c r="AS901" s="84"/>
      <c r="AT901" s="84"/>
      <c r="AU901" s="84"/>
    </row>
    <row r="902" spans="3:64" s="77" customFormat="1" ht="12.95" customHeight="1">
      <c r="C902" s="162"/>
      <c r="D902" s="162"/>
      <c r="S902" s="79"/>
      <c r="AA902" s="84"/>
      <c r="AB902" s="84"/>
      <c r="AC902" s="84"/>
      <c r="AD902" s="84"/>
      <c r="AE902" s="84"/>
      <c r="AG902" s="142"/>
      <c r="AN902" s="84"/>
      <c r="AO902" s="84"/>
      <c r="AP902" s="84"/>
      <c r="AQ902" s="84"/>
      <c r="AR902" s="84"/>
      <c r="AS902" s="84"/>
      <c r="AT902" s="84"/>
      <c r="AU902" s="84"/>
    </row>
    <row r="903" spans="3:64" s="77" customFormat="1" ht="12.95" customHeight="1">
      <c r="C903" s="162"/>
      <c r="D903" s="162"/>
      <c r="S903" s="79"/>
      <c r="AA903" s="84"/>
      <c r="AB903" s="84"/>
      <c r="AC903" s="84"/>
      <c r="AD903" s="84"/>
      <c r="AE903" s="84"/>
      <c r="AG903" s="142"/>
      <c r="AN903" s="84"/>
      <c r="AO903" s="84"/>
      <c r="AP903" s="84"/>
      <c r="AQ903" s="84"/>
      <c r="AR903" s="84"/>
      <c r="AS903" s="84"/>
      <c r="AT903" s="84"/>
      <c r="AU903" s="84"/>
    </row>
    <row r="904" spans="3:64" s="77" customFormat="1" ht="12.95" customHeight="1">
      <c r="C904" s="162"/>
      <c r="D904" s="162"/>
      <c r="S904" s="79"/>
      <c r="AA904" s="84"/>
      <c r="AB904" s="84"/>
      <c r="AC904" s="84"/>
      <c r="AD904" s="84"/>
      <c r="AE904" s="84"/>
      <c r="AG904" s="142"/>
      <c r="AN904" s="84"/>
      <c r="AO904" s="84"/>
      <c r="AP904" s="84"/>
      <c r="AQ904" s="84"/>
      <c r="AR904" s="84"/>
      <c r="AS904" s="84"/>
      <c r="AT904" s="84"/>
      <c r="AU904" s="84"/>
    </row>
    <row r="905" spans="3:64" s="77" customFormat="1" ht="12.95" customHeight="1">
      <c r="C905" s="162"/>
      <c r="D905" s="162"/>
      <c r="S905" s="79"/>
      <c r="AA905" s="84"/>
      <c r="AB905" s="84"/>
      <c r="AC905" s="84"/>
      <c r="AD905" s="84"/>
      <c r="AE905" s="84"/>
      <c r="AG905" s="142"/>
      <c r="AN905" s="84"/>
      <c r="AO905" s="84"/>
      <c r="AP905" s="84"/>
      <c r="AQ905" s="84"/>
      <c r="AR905" s="84"/>
      <c r="AS905" s="84"/>
      <c r="AT905" s="84"/>
      <c r="AU905" s="84"/>
      <c r="AV905" s="84"/>
      <c r="AW905" s="84"/>
      <c r="AX905" s="84"/>
      <c r="AY905" s="84"/>
      <c r="AZ905" s="84"/>
      <c r="BA905" s="84"/>
      <c r="BB905" s="84"/>
      <c r="BC905" s="84"/>
      <c r="BD905" s="84"/>
      <c r="BE905" s="84"/>
      <c r="BF905" s="84"/>
      <c r="BG905" s="84"/>
      <c r="BH905" s="84"/>
      <c r="BI905" s="84"/>
      <c r="BJ905" s="84"/>
      <c r="BK905" s="84"/>
      <c r="BL905" s="84"/>
    </row>
    <row r="906" spans="3:64" s="77" customFormat="1" ht="12.95" customHeight="1">
      <c r="C906" s="162"/>
      <c r="D906" s="162"/>
      <c r="S906" s="79"/>
      <c r="AA906" s="84"/>
      <c r="AB906" s="84"/>
      <c r="AC906" s="84"/>
      <c r="AD906" s="84"/>
      <c r="AE906" s="84"/>
      <c r="AG906" s="142"/>
      <c r="AN906" s="84"/>
      <c r="AO906" s="84"/>
      <c r="AP906" s="84"/>
      <c r="AQ906" s="84"/>
      <c r="AR906" s="84"/>
      <c r="AS906" s="84"/>
      <c r="AT906" s="84"/>
      <c r="AU906" s="84"/>
    </row>
    <row r="907" spans="3:64" s="77" customFormat="1" ht="12.95" customHeight="1">
      <c r="C907" s="162"/>
      <c r="D907" s="162"/>
      <c r="S907" s="79"/>
      <c r="AA907" s="84"/>
      <c r="AB907" s="84"/>
      <c r="AC907" s="84"/>
      <c r="AD907" s="84"/>
      <c r="AE907" s="84"/>
      <c r="AG907" s="142"/>
      <c r="AN907" s="84"/>
      <c r="AO907" s="84"/>
      <c r="AP907" s="84"/>
      <c r="AQ907" s="84"/>
      <c r="AR907" s="84"/>
      <c r="AS907" s="84"/>
      <c r="AT907" s="84"/>
      <c r="AU907" s="84"/>
    </row>
    <row r="908" spans="3:64" s="77" customFormat="1" ht="12.95" customHeight="1">
      <c r="C908" s="162"/>
      <c r="D908" s="162"/>
      <c r="S908" s="79"/>
      <c r="AA908" s="84"/>
      <c r="AB908" s="84"/>
      <c r="AC908" s="84"/>
      <c r="AD908" s="84"/>
      <c r="AE908" s="84"/>
      <c r="AG908" s="142"/>
      <c r="AN908" s="84"/>
      <c r="AO908" s="84"/>
      <c r="AP908" s="84"/>
      <c r="AQ908" s="84"/>
      <c r="AR908" s="84"/>
      <c r="AS908" s="84"/>
      <c r="AT908" s="84"/>
      <c r="AU908" s="84"/>
    </row>
    <row r="909" spans="3:64" s="77" customFormat="1" ht="12.95" customHeight="1">
      <c r="C909" s="162"/>
      <c r="D909" s="162"/>
      <c r="S909" s="79"/>
      <c r="AA909" s="84"/>
      <c r="AB909" s="84"/>
      <c r="AC909" s="84"/>
      <c r="AD909" s="84"/>
      <c r="AE909" s="84"/>
      <c r="AG909" s="142"/>
      <c r="AN909" s="84"/>
      <c r="AO909" s="84"/>
      <c r="AP909" s="84"/>
      <c r="AQ909" s="84"/>
      <c r="AR909" s="84"/>
      <c r="AS909" s="84"/>
      <c r="AT909" s="84"/>
      <c r="AU909" s="84"/>
    </row>
    <row r="910" spans="3:64" s="77" customFormat="1" ht="12.95" customHeight="1">
      <c r="C910" s="162"/>
      <c r="D910" s="162"/>
      <c r="S910" s="79"/>
      <c r="AA910" s="84"/>
      <c r="AB910" s="84"/>
      <c r="AC910" s="84"/>
      <c r="AD910" s="84"/>
      <c r="AE910" s="84"/>
      <c r="AG910" s="142"/>
      <c r="AN910" s="84"/>
      <c r="AO910" s="84"/>
      <c r="AP910" s="84"/>
      <c r="AQ910" s="84"/>
      <c r="AR910" s="84"/>
      <c r="AS910" s="84"/>
      <c r="AT910" s="84"/>
      <c r="AU910" s="84"/>
    </row>
    <row r="911" spans="3:64" s="77" customFormat="1" ht="12.95" customHeight="1">
      <c r="C911" s="162"/>
      <c r="D911" s="162"/>
      <c r="S911" s="79"/>
      <c r="AA911" s="84"/>
      <c r="AB911" s="84"/>
      <c r="AC911" s="84"/>
      <c r="AD911" s="84"/>
      <c r="AE911" s="84"/>
      <c r="AG911" s="142"/>
      <c r="AN911" s="84"/>
      <c r="AO911" s="84"/>
      <c r="AP911" s="84"/>
      <c r="AQ911" s="84"/>
      <c r="AR911" s="84"/>
      <c r="AS911" s="84"/>
      <c r="AT911" s="84"/>
      <c r="AU911" s="84"/>
    </row>
    <row r="912" spans="3:64" s="77" customFormat="1" ht="12.95" customHeight="1">
      <c r="C912" s="162"/>
      <c r="D912" s="162"/>
      <c r="S912" s="79"/>
      <c r="AA912" s="84"/>
      <c r="AB912" s="84"/>
      <c r="AC912" s="84"/>
      <c r="AD912" s="84"/>
      <c r="AE912" s="84"/>
      <c r="AG912" s="142"/>
      <c r="AN912" s="84"/>
      <c r="AO912" s="84"/>
      <c r="AP912" s="84"/>
      <c r="AQ912" s="84"/>
      <c r="AR912" s="84"/>
      <c r="AS912" s="84"/>
      <c r="AT912" s="84"/>
      <c r="AU912" s="84"/>
    </row>
    <row r="913" spans="3:64" s="77" customFormat="1" ht="12.95" customHeight="1">
      <c r="C913" s="162"/>
      <c r="D913" s="162"/>
      <c r="S913" s="79"/>
      <c r="AA913" s="84"/>
      <c r="AB913" s="84"/>
      <c r="AC913" s="84"/>
      <c r="AD913" s="84"/>
      <c r="AE913" s="84"/>
      <c r="AG913" s="142"/>
      <c r="AN913" s="84"/>
      <c r="AO913" s="84"/>
      <c r="AP913" s="84"/>
      <c r="AQ913" s="84"/>
      <c r="AR913" s="84"/>
      <c r="AS913" s="84"/>
      <c r="AT913" s="84"/>
      <c r="AU913" s="84"/>
    </row>
    <row r="914" spans="3:64" s="77" customFormat="1" ht="12.95" customHeight="1">
      <c r="C914" s="162"/>
      <c r="D914" s="162"/>
      <c r="S914" s="79"/>
      <c r="AA914" s="84"/>
      <c r="AB914" s="84"/>
      <c r="AC914" s="84"/>
      <c r="AD914" s="84"/>
      <c r="AE914" s="84"/>
      <c r="AG914" s="142"/>
      <c r="AN914" s="84"/>
      <c r="AO914" s="84"/>
      <c r="AP914" s="84"/>
      <c r="AQ914" s="84"/>
      <c r="AR914" s="84"/>
      <c r="AS914" s="84"/>
      <c r="AT914" s="84"/>
      <c r="AU914" s="84"/>
    </row>
    <row r="915" spans="3:64" s="77" customFormat="1" ht="12.95" customHeight="1">
      <c r="C915" s="162"/>
      <c r="D915" s="162"/>
      <c r="S915" s="79"/>
      <c r="AA915" s="84"/>
      <c r="AB915" s="84"/>
      <c r="AC915" s="84"/>
      <c r="AD915" s="84"/>
      <c r="AE915" s="84"/>
      <c r="AG915" s="142"/>
      <c r="AN915" s="84"/>
      <c r="AO915" s="84"/>
      <c r="AP915" s="84"/>
      <c r="AQ915" s="84"/>
      <c r="AR915" s="84"/>
      <c r="AS915" s="84"/>
      <c r="AT915" s="84"/>
      <c r="AU915" s="84"/>
    </row>
    <row r="916" spans="3:64" s="77" customFormat="1" ht="12.95" customHeight="1">
      <c r="C916" s="162"/>
      <c r="D916" s="162"/>
      <c r="S916" s="79"/>
      <c r="AA916" s="84"/>
      <c r="AB916" s="84"/>
      <c r="AC916" s="84"/>
      <c r="AD916" s="84"/>
      <c r="AE916" s="84"/>
      <c r="AG916" s="142"/>
      <c r="AN916" s="84"/>
      <c r="AO916" s="84"/>
      <c r="AP916" s="84"/>
      <c r="AQ916" s="84"/>
      <c r="AR916" s="84"/>
      <c r="AS916" s="84"/>
      <c r="AT916" s="84"/>
      <c r="AU916" s="84"/>
    </row>
    <row r="917" spans="3:64" s="77" customFormat="1" ht="12.95" customHeight="1">
      <c r="C917" s="162"/>
      <c r="D917" s="162"/>
      <c r="S917" s="79"/>
      <c r="AA917" s="84"/>
      <c r="AB917" s="84"/>
      <c r="AC917" s="84"/>
      <c r="AD917" s="84"/>
      <c r="AE917" s="84"/>
      <c r="AG917" s="142"/>
      <c r="AN917" s="84"/>
      <c r="AO917" s="84"/>
      <c r="AP917" s="84"/>
      <c r="AQ917" s="84"/>
      <c r="AR917" s="84"/>
      <c r="AS917" s="84"/>
      <c r="AT917" s="84"/>
      <c r="AU917" s="84"/>
    </row>
    <row r="918" spans="3:64" s="77" customFormat="1" ht="12.95" customHeight="1">
      <c r="C918" s="162"/>
      <c r="D918" s="162"/>
      <c r="S918" s="79"/>
      <c r="AA918" s="84"/>
      <c r="AB918" s="84"/>
      <c r="AC918" s="84"/>
      <c r="AD918" s="84"/>
      <c r="AE918" s="84"/>
      <c r="AG918" s="142"/>
      <c r="AN918" s="84"/>
      <c r="AO918" s="84"/>
      <c r="AP918" s="84"/>
      <c r="AQ918" s="84"/>
      <c r="AR918" s="84"/>
      <c r="AS918" s="84"/>
      <c r="AT918" s="84"/>
      <c r="AU918" s="84"/>
    </row>
    <row r="919" spans="3:64" s="77" customFormat="1" ht="12.95" customHeight="1">
      <c r="C919" s="162"/>
      <c r="D919" s="162"/>
      <c r="S919" s="79"/>
      <c r="AA919" s="84"/>
      <c r="AB919" s="84"/>
      <c r="AC919" s="84"/>
      <c r="AD919" s="84"/>
      <c r="AE919" s="84"/>
      <c r="AG919" s="142"/>
      <c r="AN919" s="84"/>
      <c r="AO919" s="84"/>
      <c r="AP919" s="84"/>
      <c r="AQ919" s="84"/>
      <c r="AR919" s="84"/>
      <c r="AS919" s="84"/>
      <c r="AT919" s="84"/>
      <c r="AU919" s="84"/>
    </row>
    <row r="920" spans="3:64" s="77" customFormat="1" ht="12.95" customHeight="1">
      <c r="C920" s="162"/>
      <c r="D920" s="162"/>
      <c r="S920" s="79"/>
      <c r="AA920" s="84"/>
      <c r="AB920" s="84"/>
      <c r="AC920" s="84"/>
      <c r="AD920" s="84"/>
      <c r="AE920" s="84"/>
      <c r="AG920" s="142"/>
      <c r="AN920" s="84"/>
      <c r="AO920" s="84"/>
      <c r="AP920" s="84"/>
      <c r="AQ920" s="84"/>
      <c r="AR920" s="84"/>
      <c r="AS920" s="84"/>
      <c r="AT920" s="84"/>
      <c r="AU920" s="84"/>
    </row>
    <row r="921" spans="3:64" s="77" customFormat="1" ht="12.95" customHeight="1">
      <c r="C921" s="162"/>
      <c r="D921" s="162"/>
      <c r="S921" s="79"/>
      <c r="AA921" s="84"/>
      <c r="AB921" s="84"/>
      <c r="AC921" s="84"/>
      <c r="AD921" s="84"/>
      <c r="AE921" s="84"/>
      <c r="AG921" s="142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  <c r="AY921" s="84"/>
      <c r="AZ921" s="84"/>
      <c r="BA921" s="84"/>
      <c r="BB921" s="84"/>
      <c r="BC921" s="84"/>
      <c r="BD921" s="84"/>
      <c r="BE921" s="84"/>
      <c r="BF921" s="84"/>
      <c r="BG921" s="84"/>
      <c r="BH921" s="84"/>
      <c r="BI921" s="84"/>
      <c r="BJ921" s="84"/>
      <c r="BK921" s="84"/>
      <c r="BL921" s="84"/>
    </row>
    <row r="922" spans="3:64" s="77" customFormat="1" ht="12.95" customHeight="1">
      <c r="C922" s="162"/>
      <c r="D922" s="162"/>
      <c r="S922" s="79"/>
      <c r="AA922" s="84"/>
      <c r="AB922" s="84"/>
      <c r="AC922" s="84"/>
      <c r="AD922" s="84"/>
      <c r="AE922" s="84"/>
      <c r="AG922" s="142"/>
      <c r="AN922" s="84"/>
      <c r="AO922" s="84"/>
      <c r="AP922" s="84"/>
      <c r="AQ922" s="84"/>
      <c r="AR922" s="84"/>
      <c r="AS922" s="84"/>
      <c r="AT922" s="84"/>
      <c r="AU922" s="84"/>
    </row>
    <row r="923" spans="3:64" s="77" customFormat="1" ht="12.95" customHeight="1">
      <c r="C923" s="162"/>
      <c r="D923" s="162"/>
      <c r="S923" s="79"/>
      <c r="AA923" s="84"/>
      <c r="AB923" s="84"/>
      <c r="AC923" s="84"/>
      <c r="AD923" s="84"/>
      <c r="AE923" s="84"/>
      <c r="AG923" s="142"/>
      <c r="AN923" s="84"/>
      <c r="AO923" s="84"/>
      <c r="AP923" s="84"/>
      <c r="AQ923" s="84"/>
      <c r="AR923" s="84"/>
      <c r="AS923" s="84"/>
      <c r="AT923" s="84"/>
      <c r="AU923" s="84"/>
    </row>
    <row r="924" spans="3:64" s="77" customFormat="1" ht="12.95" customHeight="1">
      <c r="C924" s="162"/>
      <c r="D924" s="162"/>
      <c r="S924" s="79"/>
      <c r="AA924" s="84"/>
      <c r="AB924" s="84"/>
      <c r="AC924" s="84"/>
      <c r="AD924" s="84"/>
      <c r="AE924" s="84"/>
      <c r="AG924" s="142"/>
      <c r="AN924" s="84"/>
      <c r="AO924" s="84"/>
      <c r="AP924" s="84"/>
      <c r="AQ924" s="84"/>
      <c r="AR924" s="84"/>
      <c r="AS924" s="84"/>
      <c r="AT924" s="84"/>
      <c r="AU924" s="84"/>
    </row>
    <row r="925" spans="3:64" s="77" customFormat="1" ht="12.95" customHeight="1">
      <c r="C925" s="162"/>
      <c r="D925" s="162"/>
      <c r="S925" s="79"/>
      <c r="AA925" s="84"/>
      <c r="AB925" s="84"/>
      <c r="AC925" s="84"/>
      <c r="AD925" s="84"/>
      <c r="AE925" s="84"/>
      <c r="AG925" s="142"/>
      <c r="AN925" s="84"/>
      <c r="AO925" s="84"/>
      <c r="AP925" s="84"/>
      <c r="AQ925" s="84"/>
      <c r="AR925" s="84"/>
      <c r="AS925" s="84"/>
      <c r="AT925" s="84"/>
      <c r="AU925" s="84"/>
    </row>
    <row r="926" spans="3:64" s="77" customFormat="1" ht="12.95" customHeight="1">
      <c r="C926" s="162"/>
      <c r="D926" s="162"/>
      <c r="S926" s="79"/>
      <c r="AA926" s="84"/>
      <c r="AB926" s="84"/>
      <c r="AC926" s="84"/>
      <c r="AD926" s="84"/>
      <c r="AE926" s="84"/>
      <c r="AG926" s="142"/>
      <c r="AN926" s="84"/>
      <c r="AO926" s="84"/>
      <c r="AP926" s="84"/>
      <c r="AQ926" s="84"/>
      <c r="AR926" s="84"/>
      <c r="AS926" s="84"/>
      <c r="AT926" s="84"/>
      <c r="AU926" s="84"/>
    </row>
    <row r="927" spans="3:64" s="77" customFormat="1" ht="12.95" customHeight="1">
      <c r="C927" s="162"/>
      <c r="D927" s="162"/>
      <c r="S927" s="79"/>
      <c r="AA927" s="84"/>
      <c r="AB927" s="84"/>
      <c r="AC927" s="84"/>
      <c r="AD927" s="84"/>
      <c r="AE927" s="84"/>
      <c r="AG927" s="142"/>
      <c r="AN927" s="84"/>
      <c r="AO927" s="84"/>
      <c r="AP927" s="84"/>
      <c r="AQ927" s="84"/>
      <c r="AR927" s="84"/>
      <c r="AS927" s="84"/>
      <c r="AT927" s="84"/>
      <c r="AU927" s="84"/>
    </row>
    <row r="928" spans="3:64" s="77" customFormat="1" ht="12.95" customHeight="1">
      <c r="C928" s="162"/>
      <c r="D928" s="162"/>
      <c r="S928" s="79"/>
      <c r="AA928" s="84"/>
      <c r="AB928" s="84"/>
      <c r="AC928" s="84"/>
      <c r="AD928" s="84"/>
      <c r="AE928" s="84"/>
      <c r="AG928" s="142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84"/>
      <c r="BD928" s="84"/>
      <c r="BE928" s="84"/>
      <c r="BF928" s="84"/>
      <c r="BG928" s="84"/>
      <c r="BH928" s="84"/>
      <c r="BI928" s="84"/>
      <c r="BJ928" s="84"/>
      <c r="BK928" s="84"/>
      <c r="BL928" s="84"/>
    </row>
    <row r="929" spans="3:64" s="77" customFormat="1" ht="12.95" customHeight="1">
      <c r="C929" s="162"/>
      <c r="D929" s="162"/>
      <c r="S929" s="79"/>
      <c r="AA929" s="84"/>
      <c r="AB929" s="84"/>
      <c r="AC929" s="84"/>
      <c r="AD929" s="84"/>
      <c r="AE929" s="84"/>
      <c r="AG929" s="142"/>
      <c r="AN929" s="84"/>
      <c r="AO929" s="84"/>
      <c r="AP929" s="84"/>
      <c r="AQ929" s="84"/>
      <c r="AR929" s="84"/>
      <c r="AS929" s="84"/>
      <c r="AT929" s="84"/>
      <c r="AU929" s="84"/>
    </row>
    <row r="930" spans="3:64" s="77" customFormat="1" ht="12.95" customHeight="1">
      <c r="C930" s="162"/>
      <c r="D930" s="162"/>
      <c r="S930" s="79"/>
      <c r="AA930" s="84"/>
      <c r="AB930" s="84"/>
      <c r="AC930" s="84"/>
      <c r="AD930" s="84"/>
      <c r="AE930" s="84"/>
      <c r="AG930" s="142"/>
      <c r="AN930" s="84"/>
      <c r="AO930" s="84"/>
      <c r="AP930" s="84"/>
      <c r="AQ930" s="84"/>
      <c r="AR930" s="84"/>
      <c r="AS930" s="84"/>
      <c r="AT930" s="84"/>
      <c r="AU930" s="84"/>
    </row>
    <row r="931" spans="3:64" s="77" customFormat="1" ht="12.95" customHeight="1">
      <c r="C931" s="162"/>
      <c r="D931" s="162"/>
      <c r="S931" s="79"/>
      <c r="AA931" s="84"/>
      <c r="AB931" s="84"/>
      <c r="AC931" s="84"/>
      <c r="AD931" s="84"/>
      <c r="AE931" s="84"/>
      <c r="AG931" s="142"/>
      <c r="AN931" s="84"/>
      <c r="AO931" s="84"/>
      <c r="AP931" s="84"/>
      <c r="AQ931" s="84"/>
      <c r="AR931" s="84"/>
      <c r="AS931" s="84"/>
      <c r="AT931" s="84"/>
      <c r="AU931" s="84"/>
    </row>
    <row r="932" spans="3:64" s="77" customFormat="1" ht="12.95" customHeight="1">
      <c r="C932" s="162"/>
      <c r="D932" s="162"/>
      <c r="S932" s="79"/>
      <c r="AA932" s="84"/>
      <c r="AB932" s="84"/>
      <c r="AC932" s="84"/>
      <c r="AD932" s="84"/>
      <c r="AE932" s="84"/>
      <c r="AG932" s="142"/>
      <c r="AN932" s="84"/>
      <c r="AO932" s="84"/>
      <c r="AP932" s="84"/>
      <c r="AQ932" s="84"/>
      <c r="AR932" s="84"/>
      <c r="AS932" s="84"/>
      <c r="AT932" s="84"/>
      <c r="AU932" s="84"/>
    </row>
    <row r="933" spans="3:64" s="77" customFormat="1" ht="12.95" customHeight="1">
      <c r="C933" s="162"/>
      <c r="D933" s="162"/>
      <c r="S933" s="79"/>
      <c r="AA933" s="84"/>
      <c r="AB933" s="84"/>
      <c r="AC933" s="84"/>
      <c r="AD933" s="84"/>
      <c r="AE933" s="84"/>
      <c r="AG933" s="142"/>
      <c r="AN933" s="84"/>
      <c r="AO933" s="84"/>
      <c r="AP933" s="84"/>
      <c r="AQ933" s="84"/>
      <c r="AR933" s="84"/>
      <c r="AS933" s="84"/>
      <c r="AT933" s="84"/>
      <c r="AU933" s="84"/>
    </row>
    <row r="934" spans="3:64" s="77" customFormat="1" ht="12.95" customHeight="1">
      <c r="C934" s="162"/>
      <c r="D934" s="162"/>
      <c r="S934" s="79"/>
      <c r="AA934" s="84"/>
      <c r="AB934" s="84"/>
      <c r="AC934" s="84"/>
      <c r="AD934" s="84"/>
      <c r="AE934" s="84"/>
      <c r="AG934" s="142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  <c r="AY934" s="84"/>
      <c r="AZ934" s="84"/>
      <c r="BA934" s="84"/>
      <c r="BB934" s="84"/>
      <c r="BC934" s="84"/>
      <c r="BD934" s="84"/>
      <c r="BE934" s="84"/>
      <c r="BF934" s="84"/>
      <c r="BG934" s="84"/>
      <c r="BH934" s="84"/>
      <c r="BI934" s="84"/>
      <c r="BJ934" s="84"/>
      <c r="BK934" s="84"/>
      <c r="BL934" s="84"/>
    </row>
    <row r="935" spans="3:64" s="77" customFormat="1" ht="12.95" customHeight="1">
      <c r="C935" s="162"/>
      <c r="D935" s="162"/>
      <c r="S935" s="79"/>
      <c r="AA935" s="84"/>
      <c r="AB935" s="84"/>
      <c r="AC935" s="84"/>
      <c r="AD935" s="84"/>
      <c r="AE935" s="84"/>
      <c r="AG935" s="142"/>
      <c r="AN935" s="84"/>
      <c r="AO935" s="84"/>
      <c r="AP935" s="84"/>
      <c r="AQ935" s="84"/>
      <c r="AR935" s="84"/>
      <c r="AS935" s="84"/>
      <c r="AT935" s="84"/>
      <c r="AU935" s="84"/>
    </row>
    <row r="936" spans="3:64" s="77" customFormat="1" ht="12.95" customHeight="1">
      <c r="C936" s="162"/>
      <c r="D936" s="162"/>
      <c r="S936" s="79"/>
      <c r="AA936" s="84"/>
      <c r="AB936" s="84"/>
      <c r="AC936" s="84"/>
      <c r="AD936" s="84"/>
      <c r="AE936" s="84"/>
      <c r="AG936" s="142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  <c r="AX936" s="84"/>
      <c r="AY936" s="84"/>
      <c r="AZ936" s="84"/>
      <c r="BA936" s="84"/>
      <c r="BB936" s="84"/>
      <c r="BC936" s="84"/>
      <c r="BD936" s="84"/>
      <c r="BE936" s="84"/>
      <c r="BF936" s="84"/>
      <c r="BG936" s="84"/>
      <c r="BH936" s="84"/>
      <c r="BI936" s="84"/>
      <c r="BJ936" s="84"/>
      <c r="BK936" s="84"/>
      <c r="BL936" s="84"/>
    </row>
    <row r="937" spans="3:64" s="77" customFormat="1" ht="12.95" customHeight="1">
      <c r="C937" s="162"/>
      <c r="D937" s="162"/>
      <c r="S937" s="79"/>
      <c r="AA937" s="84"/>
      <c r="AB937" s="84"/>
      <c r="AC937" s="84"/>
      <c r="AD937" s="84"/>
      <c r="AE937" s="84"/>
      <c r="AG937" s="142"/>
      <c r="AN937" s="84"/>
      <c r="AO937" s="84"/>
      <c r="AP937" s="84"/>
      <c r="AQ937" s="84"/>
      <c r="AR937" s="84"/>
      <c r="AS937" s="84"/>
      <c r="AT937" s="84"/>
      <c r="AU937" s="84"/>
    </row>
    <row r="938" spans="3:64" s="77" customFormat="1" ht="12.95" customHeight="1">
      <c r="C938" s="162"/>
      <c r="D938" s="162"/>
      <c r="S938" s="79"/>
      <c r="AA938" s="84"/>
      <c r="AB938" s="84"/>
      <c r="AC938" s="84"/>
      <c r="AD938" s="84"/>
      <c r="AE938" s="84"/>
      <c r="AG938" s="142"/>
      <c r="AN938" s="84"/>
      <c r="AO938" s="84"/>
      <c r="AP938" s="84"/>
      <c r="AQ938" s="84"/>
      <c r="AR938" s="84"/>
      <c r="AS938" s="84"/>
      <c r="AT938" s="84"/>
      <c r="AU938" s="84"/>
      <c r="AV938" s="84"/>
    </row>
    <row r="939" spans="3:64" s="77" customFormat="1" ht="12.95" customHeight="1">
      <c r="C939" s="162"/>
      <c r="D939" s="162"/>
      <c r="S939" s="79"/>
      <c r="AA939" s="84"/>
      <c r="AB939" s="84"/>
      <c r="AC939" s="84"/>
      <c r="AD939" s="84"/>
      <c r="AE939" s="84"/>
      <c r="AG939" s="142"/>
      <c r="AN939" s="84"/>
      <c r="AO939" s="84"/>
      <c r="AP939" s="84"/>
      <c r="AQ939" s="84"/>
      <c r="AR939" s="84"/>
      <c r="AS939" s="84"/>
      <c r="AT939" s="84"/>
      <c r="AU939" s="84"/>
    </row>
    <row r="940" spans="3:64" s="77" customFormat="1" ht="12.95" customHeight="1">
      <c r="C940" s="162"/>
      <c r="D940" s="162"/>
      <c r="S940" s="79"/>
      <c r="AA940" s="84"/>
      <c r="AB940" s="84"/>
      <c r="AC940" s="84"/>
      <c r="AD940" s="84"/>
      <c r="AE940" s="84"/>
      <c r="AG940" s="142"/>
      <c r="AN940" s="84"/>
      <c r="AO940" s="84"/>
      <c r="AP940" s="84"/>
      <c r="AQ940" s="84"/>
      <c r="AR940" s="84"/>
      <c r="AS940" s="84"/>
      <c r="AT940" s="84"/>
      <c r="AU940" s="84"/>
    </row>
    <row r="941" spans="3:64" s="77" customFormat="1" ht="12.95" customHeight="1">
      <c r="C941" s="162"/>
      <c r="D941" s="162"/>
      <c r="S941" s="79"/>
      <c r="AA941" s="84"/>
      <c r="AB941" s="84"/>
      <c r="AC941" s="84"/>
      <c r="AD941" s="84"/>
      <c r="AE941" s="84"/>
      <c r="AG941" s="142"/>
      <c r="AN941" s="84"/>
      <c r="AO941" s="84"/>
      <c r="AP941" s="84"/>
      <c r="AQ941" s="84"/>
      <c r="AR941" s="84"/>
      <c r="AS941" s="84"/>
      <c r="AT941" s="84"/>
      <c r="AU941" s="84"/>
    </row>
    <row r="942" spans="3:64" s="77" customFormat="1" ht="12.95" customHeight="1">
      <c r="C942" s="162"/>
      <c r="D942" s="162"/>
      <c r="S942" s="79"/>
      <c r="AA942" s="84"/>
      <c r="AB942" s="84"/>
      <c r="AC942" s="84"/>
      <c r="AD942" s="84"/>
      <c r="AE942" s="84"/>
      <c r="AG942" s="142"/>
      <c r="AN942" s="84"/>
      <c r="AO942" s="84"/>
      <c r="AP942" s="84"/>
      <c r="AQ942" s="84"/>
      <c r="AR942" s="84"/>
      <c r="AS942" s="84"/>
      <c r="AT942" s="84"/>
      <c r="AU942" s="84"/>
    </row>
    <row r="943" spans="3:64" s="77" customFormat="1" ht="12.95" customHeight="1">
      <c r="C943" s="162"/>
      <c r="D943" s="162"/>
      <c r="S943" s="79"/>
      <c r="AA943" s="84"/>
      <c r="AB943" s="84"/>
      <c r="AC943" s="84"/>
      <c r="AD943" s="84"/>
      <c r="AE943" s="84"/>
      <c r="AG943" s="142"/>
      <c r="AN943" s="84"/>
      <c r="AO943" s="84"/>
      <c r="AP943" s="84"/>
      <c r="AQ943" s="84"/>
      <c r="AR943" s="84"/>
      <c r="AS943" s="84"/>
      <c r="AT943" s="84"/>
      <c r="AU943" s="84"/>
    </row>
    <row r="944" spans="3:64" s="77" customFormat="1" ht="12.95" customHeight="1">
      <c r="C944" s="162"/>
      <c r="D944" s="162"/>
      <c r="S944" s="79"/>
      <c r="AA944" s="84"/>
      <c r="AB944" s="84"/>
      <c r="AC944" s="84"/>
      <c r="AD944" s="84"/>
      <c r="AE944" s="84"/>
      <c r="AG944" s="142"/>
      <c r="AN944" s="84"/>
      <c r="AO944" s="84"/>
      <c r="AP944" s="84"/>
      <c r="AQ944" s="84"/>
      <c r="AR944" s="84"/>
      <c r="AS944" s="84"/>
      <c r="AT944" s="84"/>
      <c r="AU944" s="84"/>
      <c r="AV944" s="84"/>
    </row>
    <row r="945" spans="19:48" s="77" customFormat="1" ht="12.95" customHeight="1">
      <c r="S945" s="79"/>
      <c r="AA945" s="84"/>
      <c r="AB945" s="84"/>
      <c r="AC945" s="84"/>
      <c r="AD945" s="84"/>
      <c r="AE945" s="84"/>
      <c r="AG945" s="142"/>
      <c r="AN945" s="84"/>
      <c r="AO945" s="84"/>
      <c r="AP945" s="84"/>
      <c r="AQ945" s="84"/>
      <c r="AR945" s="84"/>
      <c r="AS945" s="84"/>
      <c r="AT945" s="84"/>
      <c r="AU945" s="84"/>
    </row>
    <row r="946" spans="19:48" s="77" customFormat="1" ht="12.95" customHeight="1">
      <c r="S946" s="79"/>
      <c r="AA946" s="84"/>
      <c r="AB946" s="84"/>
      <c r="AC946" s="84"/>
      <c r="AD946" s="84"/>
      <c r="AE946" s="84"/>
      <c r="AG946" s="142"/>
      <c r="AN946" s="84"/>
      <c r="AO946" s="84"/>
      <c r="AP946" s="84"/>
      <c r="AQ946" s="84"/>
      <c r="AR946" s="84"/>
      <c r="AS946" s="84"/>
      <c r="AT946" s="84"/>
      <c r="AU946" s="84"/>
    </row>
    <row r="947" spans="19:48" s="77" customFormat="1" ht="12.95" customHeight="1">
      <c r="S947" s="79"/>
      <c r="AA947" s="84"/>
      <c r="AB947" s="84"/>
      <c r="AC947" s="84"/>
      <c r="AD947" s="84"/>
      <c r="AE947" s="84"/>
      <c r="AG947" s="142"/>
      <c r="AN947" s="84"/>
      <c r="AO947" s="84"/>
      <c r="AP947" s="84"/>
      <c r="AQ947" s="84"/>
      <c r="AR947" s="84"/>
      <c r="AS947" s="84"/>
      <c r="AT947" s="84"/>
      <c r="AU947" s="84"/>
    </row>
    <row r="948" spans="19:48" s="77" customFormat="1" ht="12.95" customHeight="1">
      <c r="S948" s="79"/>
      <c r="AA948" s="84"/>
      <c r="AB948" s="84"/>
      <c r="AC948" s="84"/>
      <c r="AD948" s="84"/>
      <c r="AE948" s="84"/>
      <c r="AG948" s="142"/>
      <c r="AN948" s="84"/>
      <c r="AO948" s="84"/>
      <c r="AP948" s="84"/>
      <c r="AQ948" s="84"/>
      <c r="AR948" s="84"/>
      <c r="AS948" s="84"/>
      <c r="AT948" s="84"/>
      <c r="AU948" s="84"/>
    </row>
    <row r="949" spans="19:48" s="77" customFormat="1" ht="12.95" customHeight="1">
      <c r="S949" s="79"/>
      <c r="AA949" s="84"/>
      <c r="AB949" s="84"/>
      <c r="AC949" s="84"/>
      <c r="AD949" s="84"/>
      <c r="AE949" s="84"/>
      <c r="AG949" s="142"/>
      <c r="AN949" s="84"/>
      <c r="AO949" s="84"/>
      <c r="AP949" s="84"/>
      <c r="AQ949" s="84"/>
      <c r="AR949" s="84"/>
      <c r="AS949" s="84"/>
      <c r="AT949" s="84"/>
      <c r="AU949" s="84"/>
    </row>
    <row r="950" spans="19:48" s="77" customFormat="1" ht="12.95" customHeight="1">
      <c r="S950" s="79"/>
      <c r="AA950" s="84"/>
      <c r="AB950" s="84"/>
      <c r="AC950" s="84"/>
      <c r="AD950" s="84"/>
      <c r="AE950" s="84"/>
      <c r="AG950" s="142"/>
      <c r="AN950" s="84"/>
      <c r="AO950" s="84"/>
      <c r="AP950" s="84"/>
      <c r="AQ950" s="84"/>
      <c r="AR950" s="84"/>
      <c r="AS950" s="84"/>
      <c r="AT950" s="84"/>
      <c r="AU950" s="84"/>
    </row>
    <row r="951" spans="19:48" s="77" customFormat="1" ht="12.95" customHeight="1">
      <c r="S951" s="79"/>
      <c r="AA951" s="84"/>
      <c r="AB951" s="84"/>
      <c r="AC951" s="84"/>
      <c r="AD951" s="84"/>
      <c r="AE951" s="84"/>
      <c r="AG951" s="142"/>
      <c r="AN951" s="84"/>
      <c r="AO951" s="84"/>
      <c r="AP951" s="84"/>
      <c r="AQ951" s="84"/>
      <c r="AR951" s="84"/>
      <c r="AS951" s="84"/>
      <c r="AT951" s="84"/>
      <c r="AU951" s="84"/>
    </row>
    <row r="952" spans="19:48" s="77" customFormat="1" ht="12.95" customHeight="1">
      <c r="S952" s="79"/>
      <c r="AA952" s="84"/>
      <c r="AB952" s="84"/>
      <c r="AC952" s="84"/>
      <c r="AD952" s="84"/>
      <c r="AE952" s="84"/>
      <c r="AG952" s="142"/>
      <c r="AN952" s="84"/>
      <c r="AO952" s="84"/>
      <c r="AP952" s="84"/>
      <c r="AQ952" s="84"/>
      <c r="AR952" s="84"/>
      <c r="AS952" s="84"/>
      <c r="AT952" s="84"/>
      <c r="AU952" s="84"/>
    </row>
    <row r="953" spans="19:48" s="77" customFormat="1" ht="12.95" customHeight="1">
      <c r="S953" s="79"/>
      <c r="AA953" s="84"/>
      <c r="AB953" s="84"/>
      <c r="AC953" s="84"/>
      <c r="AD953" s="84"/>
      <c r="AE953" s="84"/>
      <c r="AG953" s="142"/>
      <c r="AN953" s="84"/>
      <c r="AO953" s="84"/>
      <c r="AP953" s="84"/>
      <c r="AQ953" s="84"/>
      <c r="AR953" s="84"/>
      <c r="AS953" s="84"/>
      <c r="AT953" s="84"/>
      <c r="AU953" s="84"/>
    </row>
    <row r="954" spans="19:48" s="77" customFormat="1" ht="12.95" customHeight="1">
      <c r="S954" s="79"/>
      <c r="AA954" s="84"/>
      <c r="AB954" s="84"/>
      <c r="AC954" s="84"/>
      <c r="AD954" s="84"/>
      <c r="AE954" s="84"/>
      <c r="AG954" s="142"/>
      <c r="AN954" s="84"/>
      <c r="AO954" s="84"/>
      <c r="AP954" s="84"/>
      <c r="AQ954" s="84"/>
      <c r="AR954" s="84"/>
      <c r="AS954" s="84"/>
      <c r="AT954" s="84"/>
      <c r="AU954" s="84"/>
    </row>
    <row r="955" spans="19:48" s="77" customFormat="1" ht="12.95" customHeight="1">
      <c r="S955" s="79"/>
      <c r="AA955" s="84"/>
      <c r="AB955" s="84"/>
      <c r="AC955" s="84"/>
      <c r="AD955" s="84"/>
      <c r="AE955" s="84"/>
      <c r="AG955" s="142"/>
      <c r="AN955" s="84"/>
      <c r="AO955" s="84"/>
      <c r="AP955" s="84"/>
      <c r="AQ955" s="84"/>
      <c r="AR955" s="84"/>
      <c r="AS955" s="84"/>
      <c r="AT955" s="84"/>
      <c r="AU955" s="84"/>
      <c r="AV955" s="84"/>
    </row>
    <row r="956" spans="19:48" s="77" customFormat="1" ht="12.95" customHeight="1">
      <c r="S956" s="79"/>
      <c r="AA956" s="84"/>
      <c r="AB956" s="84"/>
      <c r="AC956" s="84"/>
      <c r="AD956" s="84"/>
      <c r="AE956" s="84"/>
      <c r="AG956" s="142"/>
      <c r="AN956" s="84"/>
      <c r="AO956" s="84"/>
      <c r="AP956" s="84"/>
      <c r="AQ956" s="84"/>
      <c r="AR956" s="84"/>
      <c r="AS956" s="84"/>
      <c r="AT956" s="84"/>
      <c r="AU956" s="84"/>
    </row>
    <row r="957" spans="19:48" s="77" customFormat="1" ht="12.95" customHeight="1">
      <c r="S957" s="79"/>
      <c r="AA957" s="84"/>
      <c r="AB957" s="84"/>
      <c r="AC957" s="84"/>
      <c r="AD957" s="84"/>
      <c r="AE957" s="84"/>
      <c r="AG957" s="142"/>
      <c r="AN957" s="84"/>
      <c r="AO957" s="84"/>
      <c r="AP957" s="84"/>
      <c r="AQ957" s="84"/>
      <c r="AR957" s="84"/>
      <c r="AS957" s="84"/>
      <c r="AT957" s="84"/>
      <c r="AU957" s="84"/>
    </row>
    <row r="958" spans="19:48" s="77" customFormat="1" ht="12.95" customHeight="1">
      <c r="S958" s="79"/>
      <c r="AA958" s="84"/>
      <c r="AB958" s="84"/>
      <c r="AC958" s="84"/>
      <c r="AD958" s="84"/>
      <c r="AE958" s="84"/>
      <c r="AG958" s="142"/>
      <c r="AN958" s="84"/>
      <c r="AO958" s="84"/>
      <c r="AP958" s="84"/>
      <c r="AQ958" s="84"/>
      <c r="AR958" s="84"/>
      <c r="AS958" s="84"/>
      <c r="AT958" s="84"/>
      <c r="AU958" s="84"/>
    </row>
    <row r="959" spans="19:48" s="77" customFormat="1" ht="12.95" customHeight="1">
      <c r="S959" s="79"/>
      <c r="AA959" s="84"/>
      <c r="AB959" s="84"/>
      <c r="AC959" s="84"/>
      <c r="AD959" s="84"/>
      <c r="AE959" s="84"/>
      <c r="AG959" s="142"/>
      <c r="AN959" s="84"/>
      <c r="AO959" s="84"/>
      <c r="AP959" s="84"/>
      <c r="AQ959" s="84"/>
      <c r="AR959" s="84"/>
      <c r="AS959" s="84"/>
      <c r="AT959" s="84"/>
      <c r="AU959" s="84"/>
    </row>
    <row r="960" spans="19:48" s="77" customFormat="1" ht="12.95" customHeight="1">
      <c r="S960" s="79"/>
      <c r="AA960" s="84"/>
      <c r="AB960" s="84"/>
      <c r="AC960" s="84"/>
      <c r="AD960" s="84"/>
      <c r="AE960" s="84"/>
      <c r="AG960" s="142"/>
      <c r="AN960" s="84"/>
      <c r="AO960" s="84"/>
      <c r="AP960" s="84"/>
      <c r="AQ960" s="84"/>
      <c r="AR960" s="84"/>
      <c r="AS960" s="84"/>
      <c r="AT960" s="84"/>
      <c r="AU960" s="84"/>
    </row>
    <row r="961" spans="19:64" s="77" customFormat="1" ht="12.95" customHeight="1">
      <c r="S961" s="79"/>
      <c r="AA961" s="84"/>
      <c r="AB961" s="84"/>
      <c r="AC961" s="84"/>
      <c r="AD961" s="84"/>
      <c r="AE961" s="84"/>
      <c r="AG961" s="142"/>
      <c r="AN961" s="84"/>
      <c r="AO961" s="84"/>
      <c r="AP961" s="84"/>
      <c r="AQ961" s="84"/>
      <c r="AR961" s="84"/>
      <c r="AS961" s="84"/>
      <c r="AT961" s="84"/>
      <c r="AU961" s="84"/>
      <c r="AV961" s="84"/>
    </row>
    <row r="962" spans="19:64" s="77" customFormat="1" ht="12.95" customHeight="1">
      <c r="S962" s="79"/>
      <c r="AA962" s="84"/>
      <c r="AB962" s="84"/>
      <c r="AC962" s="84"/>
      <c r="AD962" s="84"/>
      <c r="AE962" s="84"/>
      <c r="AG962" s="142"/>
      <c r="AN962" s="84"/>
      <c r="AO962" s="84"/>
      <c r="AP962" s="84"/>
      <c r="AQ962" s="84"/>
      <c r="AR962" s="84"/>
      <c r="AS962" s="84"/>
      <c r="AT962" s="84"/>
      <c r="AU962" s="84"/>
    </row>
    <row r="963" spans="19:64" s="77" customFormat="1" ht="12.95" customHeight="1">
      <c r="S963" s="79"/>
      <c r="AA963" s="84"/>
      <c r="AB963" s="84"/>
      <c r="AC963" s="84"/>
      <c r="AD963" s="84"/>
      <c r="AE963" s="84"/>
      <c r="AG963" s="142"/>
      <c r="AN963" s="84"/>
      <c r="AO963" s="84"/>
      <c r="AP963" s="84"/>
      <c r="AQ963" s="84"/>
      <c r="AR963" s="84"/>
      <c r="AS963" s="84"/>
      <c r="AT963" s="84"/>
      <c r="AU963" s="84"/>
    </row>
    <row r="964" spans="19:64" s="77" customFormat="1" ht="12.95" customHeight="1">
      <c r="S964" s="79"/>
      <c r="AA964" s="84"/>
      <c r="AB964" s="84"/>
      <c r="AC964" s="84"/>
      <c r="AD964" s="84"/>
      <c r="AE964" s="84"/>
      <c r="AG964" s="142"/>
      <c r="AN964" s="84"/>
      <c r="AO964" s="84"/>
      <c r="AP964" s="84"/>
      <c r="AQ964" s="84"/>
      <c r="AR964" s="84"/>
      <c r="AS964" s="84"/>
      <c r="AT964" s="84"/>
      <c r="AU964" s="84"/>
    </row>
    <row r="965" spans="19:64" s="77" customFormat="1" ht="12.95" customHeight="1">
      <c r="S965" s="79"/>
      <c r="AA965" s="84"/>
      <c r="AB965" s="84"/>
      <c r="AC965" s="84"/>
      <c r="AD965" s="84"/>
      <c r="AE965" s="84"/>
      <c r="AG965" s="142"/>
      <c r="AN965" s="84"/>
      <c r="AO965" s="84"/>
      <c r="AP965" s="84"/>
      <c r="AQ965" s="84"/>
      <c r="AR965" s="84"/>
      <c r="AS965" s="84"/>
      <c r="AT965" s="84"/>
      <c r="AU965" s="84"/>
    </row>
    <row r="966" spans="19:64" s="77" customFormat="1" ht="12.95" customHeight="1">
      <c r="S966" s="79"/>
      <c r="AA966" s="84"/>
      <c r="AB966" s="84"/>
      <c r="AC966" s="84"/>
      <c r="AD966" s="84"/>
      <c r="AE966" s="84"/>
      <c r="AG966" s="142"/>
      <c r="AN966" s="84"/>
      <c r="AO966" s="84"/>
      <c r="AP966" s="84"/>
      <c r="AQ966" s="84"/>
      <c r="AR966" s="84"/>
      <c r="AS966" s="84"/>
      <c r="AT966" s="84"/>
      <c r="AU966" s="84"/>
    </row>
    <row r="967" spans="19:64" s="77" customFormat="1" ht="12.95" customHeight="1">
      <c r="S967" s="79"/>
      <c r="AA967" s="84"/>
      <c r="AB967" s="84"/>
      <c r="AC967" s="84"/>
      <c r="AD967" s="84"/>
      <c r="AE967" s="84"/>
      <c r="AG967" s="142"/>
      <c r="AN967" s="84"/>
      <c r="AO967" s="84"/>
      <c r="AP967" s="84"/>
      <c r="AQ967" s="84"/>
      <c r="AR967" s="84"/>
      <c r="AS967" s="84"/>
      <c r="AT967" s="84"/>
      <c r="AU967" s="84"/>
    </row>
    <row r="968" spans="19:64" s="77" customFormat="1" ht="12.95" customHeight="1">
      <c r="S968" s="79"/>
      <c r="AA968" s="84"/>
      <c r="AB968" s="84"/>
      <c r="AC968" s="84"/>
      <c r="AD968" s="84"/>
      <c r="AE968" s="84"/>
      <c r="AG968" s="142"/>
      <c r="AN968" s="84"/>
      <c r="AO968" s="84"/>
      <c r="AP968" s="84"/>
      <c r="AQ968" s="84"/>
      <c r="AR968" s="84"/>
      <c r="AS968" s="84"/>
      <c r="AT968" s="84"/>
      <c r="AU968" s="84"/>
    </row>
    <row r="969" spans="19:64" s="77" customFormat="1" ht="12.95" customHeight="1">
      <c r="S969" s="79"/>
      <c r="AA969" s="84"/>
      <c r="AB969" s="84"/>
      <c r="AC969" s="84"/>
      <c r="AD969" s="84"/>
      <c r="AE969" s="84"/>
      <c r="AG969" s="142"/>
      <c r="AN969" s="84"/>
      <c r="AO969" s="84"/>
      <c r="AP969" s="84"/>
      <c r="AQ969" s="84"/>
      <c r="AR969" s="84"/>
      <c r="AS969" s="84"/>
      <c r="AT969" s="84"/>
      <c r="AU969" s="84"/>
    </row>
    <row r="970" spans="19:64" s="77" customFormat="1" ht="12.95" customHeight="1">
      <c r="S970" s="79"/>
      <c r="AA970" s="84"/>
      <c r="AB970" s="84"/>
      <c r="AC970" s="84"/>
      <c r="AD970" s="84"/>
      <c r="AE970" s="84"/>
      <c r="AG970" s="142"/>
      <c r="AN970" s="84"/>
      <c r="AO970" s="84"/>
      <c r="AP970" s="84"/>
      <c r="AQ970" s="84"/>
      <c r="AR970" s="84"/>
      <c r="AS970" s="84"/>
      <c r="AT970" s="84"/>
      <c r="AU970" s="84"/>
    </row>
    <row r="971" spans="19:64" s="77" customFormat="1" ht="12.95" customHeight="1">
      <c r="S971" s="79"/>
      <c r="AA971" s="84"/>
      <c r="AB971" s="84"/>
      <c r="AC971" s="84"/>
      <c r="AD971" s="84"/>
      <c r="AE971" s="84"/>
      <c r="AG971" s="142"/>
      <c r="AN971" s="84"/>
      <c r="AO971" s="84"/>
      <c r="AP971" s="84"/>
      <c r="AQ971" s="84"/>
      <c r="AR971" s="84"/>
      <c r="AS971" s="84"/>
      <c r="AT971" s="84"/>
      <c r="AU971" s="84"/>
    </row>
    <row r="972" spans="19:64" s="77" customFormat="1" ht="12.95" customHeight="1">
      <c r="S972" s="79"/>
      <c r="AA972" s="84"/>
      <c r="AB972" s="84"/>
      <c r="AC972" s="84"/>
      <c r="AD972" s="84"/>
      <c r="AE972" s="84"/>
      <c r="AG972" s="142"/>
      <c r="AN972" s="84"/>
      <c r="AO972" s="84"/>
      <c r="AP972" s="84"/>
      <c r="AQ972" s="84"/>
      <c r="AR972" s="84"/>
      <c r="AS972" s="84"/>
      <c r="AT972" s="84"/>
      <c r="AU972" s="84"/>
    </row>
    <row r="973" spans="19:64" s="77" customFormat="1" ht="12.95" customHeight="1">
      <c r="S973" s="79"/>
      <c r="AA973" s="84"/>
      <c r="AB973" s="84"/>
      <c r="AC973" s="84"/>
      <c r="AD973" s="84"/>
      <c r="AE973" s="84"/>
      <c r="AG973" s="142"/>
      <c r="AN973" s="84"/>
      <c r="AO973" s="84"/>
      <c r="AP973" s="84"/>
      <c r="AQ973" s="84"/>
      <c r="AR973" s="84"/>
      <c r="AS973" s="84"/>
      <c r="AT973" s="84"/>
      <c r="AU973" s="84"/>
    </row>
    <row r="974" spans="19:64" s="77" customFormat="1" ht="12.95" customHeight="1">
      <c r="S974" s="79"/>
      <c r="AA974" s="84"/>
      <c r="AB974" s="84"/>
      <c r="AC974" s="84"/>
      <c r="AD974" s="84"/>
      <c r="AE974" s="84"/>
      <c r="AG974" s="142"/>
      <c r="AN974" s="84"/>
      <c r="AO974" s="84"/>
      <c r="AP974" s="84"/>
      <c r="AQ974" s="84"/>
      <c r="AR974" s="84"/>
      <c r="AS974" s="84"/>
      <c r="AT974" s="84"/>
      <c r="AU974" s="84"/>
      <c r="AV974" s="84"/>
      <c r="AW974" s="84"/>
      <c r="AX974" s="84"/>
      <c r="AY974" s="84"/>
      <c r="AZ974" s="84"/>
      <c r="BA974" s="84"/>
      <c r="BB974" s="84"/>
      <c r="BC974" s="84"/>
      <c r="BD974" s="84"/>
      <c r="BE974" s="84"/>
      <c r="BF974" s="84"/>
      <c r="BG974" s="84"/>
      <c r="BH974" s="84"/>
      <c r="BI974" s="84"/>
      <c r="BJ974" s="84"/>
      <c r="BK974" s="84"/>
      <c r="BL974" s="84"/>
    </row>
    <row r="975" spans="19:64" s="77" customFormat="1" ht="12.95" customHeight="1">
      <c r="S975" s="79"/>
      <c r="AA975" s="84"/>
      <c r="AB975" s="84"/>
      <c r="AC975" s="84"/>
      <c r="AD975" s="84"/>
      <c r="AE975" s="84"/>
      <c r="AG975" s="142"/>
      <c r="AN975" s="84"/>
      <c r="AO975" s="84"/>
      <c r="AP975" s="84"/>
      <c r="AQ975" s="84"/>
      <c r="AR975" s="84"/>
      <c r="AS975" s="84"/>
      <c r="AT975" s="84"/>
      <c r="AU975" s="84"/>
    </row>
    <row r="976" spans="19:64" s="77" customFormat="1" ht="12.95" customHeight="1">
      <c r="S976" s="79"/>
      <c r="AA976" s="84"/>
      <c r="AB976" s="84"/>
      <c r="AC976" s="84"/>
      <c r="AD976" s="84"/>
      <c r="AE976" s="84"/>
      <c r="AG976" s="142"/>
      <c r="AN976" s="84"/>
      <c r="AO976" s="84"/>
      <c r="AP976" s="84"/>
      <c r="AQ976" s="84"/>
      <c r="AR976" s="84"/>
      <c r="AS976" s="84"/>
      <c r="AT976" s="84"/>
      <c r="AU976" s="84"/>
    </row>
    <row r="977" spans="19:64" s="77" customFormat="1" ht="12.95" customHeight="1">
      <c r="S977" s="79"/>
      <c r="AA977" s="84"/>
      <c r="AB977" s="84"/>
      <c r="AC977" s="84"/>
      <c r="AD977" s="84"/>
      <c r="AE977" s="84"/>
      <c r="AG977" s="142"/>
      <c r="AN977" s="84"/>
      <c r="AO977" s="84"/>
      <c r="AP977" s="84"/>
      <c r="AQ977" s="84"/>
      <c r="AR977" s="84"/>
      <c r="AS977" s="84"/>
      <c r="AT977" s="84"/>
      <c r="AU977" s="84"/>
    </row>
    <row r="978" spans="19:64" s="77" customFormat="1" ht="12.95" customHeight="1">
      <c r="S978" s="79"/>
      <c r="AA978" s="84"/>
      <c r="AB978" s="84"/>
      <c r="AC978" s="84"/>
      <c r="AD978" s="84"/>
      <c r="AE978" s="84"/>
      <c r="AG978" s="142"/>
      <c r="AN978" s="84"/>
      <c r="AO978" s="84"/>
      <c r="AP978" s="84"/>
      <c r="AQ978" s="84"/>
      <c r="AR978" s="84"/>
      <c r="AS978" s="84"/>
      <c r="AT978" s="84"/>
      <c r="AU978" s="84"/>
    </row>
    <row r="979" spans="19:64" s="77" customFormat="1" ht="12.95" customHeight="1">
      <c r="S979" s="79"/>
      <c r="AA979" s="84"/>
      <c r="AB979" s="84"/>
      <c r="AC979" s="84"/>
      <c r="AD979" s="84"/>
      <c r="AE979" s="84"/>
      <c r="AG979" s="142"/>
      <c r="AN979" s="84"/>
      <c r="AO979" s="84"/>
      <c r="AP979" s="84"/>
      <c r="AQ979" s="84"/>
      <c r="AR979" s="84"/>
      <c r="AS979" s="84"/>
      <c r="AT979" s="84"/>
      <c r="AU979" s="84"/>
    </row>
    <row r="980" spans="19:64" s="77" customFormat="1" ht="12.95" customHeight="1">
      <c r="S980" s="79"/>
      <c r="AA980" s="84"/>
      <c r="AB980" s="84"/>
      <c r="AC980" s="84"/>
      <c r="AD980" s="84"/>
      <c r="AE980" s="84"/>
      <c r="AG980" s="142"/>
      <c r="AN980" s="84"/>
      <c r="AO980" s="84"/>
      <c r="AP980" s="84"/>
      <c r="AQ980" s="84"/>
      <c r="AR980" s="84"/>
      <c r="AS980" s="84"/>
      <c r="AT980" s="84"/>
      <c r="AU980" s="84"/>
    </row>
    <row r="981" spans="19:64" s="77" customFormat="1" ht="12.95" customHeight="1">
      <c r="S981" s="79"/>
      <c r="AA981" s="84"/>
      <c r="AB981" s="84"/>
      <c r="AC981" s="84"/>
      <c r="AD981" s="84"/>
      <c r="AE981" s="84"/>
      <c r="AG981" s="142"/>
      <c r="AN981" s="84"/>
      <c r="AO981" s="84"/>
      <c r="AP981" s="84"/>
      <c r="AQ981" s="84"/>
      <c r="AR981" s="84"/>
      <c r="AS981" s="84"/>
      <c r="AT981" s="84"/>
      <c r="AU981" s="84"/>
    </row>
    <row r="982" spans="19:64" s="77" customFormat="1" ht="12.95" customHeight="1">
      <c r="S982" s="79"/>
      <c r="AA982" s="84"/>
      <c r="AB982" s="84"/>
      <c r="AC982" s="84"/>
      <c r="AD982" s="84"/>
      <c r="AE982" s="84"/>
      <c r="AG982" s="142"/>
      <c r="AN982" s="84"/>
      <c r="AO982" s="84"/>
      <c r="AP982" s="84"/>
      <c r="AQ982" s="84"/>
      <c r="AR982" s="84"/>
      <c r="AS982" s="84"/>
      <c r="AT982" s="84"/>
      <c r="AU982" s="84"/>
    </row>
    <row r="983" spans="19:64" s="77" customFormat="1" ht="12.95" customHeight="1">
      <c r="S983" s="79"/>
      <c r="AA983" s="84"/>
      <c r="AB983" s="84"/>
      <c r="AC983" s="84"/>
      <c r="AD983" s="84"/>
      <c r="AE983" s="84"/>
      <c r="AG983" s="142"/>
      <c r="AN983" s="84"/>
      <c r="AO983" s="84"/>
      <c r="AP983" s="84"/>
      <c r="AQ983" s="84"/>
      <c r="AR983" s="84"/>
      <c r="AS983" s="84"/>
      <c r="AT983" s="84"/>
      <c r="AU983" s="84"/>
    </row>
    <row r="984" spans="19:64" s="77" customFormat="1" ht="12.95" customHeight="1">
      <c r="S984" s="79"/>
      <c r="AA984" s="84"/>
      <c r="AB984" s="84"/>
      <c r="AC984" s="84"/>
      <c r="AD984" s="84"/>
      <c r="AE984" s="84"/>
      <c r="AG984" s="142"/>
      <c r="AN984" s="84"/>
      <c r="AO984" s="84"/>
      <c r="AP984" s="84"/>
      <c r="AQ984" s="84"/>
      <c r="AR984" s="84"/>
      <c r="AS984" s="84"/>
      <c r="AT984" s="84"/>
      <c r="AU984" s="84"/>
    </row>
    <row r="985" spans="19:64" s="77" customFormat="1" ht="12.95" customHeight="1">
      <c r="S985" s="79"/>
      <c r="AA985" s="84"/>
      <c r="AB985" s="84"/>
      <c r="AC985" s="84"/>
      <c r="AD985" s="84"/>
      <c r="AE985" s="84"/>
      <c r="AG985" s="142"/>
      <c r="AN985" s="84"/>
      <c r="AO985" s="84"/>
      <c r="AP985" s="84"/>
      <c r="AQ985" s="84"/>
      <c r="AR985" s="84"/>
      <c r="AS985" s="84"/>
      <c r="AT985" s="84"/>
      <c r="AU985" s="84"/>
    </row>
    <row r="986" spans="19:64" s="77" customFormat="1" ht="12.95" customHeight="1">
      <c r="S986" s="79"/>
      <c r="AA986" s="84"/>
      <c r="AB986" s="84"/>
      <c r="AC986" s="84"/>
      <c r="AD986" s="84"/>
      <c r="AE986" s="84"/>
      <c r="AG986" s="142"/>
      <c r="AN986" s="84"/>
      <c r="AO986" s="84"/>
      <c r="AP986" s="84"/>
      <c r="AQ986" s="84"/>
      <c r="AR986" s="84"/>
      <c r="AS986" s="84"/>
      <c r="AT986" s="84"/>
      <c r="AU986" s="84"/>
    </row>
    <row r="987" spans="19:64" s="77" customFormat="1" ht="12.95" customHeight="1">
      <c r="S987" s="79"/>
      <c r="AA987" s="84"/>
      <c r="AB987" s="84"/>
      <c r="AC987" s="84"/>
      <c r="AD987" s="84"/>
      <c r="AE987" s="84"/>
      <c r="AG987" s="142"/>
      <c r="AN987" s="84"/>
      <c r="AO987" s="84"/>
      <c r="AP987" s="84"/>
      <c r="AQ987" s="84"/>
      <c r="AR987" s="84"/>
      <c r="AS987" s="84"/>
      <c r="AT987" s="84"/>
      <c r="AU987" s="84"/>
    </row>
    <row r="988" spans="19:64" s="77" customFormat="1" ht="12.95" customHeight="1">
      <c r="S988" s="79"/>
      <c r="AA988" s="84"/>
      <c r="AB988" s="84"/>
      <c r="AC988" s="84"/>
      <c r="AD988" s="84"/>
      <c r="AE988" s="84"/>
      <c r="AG988" s="142"/>
      <c r="AN988" s="84"/>
      <c r="AO988" s="84"/>
      <c r="AP988" s="84"/>
      <c r="AQ988" s="84"/>
      <c r="AR988" s="84"/>
      <c r="AS988" s="84"/>
      <c r="AT988" s="84"/>
      <c r="AU988" s="84"/>
    </row>
    <row r="989" spans="19:64" s="77" customFormat="1" ht="12.95" customHeight="1">
      <c r="S989" s="79"/>
      <c r="AA989" s="84"/>
      <c r="AB989" s="84"/>
      <c r="AC989" s="84"/>
      <c r="AD989" s="84"/>
      <c r="AE989" s="84"/>
      <c r="AG989" s="142"/>
      <c r="AN989" s="84"/>
      <c r="AO989" s="84"/>
      <c r="AP989" s="84"/>
      <c r="AQ989" s="84"/>
      <c r="AR989" s="84"/>
      <c r="AS989" s="84"/>
      <c r="AT989" s="84"/>
      <c r="AU989" s="84"/>
    </row>
    <row r="990" spans="19:64" s="77" customFormat="1" ht="12.95" customHeight="1">
      <c r="S990" s="79"/>
      <c r="AA990" s="84"/>
      <c r="AB990" s="84"/>
      <c r="AC990" s="84"/>
      <c r="AD990" s="84"/>
      <c r="AE990" s="84"/>
      <c r="AG990" s="142"/>
      <c r="AN990" s="84"/>
      <c r="AO990" s="84"/>
      <c r="AP990" s="84"/>
      <c r="AQ990" s="84"/>
      <c r="AR990" s="84"/>
      <c r="AS990" s="84"/>
      <c r="AT990" s="84"/>
      <c r="AU990" s="84"/>
    </row>
    <row r="991" spans="19:64" s="77" customFormat="1" ht="12.95" customHeight="1">
      <c r="S991" s="79"/>
      <c r="AA991" s="84"/>
      <c r="AB991" s="84"/>
      <c r="AC991" s="84"/>
      <c r="AD991" s="84"/>
      <c r="AE991" s="84"/>
      <c r="AG991" s="142"/>
      <c r="AN991" s="84"/>
      <c r="AO991" s="84"/>
      <c r="AP991" s="84"/>
      <c r="AQ991" s="84"/>
      <c r="AR991" s="84"/>
      <c r="AS991" s="84"/>
      <c r="AT991" s="84"/>
      <c r="AU991" s="84"/>
    </row>
    <row r="992" spans="19:64" s="77" customFormat="1" ht="12.95" customHeight="1">
      <c r="S992" s="79"/>
      <c r="AA992" s="84"/>
      <c r="AB992" s="84"/>
      <c r="AC992" s="84"/>
      <c r="AD992" s="84"/>
      <c r="AE992" s="84"/>
      <c r="AG992" s="142"/>
      <c r="AN992" s="84"/>
      <c r="AO992" s="84"/>
      <c r="AP992" s="84"/>
      <c r="AQ992" s="84"/>
      <c r="AR992" s="84"/>
      <c r="AS992" s="84"/>
      <c r="AT992" s="84"/>
      <c r="AU992" s="84"/>
      <c r="AV992" s="84"/>
      <c r="AW992" s="84"/>
      <c r="AX992" s="84"/>
      <c r="AY992" s="84"/>
      <c r="AZ992" s="84"/>
      <c r="BA992" s="84"/>
      <c r="BB992" s="84"/>
      <c r="BC992" s="84"/>
      <c r="BD992" s="84"/>
      <c r="BE992" s="84"/>
      <c r="BF992" s="84"/>
      <c r="BG992" s="84"/>
      <c r="BH992" s="84"/>
      <c r="BI992" s="84"/>
      <c r="BJ992" s="84"/>
      <c r="BK992" s="84"/>
      <c r="BL992" s="84"/>
    </row>
    <row r="993" spans="19:47" s="77" customFormat="1" ht="12.95" customHeight="1">
      <c r="S993" s="79"/>
      <c r="AA993" s="84"/>
      <c r="AB993" s="84"/>
      <c r="AC993" s="84"/>
      <c r="AD993" s="84"/>
      <c r="AE993" s="84"/>
      <c r="AG993" s="142"/>
      <c r="AN993" s="84"/>
      <c r="AO993" s="84"/>
      <c r="AP993" s="84"/>
      <c r="AQ993" s="84"/>
      <c r="AR993" s="84"/>
      <c r="AS993" s="84"/>
      <c r="AT993" s="84"/>
      <c r="AU993" s="84"/>
    </row>
    <row r="994" spans="19:47" s="77" customFormat="1" ht="12.95" customHeight="1">
      <c r="S994" s="79"/>
      <c r="AA994" s="84"/>
      <c r="AB994" s="84"/>
      <c r="AC994" s="84"/>
      <c r="AD994" s="84"/>
      <c r="AE994" s="84"/>
      <c r="AG994" s="142"/>
      <c r="AN994" s="84"/>
      <c r="AO994" s="84"/>
      <c r="AP994" s="84"/>
      <c r="AQ994" s="84"/>
      <c r="AR994" s="84"/>
      <c r="AS994" s="84"/>
      <c r="AT994" s="84"/>
      <c r="AU994" s="84"/>
    </row>
    <row r="995" spans="19:47" s="77" customFormat="1" ht="12.95" customHeight="1">
      <c r="S995" s="79"/>
      <c r="AA995" s="84"/>
      <c r="AB995" s="84"/>
      <c r="AC995" s="84"/>
      <c r="AD995" s="84"/>
      <c r="AE995" s="84"/>
      <c r="AG995" s="142"/>
      <c r="AN995" s="84"/>
      <c r="AO995" s="84"/>
      <c r="AP995" s="84"/>
      <c r="AQ995" s="84"/>
      <c r="AR995" s="84"/>
      <c r="AS995" s="84"/>
      <c r="AT995" s="84"/>
      <c r="AU995" s="84"/>
    </row>
    <row r="996" spans="19:47" s="77" customFormat="1" ht="12.95" customHeight="1">
      <c r="S996" s="79"/>
      <c r="AA996" s="84"/>
      <c r="AB996" s="84"/>
      <c r="AC996" s="84"/>
      <c r="AD996" s="84"/>
      <c r="AE996" s="84"/>
      <c r="AG996" s="142"/>
      <c r="AN996" s="84"/>
      <c r="AO996" s="84"/>
      <c r="AP996" s="84"/>
      <c r="AQ996" s="84"/>
      <c r="AR996" s="84"/>
      <c r="AS996" s="84"/>
      <c r="AT996" s="84"/>
      <c r="AU996" s="84"/>
    </row>
    <row r="997" spans="19:47" s="77" customFormat="1" ht="12.95" customHeight="1">
      <c r="S997" s="79"/>
      <c r="AA997" s="84"/>
      <c r="AB997" s="84"/>
      <c r="AC997" s="84"/>
      <c r="AD997" s="84"/>
      <c r="AE997" s="84"/>
      <c r="AG997" s="142"/>
      <c r="AN997" s="84"/>
      <c r="AO997" s="84"/>
      <c r="AP997" s="84"/>
      <c r="AQ997" s="84"/>
      <c r="AR997" s="84"/>
      <c r="AS997" s="84"/>
      <c r="AT997" s="84"/>
      <c r="AU997" s="84"/>
    </row>
    <row r="998" spans="19:47" s="77" customFormat="1" ht="12.95" customHeight="1">
      <c r="S998" s="79"/>
      <c r="AA998" s="84"/>
      <c r="AB998" s="84"/>
      <c r="AC998" s="84"/>
      <c r="AD998" s="84"/>
      <c r="AE998" s="84"/>
      <c r="AG998" s="142"/>
      <c r="AN998" s="84"/>
      <c r="AO998" s="84"/>
      <c r="AP998" s="84"/>
      <c r="AQ998" s="84"/>
      <c r="AR998" s="84"/>
      <c r="AS998" s="84"/>
      <c r="AT998" s="84"/>
      <c r="AU998" s="84"/>
    </row>
    <row r="999" spans="19:47" s="77" customFormat="1" ht="12.95" customHeight="1">
      <c r="S999" s="79"/>
      <c r="AA999" s="84"/>
      <c r="AB999" s="84"/>
      <c r="AC999" s="84"/>
      <c r="AD999" s="84"/>
      <c r="AE999" s="84"/>
      <c r="AG999" s="142"/>
      <c r="AN999" s="84"/>
      <c r="AO999" s="84"/>
      <c r="AP999" s="84"/>
      <c r="AQ999" s="84"/>
      <c r="AR999" s="84"/>
      <c r="AS999" s="84"/>
      <c r="AT999" s="84"/>
      <c r="AU999" s="84"/>
    </row>
    <row r="1000" spans="19:47" s="77" customFormat="1" ht="12.95" customHeight="1">
      <c r="S1000" s="79"/>
      <c r="AA1000" s="84"/>
      <c r="AB1000" s="84"/>
      <c r="AC1000" s="84"/>
      <c r="AD1000" s="84"/>
      <c r="AE1000" s="84"/>
      <c r="AG1000" s="142"/>
      <c r="AN1000" s="84"/>
      <c r="AO1000" s="84"/>
      <c r="AP1000" s="84"/>
      <c r="AQ1000" s="84"/>
      <c r="AR1000" s="84"/>
      <c r="AS1000" s="84"/>
      <c r="AT1000" s="84"/>
      <c r="AU1000" s="84"/>
    </row>
    <row r="1001" spans="19:47" s="77" customFormat="1" ht="12.95" customHeight="1">
      <c r="S1001" s="79"/>
      <c r="AA1001" s="84"/>
      <c r="AB1001" s="84"/>
      <c r="AC1001" s="84"/>
      <c r="AD1001" s="84"/>
      <c r="AE1001" s="84"/>
      <c r="AG1001" s="142"/>
      <c r="AN1001" s="84"/>
      <c r="AO1001" s="84"/>
      <c r="AP1001" s="84"/>
      <c r="AQ1001" s="84"/>
      <c r="AR1001" s="84"/>
      <c r="AS1001" s="84"/>
      <c r="AT1001" s="84"/>
      <c r="AU1001" s="84"/>
    </row>
    <row r="1002" spans="19:47" s="77" customFormat="1" ht="12.95" customHeight="1">
      <c r="S1002" s="79"/>
      <c r="AA1002" s="84"/>
      <c r="AB1002" s="84"/>
      <c r="AC1002" s="84"/>
      <c r="AD1002" s="84"/>
      <c r="AE1002" s="84"/>
      <c r="AG1002" s="142"/>
      <c r="AN1002" s="84"/>
      <c r="AO1002" s="84"/>
      <c r="AP1002" s="84"/>
      <c r="AQ1002" s="84"/>
      <c r="AR1002" s="84"/>
      <c r="AS1002" s="84"/>
      <c r="AT1002" s="84"/>
      <c r="AU1002" s="84"/>
    </row>
    <row r="1003" spans="19:47" s="77" customFormat="1" ht="12.95" customHeight="1">
      <c r="S1003" s="79"/>
      <c r="AA1003" s="84"/>
      <c r="AB1003" s="84"/>
      <c r="AC1003" s="84"/>
      <c r="AD1003" s="84"/>
      <c r="AE1003" s="84"/>
      <c r="AG1003" s="142"/>
      <c r="AN1003" s="84"/>
      <c r="AO1003" s="84"/>
      <c r="AP1003" s="84"/>
      <c r="AQ1003" s="84"/>
      <c r="AR1003" s="84"/>
      <c r="AS1003" s="84"/>
      <c r="AT1003" s="84"/>
      <c r="AU1003" s="84"/>
    </row>
    <row r="1004" spans="19:47" s="77" customFormat="1" ht="12.95" customHeight="1">
      <c r="S1004" s="79"/>
      <c r="AA1004" s="84"/>
      <c r="AB1004" s="84"/>
      <c r="AC1004" s="84"/>
      <c r="AD1004" s="84"/>
      <c r="AE1004" s="84"/>
      <c r="AG1004" s="142"/>
      <c r="AN1004" s="84"/>
      <c r="AO1004" s="84"/>
      <c r="AP1004" s="84"/>
      <c r="AQ1004" s="84"/>
      <c r="AR1004" s="84"/>
      <c r="AS1004" s="84"/>
      <c r="AT1004" s="84"/>
      <c r="AU1004" s="84"/>
    </row>
    <row r="1005" spans="19:47" s="77" customFormat="1" ht="12.95" customHeight="1">
      <c r="S1005" s="79"/>
      <c r="AA1005" s="84"/>
      <c r="AB1005" s="84"/>
      <c r="AC1005" s="84"/>
      <c r="AD1005" s="84"/>
      <c r="AE1005" s="84"/>
      <c r="AG1005" s="142"/>
      <c r="AN1005" s="84"/>
      <c r="AO1005" s="84"/>
      <c r="AP1005" s="84"/>
      <c r="AQ1005" s="84"/>
      <c r="AR1005" s="84"/>
      <c r="AS1005" s="84"/>
      <c r="AT1005" s="84"/>
      <c r="AU1005" s="84"/>
    </row>
    <row r="1006" spans="19:47" s="77" customFormat="1" ht="12.95" customHeight="1">
      <c r="S1006" s="79"/>
      <c r="AA1006" s="84"/>
      <c r="AB1006" s="84"/>
      <c r="AC1006" s="84"/>
      <c r="AD1006" s="84"/>
      <c r="AE1006" s="84"/>
      <c r="AG1006" s="142"/>
      <c r="AN1006" s="84"/>
      <c r="AO1006" s="84"/>
      <c r="AP1006" s="84"/>
      <c r="AQ1006" s="84"/>
      <c r="AR1006" s="84"/>
      <c r="AS1006" s="84"/>
      <c r="AT1006" s="84"/>
      <c r="AU1006" s="84"/>
    </row>
    <row r="1007" spans="19:47" s="77" customFormat="1" ht="12.95" customHeight="1">
      <c r="S1007" s="79"/>
      <c r="AA1007" s="84"/>
      <c r="AB1007" s="84"/>
      <c r="AC1007" s="84"/>
      <c r="AD1007" s="84"/>
      <c r="AE1007" s="84"/>
      <c r="AG1007" s="142"/>
      <c r="AN1007" s="84"/>
      <c r="AO1007" s="84"/>
      <c r="AP1007" s="84"/>
      <c r="AQ1007" s="84"/>
      <c r="AR1007" s="84"/>
      <c r="AS1007" s="84"/>
      <c r="AT1007" s="84"/>
      <c r="AU1007" s="84"/>
    </row>
    <row r="1008" spans="19:47" s="77" customFormat="1" ht="12.95" customHeight="1">
      <c r="S1008" s="79"/>
      <c r="AA1008" s="84"/>
      <c r="AB1008" s="84"/>
      <c r="AC1008" s="84"/>
      <c r="AD1008" s="84"/>
      <c r="AE1008" s="84"/>
      <c r="AG1008" s="142"/>
      <c r="AN1008" s="84"/>
      <c r="AO1008" s="84"/>
      <c r="AP1008" s="84"/>
      <c r="AQ1008" s="84"/>
      <c r="AR1008" s="84"/>
      <c r="AS1008" s="84"/>
      <c r="AT1008" s="84"/>
      <c r="AU1008" s="84"/>
    </row>
    <row r="1009" spans="19:47" s="77" customFormat="1" ht="12.95" customHeight="1">
      <c r="S1009" s="79"/>
      <c r="AA1009" s="84"/>
      <c r="AB1009" s="84"/>
      <c r="AC1009" s="84"/>
      <c r="AD1009" s="84"/>
      <c r="AE1009" s="84"/>
      <c r="AG1009" s="142"/>
      <c r="AN1009" s="84"/>
      <c r="AO1009" s="84"/>
      <c r="AP1009" s="84"/>
      <c r="AQ1009" s="84"/>
      <c r="AR1009" s="84"/>
      <c r="AS1009" s="84"/>
      <c r="AT1009" s="84"/>
      <c r="AU1009" s="84"/>
    </row>
    <row r="1010" spans="19:47" s="77" customFormat="1" ht="12.95" customHeight="1">
      <c r="S1010" s="79"/>
      <c r="AA1010" s="84"/>
      <c r="AB1010" s="84"/>
      <c r="AC1010" s="84"/>
      <c r="AD1010" s="84"/>
      <c r="AE1010" s="84"/>
      <c r="AG1010" s="142"/>
      <c r="AN1010" s="84"/>
      <c r="AO1010" s="84"/>
      <c r="AP1010" s="84"/>
      <c r="AQ1010" s="84"/>
      <c r="AR1010" s="84"/>
      <c r="AS1010" s="84"/>
      <c r="AT1010" s="84"/>
      <c r="AU1010" s="84"/>
    </row>
    <row r="1011" spans="19:47" s="77" customFormat="1" ht="12.95" customHeight="1">
      <c r="S1011" s="79"/>
      <c r="AA1011" s="84"/>
      <c r="AB1011" s="84"/>
      <c r="AC1011" s="84"/>
      <c r="AD1011" s="84"/>
      <c r="AE1011" s="84"/>
      <c r="AG1011" s="142"/>
      <c r="AN1011" s="84"/>
      <c r="AO1011" s="84"/>
      <c r="AP1011" s="84"/>
      <c r="AQ1011" s="84"/>
      <c r="AR1011" s="84"/>
      <c r="AS1011" s="84"/>
      <c r="AT1011" s="84"/>
      <c r="AU1011" s="84"/>
    </row>
    <row r="1012" spans="19:47" s="77" customFormat="1" ht="12.95" customHeight="1">
      <c r="S1012" s="79"/>
      <c r="AA1012" s="84"/>
      <c r="AB1012" s="84"/>
      <c r="AC1012" s="84"/>
      <c r="AD1012" s="84"/>
      <c r="AE1012" s="84"/>
      <c r="AG1012" s="142"/>
      <c r="AN1012" s="84"/>
      <c r="AO1012" s="84"/>
      <c r="AP1012" s="84"/>
      <c r="AQ1012" s="84"/>
      <c r="AR1012" s="84"/>
      <c r="AS1012" s="84"/>
      <c r="AT1012" s="84"/>
      <c r="AU1012" s="84"/>
    </row>
    <row r="1013" spans="19:47" s="77" customFormat="1" ht="12.95" customHeight="1">
      <c r="S1013" s="79"/>
      <c r="AA1013" s="84"/>
      <c r="AB1013" s="84"/>
      <c r="AC1013" s="84"/>
      <c r="AD1013" s="84"/>
      <c r="AE1013" s="84"/>
      <c r="AG1013" s="142"/>
      <c r="AN1013" s="84"/>
      <c r="AO1013" s="84"/>
      <c r="AP1013" s="84"/>
      <c r="AQ1013" s="84"/>
      <c r="AR1013" s="84"/>
      <c r="AS1013" s="84"/>
      <c r="AT1013" s="84"/>
      <c r="AU1013" s="84"/>
    </row>
    <row r="1014" spans="19:47" s="77" customFormat="1" ht="12.95" customHeight="1">
      <c r="S1014" s="79"/>
      <c r="AA1014" s="84"/>
      <c r="AB1014" s="84"/>
      <c r="AC1014" s="84"/>
      <c r="AD1014" s="84"/>
      <c r="AE1014" s="84"/>
      <c r="AG1014" s="142"/>
      <c r="AN1014" s="84"/>
      <c r="AO1014" s="84"/>
      <c r="AP1014" s="84"/>
      <c r="AQ1014" s="84"/>
      <c r="AR1014" s="84"/>
      <c r="AS1014" s="84"/>
      <c r="AT1014" s="84"/>
      <c r="AU1014" s="84"/>
    </row>
    <row r="1015" spans="19:47" s="77" customFormat="1" ht="12.95" customHeight="1">
      <c r="S1015" s="79"/>
      <c r="AA1015" s="84"/>
      <c r="AB1015" s="84"/>
      <c r="AC1015" s="84"/>
      <c r="AD1015" s="84"/>
      <c r="AE1015" s="84"/>
      <c r="AG1015" s="142"/>
      <c r="AN1015" s="84"/>
      <c r="AO1015" s="84"/>
      <c r="AP1015" s="84"/>
      <c r="AQ1015" s="84"/>
      <c r="AR1015" s="84"/>
      <c r="AS1015" s="84"/>
      <c r="AT1015" s="84"/>
      <c r="AU1015" s="84"/>
    </row>
    <row r="1016" spans="19:47" s="77" customFormat="1" ht="12.95" customHeight="1">
      <c r="S1016" s="79"/>
      <c r="AA1016" s="84"/>
      <c r="AB1016" s="84"/>
      <c r="AC1016" s="84"/>
      <c r="AD1016" s="84"/>
      <c r="AE1016" s="84"/>
      <c r="AG1016" s="142"/>
      <c r="AN1016" s="84"/>
      <c r="AO1016" s="84"/>
      <c r="AP1016" s="84"/>
      <c r="AQ1016" s="84"/>
      <c r="AR1016" s="84"/>
      <c r="AS1016" s="84"/>
      <c r="AT1016" s="84"/>
      <c r="AU1016" s="84"/>
    </row>
    <row r="1017" spans="19:47" s="77" customFormat="1" ht="12.95" customHeight="1">
      <c r="S1017" s="79"/>
      <c r="AA1017" s="84"/>
      <c r="AB1017" s="84"/>
      <c r="AC1017" s="84"/>
      <c r="AD1017" s="84"/>
      <c r="AE1017" s="84"/>
      <c r="AG1017" s="142"/>
      <c r="AN1017" s="84"/>
      <c r="AO1017" s="84"/>
      <c r="AP1017" s="84"/>
      <c r="AQ1017" s="84"/>
      <c r="AR1017" s="84"/>
      <c r="AS1017" s="84"/>
      <c r="AT1017" s="84"/>
      <c r="AU1017" s="84"/>
    </row>
    <row r="1018" spans="19:47" s="77" customFormat="1" ht="12.95" customHeight="1">
      <c r="S1018" s="79"/>
      <c r="AA1018" s="84"/>
      <c r="AB1018" s="84"/>
      <c r="AC1018" s="84"/>
      <c r="AD1018" s="84"/>
      <c r="AE1018" s="84"/>
      <c r="AG1018" s="142"/>
      <c r="AN1018" s="84"/>
      <c r="AO1018" s="84"/>
      <c r="AP1018" s="84"/>
      <c r="AQ1018" s="84"/>
      <c r="AR1018" s="84"/>
      <c r="AS1018" s="84"/>
      <c r="AT1018" s="84"/>
      <c r="AU1018" s="84"/>
    </row>
    <row r="1019" spans="19:47" s="77" customFormat="1" ht="12.95" customHeight="1">
      <c r="S1019" s="79"/>
      <c r="AA1019" s="84"/>
      <c r="AB1019" s="84"/>
      <c r="AC1019" s="84"/>
      <c r="AD1019" s="84"/>
      <c r="AE1019" s="84"/>
      <c r="AG1019" s="142"/>
      <c r="AN1019" s="84"/>
      <c r="AO1019" s="84"/>
      <c r="AP1019" s="84"/>
      <c r="AQ1019" s="84"/>
      <c r="AR1019" s="84"/>
      <c r="AS1019" s="84"/>
      <c r="AT1019" s="84"/>
      <c r="AU1019" s="84"/>
    </row>
    <row r="1020" spans="19:47" s="77" customFormat="1" ht="12.95" customHeight="1">
      <c r="S1020" s="79"/>
      <c r="AA1020" s="84"/>
      <c r="AB1020" s="84"/>
      <c r="AC1020" s="84"/>
      <c r="AD1020" s="84"/>
      <c r="AE1020" s="84"/>
      <c r="AG1020" s="142"/>
      <c r="AN1020" s="84"/>
      <c r="AO1020" s="84"/>
      <c r="AP1020" s="84"/>
      <c r="AQ1020" s="84"/>
      <c r="AR1020" s="84"/>
      <c r="AS1020" s="84"/>
      <c r="AT1020" s="84"/>
      <c r="AU1020" s="84"/>
    </row>
    <row r="1021" spans="19:47" s="77" customFormat="1" ht="12.95" customHeight="1">
      <c r="S1021" s="79"/>
      <c r="AA1021" s="84"/>
      <c r="AB1021" s="84"/>
      <c r="AC1021" s="84"/>
      <c r="AD1021" s="84"/>
      <c r="AE1021" s="84"/>
      <c r="AG1021" s="142"/>
      <c r="AN1021" s="84"/>
      <c r="AO1021" s="84"/>
      <c r="AP1021" s="84"/>
      <c r="AQ1021" s="84"/>
      <c r="AR1021" s="84"/>
      <c r="AS1021" s="84"/>
      <c r="AT1021" s="84"/>
      <c r="AU1021" s="84"/>
    </row>
    <row r="1022" spans="19:47" s="77" customFormat="1" ht="12.95" customHeight="1">
      <c r="S1022" s="79"/>
      <c r="AA1022" s="84"/>
      <c r="AB1022" s="84"/>
      <c r="AC1022" s="84"/>
      <c r="AD1022" s="84"/>
      <c r="AE1022" s="84"/>
      <c r="AG1022" s="142"/>
      <c r="AN1022" s="84"/>
      <c r="AO1022" s="84"/>
      <c r="AP1022" s="84"/>
      <c r="AQ1022" s="84"/>
      <c r="AR1022" s="84"/>
      <c r="AS1022" s="84"/>
      <c r="AT1022" s="84"/>
      <c r="AU1022" s="84"/>
    </row>
    <row r="1023" spans="19:47" s="77" customFormat="1" ht="12.95" customHeight="1">
      <c r="S1023" s="79"/>
      <c r="AA1023" s="84"/>
      <c r="AB1023" s="84"/>
      <c r="AC1023" s="84"/>
      <c r="AD1023" s="84"/>
      <c r="AE1023" s="84"/>
      <c r="AG1023" s="142"/>
      <c r="AN1023" s="84"/>
      <c r="AO1023" s="84"/>
      <c r="AP1023" s="84"/>
      <c r="AQ1023" s="84"/>
      <c r="AR1023" s="84"/>
      <c r="AS1023" s="84"/>
      <c r="AT1023" s="84"/>
      <c r="AU1023" s="84"/>
    </row>
    <row r="1024" spans="19:47" s="77" customFormat="1" ht="12.95" customHeight="1">
      <c r="S1024" s="79"/>
      <c r="AA1024" s="84"/>
      <c r="AB1024" s="84"/>
      <c r="AC1024" s="84"/>
      <c r="AD1024" s="84"/>
      <c r="AE1024" s="84"/>
      <c r="AG1024" s="142"/>
      <c r="AN1024" s="84"/>
      <c r="AO1024" s="84"/>
      <c r="AP1024" s="84"/>
      <c r="AQ1024" s="84"/>
      <c r="AR1024" s="84"/>
      <c r="AS1024" s="84"/>
      <c r="AT1024" s="84"/>
      <c r="AU1024" s="84"/>
    </row>
    <row r="1025" spans="19:48" s="77" customFormat="1" ht="12.95" customHeight="1">
      <c r="S1025" s="79"/>
      <c r="AA1025" s="84"/>
      <c r="AB1025" s="84"/>
      <c r="AC1025" s="84"/>
      <c r="AD1025" s="84"/>
      <c r="AE1025" s="84"/>
      <c r="AG1025" s="142"/>
      <c r="AN1025" s="84"/>
      <c r="AO1025" s="84"/>
      <c r="AP1025" s="84"/>
      <c r="AQ1025" s="84"/>
      <c r="AR1025" s="84"/>
      <c r="AS1025" s="84"/>
      <c r="AT1025" s="84"/>
      <c r="AU1025" s="84"/>
    </row>
    <row r="1026" spans="19:48" s="77" customFormat="1" ht="12.95" customHeight="1">
      <c r="S1026" s="79"/>
      <c r="AA1026" s="84"/>
      <c r="AB1026" s="84"/>
      <c r="AC1026" s="84"/>
      <c r="AD1026" s="84"/>
      <c r="AE1026" s="84"/>
      <c r="AG1026" s="142"/>
      <c r="AN1026" s="84"/>
      <c r="AO1026" s="84"/>
      <c r="AP1026" s="84"/>
      <c r="AQ1026" s="84"/>
      <c r="AR1026" s="84"/>
      <c r="AS1026" s="84"/>
      <c r="AT1026" s="84"/>
      <c r="AU1026" s="84"/>
    </row>
    <row r="1027" spans="19:48" s="77" customFormat="1" ht="12.95" customHeight="1">
      <c r="S1027" s="79"/>
      <c r="AA1027" s="84"/>
      <c r="AB1027" s="84"/>
      <c r="AC1027" s="84"/>
      <c r="AD1027" s="84"/>
      <c r="AE1027" s="84"/>
      <c r="AG1027" s="142"/>
      <c r="AN1027" s="84"/>
      <c r="AO1027" s="84"/>
      <c r="AP1027" s="84"/>
      <c r="AQ1027" s="84"/>
      <c r="AR1027" s="84"/>
      <c r="AS1027" s="84"/>
      <c r="AT1027" s="84"/>
      <c r="AU1027" s="84"/>
    </row>
    <row r="1028" spans="19:48" s="77" customFormat="1" ht="12.95" customHeight="1">
      <c r="S1028" s="79"/>
      <c r="AA1028" s="84"/>
      <c r="AB1028" s="84"/>
      <c r="AC1028" s="84"/>
      <c r="AD1028" s="84"/>
      <c r="AE1028" s="84"/>
      <c r="AG1028" s="142"/>
      <c r="AN1028" s="84"/>
      <c r="AO1028" s="84"/>
      <c r="AP1028" s="84"/>
      <c r="AQ1028" s="84"/>
      <c r="AR1028" s="84"/>
      <c r="AS1028" s="84"/>
      <c r="AT1028" s="84"/>
      <c r="AU1028" s="84"/>
    </row>
    <row r="1029" spans="19:48" s="77" customFormat="1" ht="12.95" customHeight="1">
      <c r="S1029" s="79"/>
      <c r="AA1029" s="84"/>
      <c r="AB1029" s="84"/>
      <c r="AC1029" s="84"/>
      <c r="AD1029" s="84"/>
      <c r="AE1029" s="84"/>
      <c r="AG1029" s="142"/>
      <c r="AN1029" s="84"/>
      <c r="AO1029" s="84"/>
      <c r="AP1029" s="84"/>
      <c r="AQ1029" s="84"/>
      <c r="AR1029" s="84"/>
      <c r="AS1029" s="84"/>
      <c r="AT1029" s="84"/>
      <c r="AU1029" s="84"/>
      <c r="AV1029" s="84"/>
    </row>
    <row r="1030" spans="19:48" s="77" customFormat="1" ht="12.95" customHeight="1">
      <c r="S1030" s="79"/>
      <c r="AA1030" s="84"/>
      <c r="AB1030" s="84"/>
      <c r="AC1030" s="84"/>
      <c r="AD1030" s="84"/>
      <c r="AE1030" s="84"/>
      <c r="AG1030" s="142"/>
      <c r="AN1030" s="84"/>
      <c r="AO1030" s="84"/>
      <c r="AP1030" s="84"/>
      <c r="AQ1030" s="84"/>
      <c r="AR1030" s="84"/>
      <c r="AS1030" s="84"/>
      <c r="AT1030" s="84"/>
      <c r="AU1030" s="84"/>
      <c r="AV1030" s="84"/>
    </row>
    <row r="1031" spans="19:48" s="77" customFormat="1" ht="12.95" customHeight="1">
      <c r="S1031" s="79"/>
      <c r="AA1031" s="84"/>
      <c r="AB1031" s="84"/>
      <c r="AC1031" s="84"/>
      <c r="AD1031" s="84"/>
      <c r="AE1031" s="84"/>
      <c r="AG1031" s="142"/>
      <c r="AN1031" s="84"/>
      <c r="AO1031" s="84"/>
      <c r="AP1031" s="84"/>
      <c r="AQ1031" s="84"/>
      <c r="AR1031" s="84"/>
      <c r="AS1031" s="84"/>
      <c r="AT1031" s="84"/>
      <c r="AU1031" s="84"/>
    </row>
    <row r="1032" spans="19:48" s="77" customFormat="1" ht="12.95" customHeight="1">
      <c r="S1032" s="79"/>
      <c r="AA1032" s="84"/>
      <c r="AB1032" s="84"/>
      <c r="AC1032" s="84"/>
      <c r="AD1032" s="84"/>
      <c r="AE1032" s="84"/>
      <c r="AG1032" s="142"/>
      <c r="AN1032" s="84"/>
      <c r="AO1032" s="84"/>
      <c r="AP1032" s="84"/>
      <c r="AQ1032" s="84"/>
      <c r="AR1032" s="84"/>
      <c r="AS1032" s="84"/>
      <c r="AT1032" s="84"/>
      <c r="AU1032" s="84"/>
    </row>
    <row r="1033" spans="19:48" s="77" customFormat="1" ht="12.95" customHeight="1">
      <c r="S1033" s="79"/>
      <c r="AA1033" s="84"/>
      <c r="AB1033" s="84"/>
      <c r="AC1033" s="84"/>
      <c r="AD1033" s="84"/>
      <c r="AE1033" s="84"/>
      <c r="AG1033" s="142"/>
      <c r="AN1033" s="84"/>
      <c r="AO1033" s="84"/>
      <c r="AP1033" s="84"/>
      <c r="AQ1033" s="84"/>
      <c r="AR1033" s="84"/>
      <c r="AS1033" s="84"/>
      <c r="AT1033" s="84"/>
      <c r="AU1033" s="84"/>
    </row>
    <row r="1034" spans="19:48" s="77" customFormat="1" ht="12.95" customHeight="1">
      <c r="S1034" s="79"/>
      <c r="AA1034" s="84"/>
      <c r="AB1034" s="84"/>
      <c r="AC1034" s="84"/>
      <c r="AD1034" s="84"/>
      <c r="AE1034" s="84"/>
      <c r="AG1034" s="142"/>
      <c r="AN1034" s="84"/>
      <c r="AO1034" s="84"/>
      <c r="AP1034" s="84"/>
      <c r="AQ1034" s="84"/>
      <c r="AR1034" s="84"/>
      <c r="AS1034" s="84"/>
      <c r="AT1034" s="84"/>
      <c r="AU1034" s="84"/>
    </row>
    <row r="1035" spans="19:48" s="77" customFormat="1" ht="12.95" customHeight="1">
      <c r="S1035" s="79"/>
      <c r="AA1035" s="84"/>
      <c r="AB1035" s="84"/>
      <c r="AC1035" s="84"/>
      <c r="AD1035" s="84"/>
      <c r="AE1035" s="84"/>
      <c r="AG1035" s="142"/>
      <c r="AN1035" s="84"/>
      <c r="AO1035" s="84"/>
      <c r="AP1035" s="84"/>
      <c r="AQ1035" s="84"/>
      <c r="AR1035" s="84"/>
      <c r="AS1035" s="84"/>
      <c r="AT1035" s="84"/>
      <c r="AU1035" s="84"/>
    </row>
    <row r="1036" spans="19:48" s="77" customFormat="1" ht="12.95" customHeight="1">
      <c r="S1036" s="79"/>
      <c r="AA1036" s="84"/>
      <c r="AB1036" s="84"/>
      <c r="AC1036" s="84"/>
      <c r="AD1036" s="84"/>
      <c r="AE1036" s="84"/>
      <c r="AG1036" s="142"/>
      <c r="AN1036" s="84"/>
      <c r="AO1036" s="84"/>
      <c r="AP1036" s="84"/>
      <c r="AQ1036" s="84"/>
      <c r="AR1036" s="84"/>
      <c r="AS1036" s="84"/>
      <c r="AT1036" s="84"/>
      <c r="AU1036" s="84"/>
    </row>
    <row r="1037" spans="19:48" s="77" customFormat="1" ht="12.95" customHeight="1">
      <c r="S1037" s="79"/>
      <c r="AA1037" s="84"/>
      <c r="AB1037" s="84"/>
      <c r="AC1037" s="84"/>
      <c r="AD1037" s="84"/>
      <c r="AE1037" s="84"/>
      <c r="AG1037" s="142"/>
      <c r="AN1037" s="84"/>
      <c r="AO1037" s="84"/>
      <c r="AP1037" s="84"/>
      <c r="AQ1037" s="84"/>
      <c r="AR1037" s="84"/>
      <c r="AS1037" s="84"/>
      <c r="AT1037" s="84"/>
      <c r="AU1037" s="84"/>
    </row>
    <row r="1038" spans="19:48" s="77" customFormat="1" ht="12.95" customHeight="1">
      <c r="S1038" s="79"/>
      <c r="AA1038" s="84"/>
      <c r="AB1038" s="84"/>
      <c r="AC1038" s="84"/>
      <c r="AD1038" s="84"/>
      <c r="AE1038" s="84"/>
      <c r="AG1038" s="142"/>
      <c r="AN1038" s="84"/>
      <c r="AO1038" s="84"/>
      <c r="AP1038" s="84"/>
      <c r="AQ1038" s="84"/>
      <c r="AR1038" s="84"/>
      <c r="AS1038" s="84"/>
      <c r="AT1038" s="84"/>
      <c r="AU1038" s="84"/>
    </row>
    <row r="1039" spans="19:48" s="77" customFormat="1" ht="12.95" customHeight="1">
      <c r="S1039" s="79"/>
      <c r="AA1039" s="84"/>
      <c r="AB1039" s="84"/>
      <c r="AC1039" s="84"/>
      <c r="AD1039" s="84"/>
      <c r="AE1039" s="84"/>
      <c r="AG1039" s="142"/>
      <c r="AN1039" s="84"/>
      <c r="AO1039" s="84"/>
      <c r="AP1039" s="84"/>
      <c r="AQ1039" s="84"/>
      <c r="AR1039" s="84"/>
      <c r="AS1039" s="84"/>
      <c r="AT1039" s="84"/>
      <c r="AU1039" s="84"/>
    </row>
    <row r="1040" spans="19:48" s="77" customFormat="1" ht="12.95" customHeight="1">
      <c r="S1040" s="79"/>
      <c r="AA1040" s="84"/>
      <c r="AB1040" s="84"/>
      <c r="AC1040" s="84"/>
      <c r="AD1040" s="84"/>
      <c r="AE1040" s="84"/>
      <c r="AG1040" s="142"/>
      <c r="AN1040" s="84"/>
      <c r="AO1040" s="84"/>
      <c r="AP1040" s="84"/>
      <c r="AQ1040" s="84"/>
      <c r="AR1040" s="84"/>
      <c r="AS1040" s="84"/>
      <c r="AT1040" s="84"/>
      <c r="AU1040" s="84"/>
    </row>
    <row r="1041" spans="19:64" s="77" customFormat="1" ht="12.95" customHeight="1">
      <c r="S1041" s="79"/>
      <c r="AA1041" s="84"/>
      <c r="AB1041" s="84"/>
      <c r="AC1041" s="84"/>
      <c r="AD1041" s="84"/>
      <c r="AE1041" s="84"/>
      <c r="AG1041" s="142"/>
      <c r="AN1041" s="84"/>
      <c r="AO1041" s="84"/>
      <c r="AP1041" s="84"/>
      <c r="AQ1041" s="84"/>
      <c r="AR1041" s="84"/>
      <c r="AS1041" s="84"/>
      <c r="AT1041" s="84"/>
      <c r="AU1041" s="84"/>
    </row>
    <row r="1042" spans="19:64" s="77" customFormat="1" ht="12.95" customHeight="1">
      <c r="S1042" s="79"/>
      <c r="AA1042" s="84"/>
      <c r="AB1042" s="84"/>
      <c r="AC1042" s="84"/>
      <c r="AD1042" s="84"/>
      <c r="AE1042" s="84"/>
      <c r="AG1042" s="142"/>
      <c r="AN1042" s="84"/>
      <c r="AO1042" s="84"/>
      <c r="AP1042" s="84"/>
      <c r="AQ1042" s="84"/>
      <c r="AR1042" s="84"/>
      <c r="AS1042" s="84"/>
      <c r="AT1042" s="84"/>
      <c r="AU1042" s="84"/>
    </row>
    <row r="1043" spans="19:64" s="77" customFormat="1" ht="12.95" customHeight="1">
      <c r="S1043" s="79"/>
      <c r="AA1043" s="84"/>
      <c r="AB1043" s="84"/>
      <c r="AC1043" s="84"/>
      <c r="AD1043" s="84"/>
      <c r="AE1043" s="84"/>
      <c r="AG1043" s="142"/>
      <c r="AN1043" s="84"/>
      <c r="AO1043" s="84"/>
      <c r="AP1043" s="84"/>
      <c r="AQ1043" s="84"/>
      <c r="AR1043" s="84"/>
      <c r="AS1043" s="84"/>
      <c r="AT1043" s="84"/>
      <c r="AU1043" s="84"/>
    </row>
    <row r="1044" spans="19:64" s="77" customFormat="1" ht="12.95" customHeight="1">
      <c r="S1044" s="79"/>
      <c r="AA1044" s="84"/>
      <c r="AB1044" s="84"/>
      <c r="AC1044" s="84"/>
      <c r="AD1044" s="84"/>
      <c r="AE1044" s="84"/>
      <c r="AG1044" s="142"/>
      <c r="AN1044" s="84"/>
      <c r="AO1044" s="84"/>
      <c r="AP1044" s="84"/>
      <c r="AQ1044" s="84"/>
      <c r="AR1044" s="84"/>
      <c r="AS1044" s="84"/>
      <c r="AT1044" s="84"/>
      <c r="AU1044" s="84"/>
    </row>
    <row r="1045" spans="19:64" s="77" customFormat="1" ht="12.95" customHeight="1">
      <c r="S1045" s="79"/>
      <c r="AA1045" s="84"/>
      <c r="AB1045" s="84"/>
      <c r="AC1045" s="84"/>
      <c r="AD1045" s="84"/>
      <c r="AE1045" s="84"/>
      <c r="AG1045" s="142"/>
      <c r="AN1045" s="84"/>
      <c r="AO1045" s="84"/>
      <c r="AP1045" s="84"/>
      <c r="AQ1045" s="84"/>
      <c r="AR1045" s="84"/>
      <c r="AS1045" s="84"/>
      <c r="AT1045" s="84"/>
      <c r="AU1045" s="84"/>
    </row>
    <row r="1046" spans="19:64" s="77" customFormat="1" ht="12.95" customHeight="1">
      <c r="S1046" s="79"/>
      <c r="AA1046" s="84"/>
      <c r="AB1046" s="84"/>
      <c r="AC1046" s="84"/>
      <c r="AD1046" s="84"/>
      <c r="AE1046" s="84"/>
      <c r="AG1046" s="142"/>
      <c r="AN1046" s="84"/>
      <c r="AO1046" s="84"/>
      <c r="AP1046" s="84"/>
      <c r="AQ1046" s="84"/>
      <c r="AR1046" s="84"/>
      <c r="AS1046" s="84"/>
      <c r="AT1046" s="84"/>
      <c r="AU1046" s="84"/>
    </row>
    <row r="1047" spans="19:64" s="77" customFormat="1" ht="12.95" customHeight="1">
      <c r="S1047" s="79"/>
      <c r="AA1047" s="84"/>
      <c r="AB1047" s="84"/>
      <c r="AC1047" s="84"/>
      <c r="AD1047" s="84"/>
      <c r="AE1047" s="84"/>
      <c r="AG1047" s="142"/>
      <c r="AN1047" s="84"/>
      <c r="AO1047" s="84"/>
      <c r="AP1047" s="84"/>
      <c r="AQ1047" s="84"/>
      <c r="AR1047" s="84"/>
      <c r="AS1047" s="84"/>
      <c r="AT1047" s="84"/>
      <c r="AU1047" s="84"/>
    </row>
    <row r="1048" spans="19:64" s="77" customFormat="1" ht="12.95" customHeight="1">
      <c r="S1048" s="79"/>
      <c r="AA1048" s="84"/>
      <c r="AB1048" s="84"/>
      <c r="AC1048" s="84"/>
      <c r="AD1048" s="84"/>
      <c r="AE1048" s="84"/>
      <c r="AG1048" s="142"/>
      <c r="AN1048" s="84"/>
      <c r="AO1048" s="84"/>
      <c r="AP1048" s="84"/>
      <c r="AQ1048" s="84"/>
      <c r="AR1048" s="84"/>
      <c r="AS1048" s="84"/>
      <c r="AT1048" s="84"/>
      <c r="AU1048" s="84"/>
    </row>
    <row r="1049" spans="19:64" s="77" customFormat="1" ht="12.95" customHeight="1">
      <c r="S1049" s="79"/>
      <c r="AA1049" s="84"/>
      <c r="AB1049" s="84"/>
      <c r="AC1049" s="84"/>
      <c r="AD1049" s="84"/>
      <c r="AE1049" s="84"/>
      <c r="AG1049" s="142"/>
      <c r="AN1049" s="84"/>
      <c r="AO1049" s="84"/>
      <c r="AP1049" s="84"/>
      <c r="AQ1049" s="84"/>
      <c r="AR1049" s="84"/>
      <c r="AS1049" s="84"/>
      <c r="AT1049" s="84"/>
      <c r="AU1049" s="84"/>
    </row>
    <row r="1050" spans="19:64" s="77" customFormat="1" ht="12.95" customHeight="1">
      <c r="S1050" s="79"/>
      <c r="AA1050" s="84"/>
      <c r="AB1050" s="84"/>
      <c r="AC1050" s="84"/>
      <c r="AD1050" s="84"/>
      <c r="AE1050" s="84"/>
      <c r="AG1050" s="142"/>
      <c r="AN1050" s="84"/>
      <c r="AO1050" s="84"/>
      <c r="AP1050" s="84"/>
      <c r="AQ1050" s="84"/>
      <c r="AR1050" s="84"/>
      <c r="AS1050" s="84"/>
      <c r="AT1050" s="84"/>
      <c r="AU1050" s="84"/>
    </row>
    <row r="1051" spans="19:64" s="77" customFormat="1" ht="12.95" customHeight="1">
      <c r="S1051" s="79"/>
      <c r="AA1051" s="84"/>
      <c r="AB1051" s="84"/>
      <c r="AC1051" s="84"/>
      <c r="AD1051" s="84"/>
      <c r="AE1051" s="84"/>
      <c r="AG1051" s="142"/>
      <c r="AN1051" s="84"/>
      <c r="AO1051" s="84"/>
      <c r="AP1051" s="84"/>
      <c r="AQ1051" s="84"/>
      <c r="AR1051" s="84"/>
      <c r="AS1051" s="84"/>
      <c r="AT1051" s="84"/>
      <c r="AU1051" s="84"/>
    </row>
    <row r="1052" spans="19:64" s="77" customFormat="1" ht="12.95" customHeight="1">
      <c r="S1052" s="79"/>
      <c r="AA1052" s="84"/>
      <c r="AB1052" s="84"/>
      <c r="AC1052" s="84"/>
      <c r="AD1052" s="84"/>
      <c r="AE1052" s="84"/>
      <c r="AG1052" s="142"/>
      <c r="AN1052" s="84"/>
      <c r="AO1052" s="84"/>
      <c r="AP1052" s="84"/>
      <c r="AQ1052" s="84"/>
      <c r="AR1052" s="84"/>
      <c r="AS1052" s="84"/>
      <c r="AT1052" s="84"/>
      <c r="AU1052" s="84"/>
    </row>
    <row r="1053" spans="19:64" s="77" customFormat="1" ht="12.95" customHeight="1">
      <c r="S1053" s="79"/>
      <c r="AA1053" s="84"/>
      <c r="AB1053" s="84"/>
      <c r="AC1053" s="84"/>
      <c r="AD1053" s="84"/>
      <c r="AE1053" s="84"/>
      <c r="AG1053" s="142"/>
      <c r="AN1053" s="84"/>
      <c r="AO1053" s="84"/>
      <c r="AP1053" s="84"/>
      <c r="AQ1053" s="84"/>
      <c r="AR1053" s="84"/>
      <c r="AS1053" s="84"/>
      <c r="AT1053" s="84"/>
      <c r="AU1053" s="84"/>
    </row>
    <row r="1054" spans="19:64" s="77" customFormat="1" ht="12.95" customHeight="1">
      <c r="S1054" s="79"/>
      <c r="AA1054" s="84"/>
      <c r="AB1054" s="84"/>
      <c r="AC1054" s="84"/>
      <c r="AD1054" s="84"/>
      <c r="AE1054" s="84"/>
      <c r="AG1054" s="142"/>
      <c r="AN1054" s="84"/>
      <c r="AO1054" s="84"/>
      <c r="AP1054" s="84"/>
      <c r="AQ1054" s="84"/>
      <c r="AR1054" s="84"/>
      <c r="AS1054" s="84"/>
      <c r="AT1054" s="84"/>
      <c r="AU1054" s="84"/>
      <c r="AV1054" s="84"/>
      <c r="AW1054" s="84"/>
      <c r="AX1054" s="84"/>
      <c r="AY1054" s="84"/>
      <c r="AZ1054" s="84"/>
      <c r="BA1054" s="84"/>
      <c r="BB1054" s="84"/>
      <c r="BC1054" s="84"/>
      <c r="BD1054" s="84"/>
      <c r="BE1054" s="84"/>
      <c r="BF1054" s="84"/>
      <c r="BG1054" s="84"/>
      <c r="BH1054" s="84"/>
      <c r="BI1054" s="84"/>
      <c r="BJ1054" s="84"/>
      <c r="BK1054" s="84"/>
      <c r="BL1054" s="84"/>
    </row>
    <row r="1055" spans="19:64" s="77" customFormat="1" ht="12.95" customHeight="1">
      <c r="S1055" s="79"/>
      <c r="AA1055" s="84"/>
      <c r="AB1055" s="84"/>
      <c r="AC1055" s="84"/>
      <c r="AD1055" s="84"/>
      <c r="AE1055" s="84"/>
      <c r="AG1055" s="142"/>
      <c r="AN1055" s="84"/>
      <c r="AO1055" s="84"/>
      <c r="AP1055" s="84"/>
      <c r="AQ1055" s="84"/>
      <c r="AR1055" s="84"/>
      <c r="AS1055" s="84"/>
      <c r="AT1055" s="84"/>
      <c r="AU1055" s="84"/>
    </row>
    <row r="1056" spans="19:64" s="77" customFormat="1" ht="12.95" customHeight="1">
      <c r="S1056" s="79"/>
      <c r="AA1056" s="84"/>
      <c r="AB1056" s="84"/>
      <c r="AC1056" s="84"/>
      <c r="AD1056" s="84"/>
      <c r="AE1056" s="84"/>
      <c r="AG1056" s="142"/>
      <c r="AN1056" s="84"/>
      <c r="AO1056" s="84"/>
      <c r="AP1056" s="84"/>
      <c r="AQ1056" s="84"/>
      <c r="AR1056" s="84"/>
      <c r="AS1056" s="84"/>
      <c r="AT1056" s="84"/>
      <c r="AU1056" s="84"/>
    </row>
    <row r="1057" spans="19:48" s="77" customFormat="1" ht="12.95" customHeight="1">
      <c r="S1057" s="79"/>
      <c r="AA1057" s="84"/>
      <c r="AB1057" s="84"/>
      <c r="AC1057" s="84"/>
      <c r="AD1057" s="84"/>
      <c r="AE1057" s="84"/>
      <c r="AG1057" s="142"/>
      <c r="AN1057" s="84"/>
      <c r="AO1057" s="84"/>
      <c r="AP1057" s="84"/>
      <c r="AQ1057" s="84"/>
      <c r="AR1057" s="84"/>
      <c r="AS1057" s="84"/>
      <c r="AT1057" s="84"/>
      <c r="AU1057" s="84"/>
    </row>
    <row r="1058" spans="19:48" s="77" customFormat="1" ht="12.95" customHeight="1">
      <c r="S1058" s="79"/>
      <c r="AA1058" s="84"/>
      <c r="AB1058" s="84"/>
      <c r="AC1058" s="84"/>
      <c r="AD1058" s="84"/>
      <c r="AE1058" s="84"/>
      <c r="AG1058" s="142"/>
      <c r="AN1058" s="84"/>
      <c r="AO1058" s="84"/>
      <c r="AP1058" s="84"/>
      <c r="AQ1058" s="84"/>
      <c r="AR1058" s="84"/>
      <c r="AS1058" s="84"/>
      <c r="AT1058" s="84"/>
      <c r="AU1058" s="84"/>
    </row>
    <row r="1059" spans="19:48" s="77" customFormat="1" ht="12.95" customHeight="1">
      <c r="S1059" s="79"/>
      <c r="AA1059" s="84"/>
      <c r="AB1059" s="84"/>
      <c r="AC1059" s="84"/>
      <c r="AD1059" s="84"/>
      <c r="AE1059" s="84"/>
      <c r="AG1059" s="142"/>
      <c r="AN1059" s="84"/>
      <c r="AO1059" s="84"/>
      <c r="AP1059" s="84"/>
      <c r="AQ1059" s="84"/>
      <c r="AR1059" s="84"/>
      <c r="AS1059" s="84"/>
      <c r="AT1059" s="84"/>
      <c r="AU1059" s="84"/>
    </row>
    <row r="1060" spans="19:48" s="77" customFormat="1" ht="12.95" customHeight="1">
      <c r="S1060" s="79"/>
      <c r="AA1060" s="84"/>
      <c r="AB1060" s="84"/>
      <c r="AC1060" s="84"/>
      <c r="AD1060" s="84"/>
      <c r="AE1060" s="84"/>
      <c r="AG1060" s="142"/>
      <c r="AN1060" s="84"/>
      <c r="AO1060" s="84"/>
      <c r="AP1060" s="84"/>
      <c r="AQ1060" s="84"/>
      <c r="AR1060" s="84"/>
      <c r="AS1060" s="84"/>
      <c r="AT1060" s="84"/>
      <c r="AU1060" s="84"/>
    </row>
    <row r="1061" spans="19:48" s="77" customFormat="1" ht="12.95" customHeight="1">
      <c r="S1061" s="79"/>
      <c r="AA1061" s="84"/>
      <c r="AB1061" s="84"/>
      <c r="AC1061" s="84"/>
      <c r="AD1061" s="84"/>
      <c r="AE1061" s="84"/>
      <c r="AG1061" s="142"/>
      <c r="AN1061" s="84"/>
      <c r="AO1061" s="84"/>
      <c r="AP1061" s="84"/>
      <c r="AQ1061" s="84"/>
      <c r="AR1061" s="84"/>
      <c r="AS1061" s="84"/>
      <c r="AT1061" s="84"/>
      <c r="AU1061" s="84"/>
    </row>
    <row r="1062" spans="19:48" s="77" customFormat="1" ht="12.95" customHeight="1">
      <c r="S1062" s="79"/>
      <c r="AA1062" s="84"/>
      <c r="AB1062" s="84"/>
      <c r="AC1062" s="84"/>
      <c r="AD1062" s="84"/>
      <c r="AE1062" s="84"/>
      <c r="AG1062" s="142"/>
      <c r="AN1062" s="84"/>
      <c r="AO1062" s="84"/>
      <c r="AP1062" s="84"/>
      <c r="AQ1062" s="84"/>
      <c r="AR1062" s="84"/>
      <c r="AS1062" s="84"/>
      <c r="AT1062" s="84"/>
      <c r="AU1062" s="84"/>
    </row>
    <row r="1063" spans="19:48" s="77" customFormat="1" ht="12.95" customHeight="1">
      <c r="S1063" s="79"/>
      <c r="AA1063" s="84"/>
      <c r="AB1063" s="84"/>
      <c r="AC1063" s="84"/>
      <c r="AD1063" s="84"/>
      <c r="AE1063" s="84"/>
      <c r="AG1063" s="142"/>
      <c r="AN1063" s="84"/>
      <c r="AO1063" s="84"/>
      <c r="AP1063" s="84"/>
      <c r="AQ1063" s="84"/>
      <c r="AR1063" s="84"/>
      <c r="AS1063" s="84"/>
      <c r="AT1063" s="84"/>
      <c r="AU1063" s="84"/>
    </row>
    <row r="1064" spans="19:48" s="77" customFormat="1" ht="12.95" customHeight="1">
      <c r="S1064" s="79"/>
      <c r="AA1064" s="84"/>
      <c r="AB1064" s="84"/>
      <c r="AC1064" s="84"/>
      <c r="AD1064" s="84"/>
      <c r="AE1064" s="84"/>
      <c r="AG1064" s="142"/>
      <c r="AN1064" s="84"/>
      <c r="AO1064" s="84"/>
      <c r="AP1064" s="84"/>
      <c r="AQ1064" s="84"/>
      <c r="AR1064" s="84"/>
      <c r="AS1064" s="84"/>
      <c r="AT1064" s="84"/>
      <c r="AU1064" s="84"/>
    </row>
    <row r="1065" spans="19:48" s="77" customFormat="1" ht="12.95" customHeight="1">
      <c r="S1065" s="79"/>
      <c r="AA1065" s="84"/>
      <c r="AB1065" s="84"/>
      <c r="AC1065" s="84"/>
      <c r="AD1065" s="84"/>
      <c r="AE1065" s="84"/>
      <c r="AG1065" s="142"/>
      <c r="AN1065" s="84"/>
      <c r="AO1065" s="84"/>
      <c r="AP1065" s="84"/>
      <c r="AQ1065" s="84"/>
      <c r="AR1065" s="84"/>
      <c r="AS1065" s="84"/>
      <c r="AT1065" s="84"/>
      <c r="AU1065" s="84"/>
    </row>
    <row r="1066" spans="19:48" s="77" customFormat="1" ht="12.95" customHeight="1">
      <c r="S1066" s="79"/>
      <c r="AA1066" s="84"/>
      <c r="AB1066" s="84"/>
      <c r="AC1066" s="84"/>
      <c r="AD1066" s="84"/>
      <c r="AE1066" s="84"/>
      <c r="AG1066" s="142"/>
      <c r="AN1066" s="84"/>
      <c r="AO1066" s="84"/>
      <c r="AP1066" s="84"/>
      <c r="AQ1066" s="84"/>
      <c r="AR1066" s="84"/>
      <c r="AS1066" s="84"/>
      <c r="AT1066" s="84"/>
      <c r="AU1066" s="84"/>
      <c r="AV1066" s="84"/>
    </row>
    <row r="1067" spans="19:48" s="77" customFormat="1" ht="12.95" customHeight="1">
      <c r="S1067" s="79"/>
      <c r="AA1067" s="84"/>
      <c r="AB1067" s="84"/>
      <c r="AC1067" s="84"/>
      <c r="AD1067" s="84"/>
      <c r="AE1067" s="84"/>
      <c r="AG1067" s="142"/>
      <c r="AN1067" s="84"/>
      <c r="AO1067" s="84"/>
      <c r="AP1067" s="84"/>
      <c r="AQ1067" s="84"/>
      <c r="AR1067" s="84"/>
      <c r="AS1067" s="84"/>
      <c r="AT1067" s="84"/>
      <c r="AU1067" s="84"/>
    </row>
    <row r="1068" spans="19:48" s="77" customFormat="1" ht="12.95" customHeight="1">
      <c r="S1068" s="79"/>
      <c r="AA1068" s="84"/>
      <c r="AB1068" s="84"/>
      <c r="AC1068" s="84"/>
      <c r="AD1068" s="84"/>
      <c r="AE1068" s="84"/>
      <c r="AG1068" s="142"/>
      <c r="AN1068" s="84"/>
      <c r="AO1068" s="84"/>
      <c r="AP1068" s="84"/>
      <c r="AQ1068" s="84"/>
      <c r="AR1068" s="84"/>
      <c r="AS1068" s="84"/>
      <c r="AT1068" s="84"/>
      <c r="AU1068" s="84"/>
      <c r="AV1068" s="84"/>
    </row>
    <row r="1069" spans="19:48" s="77" customFormat="1" ht="12.95" customHeight="1">
      <c r="S1069" s="79"/>
      <c r="AA1069" s="84"/>
      <c r="AB1069" s="84"/>
      <c r="AC1069" s="84"/>
      <c r="AD1069" s="84"/>
      <c r="AE1069" s="84"/>
      <c r="AG1069" s="142"/>
      <c r="AN1069" s="84"/>
      <c r="AO1069" s="84"/>
      <c r="AP1069" s="84"/>
      <c r="AQ1069" s="84"/>
      <c r="AR1069" s="84"/>
      <c r="AS1069" s="84"/>
      <c r="AT1069" s="84"/>
      <c r="AU1069" s="84"/>
    </row>
    <row r="1070" spans="19:48" s="77" customFormat="1" ht="12.95" customHeight="1">
      <c r="S1070" s="79"/>
      <c r="AA1070" s="84"/>
      <c r="AB1070" s="84"/>
      <c r="AC1070" s="84"/>
      <c r="AD1070" s="84"/>
      <c r="AE1070" s="84"/>
      <c r="AG1070" s="142"/>
      <c r="AN1070" s="84"/>
      <c r="AO1070" s="84"/>
      <c r="AP1070" s="84"/>
      <c r="AQ1070" s="84"/>
      <c r="AR1070" s="84"/>
      <c r="AS1070" s="84"/>
      <c r="AT1070" s="84"/>
      <c r="AU1070" s="84"/>
    </row>
    <row r="1071" spans="19:48" s="77" customFormat="1" ht="12.95" customHeight="1">
      <c r="S1071" s="79"/>
      <c r="AA1071" s="84"/>
      <c r="AB1071" s="84"/>
      <c r="AC1071" s="84"/>
      <c r="AD1071" s="84"/>
      <c r="AE1071" s="84"/>
      <c r="AG1071" s="142"/>
      <c r="AN1071" s="84"/>
      <c r="AO1071" s="84"/>
      <c r="AP1071" s="84"/>
      <c r="AQ1071" s="84"/>
      <c r="AR1071" s="84"/>
      <c r="AS1071" s="84"/>
      <c r="AT1071" s="84"/>
      <c r="AU1071" s="84"/>
    </row>
    <row r="1072" spans="19:48" s="77" customFormat="1" ht="12.95" customHeight="1">
      <c r="S1072" s="79"/>
      <c r="AA1072" s="84"/>
      <c r="AB1072" s="84"/>
      <c r="AC1072" s="84"/>
      <c r="AD1072" s="84"/>
      <c r="AE1072" s="84"/>
      <c r="AG1072" s="142"/>
      <c r="AN1072" s="84"/>
      <c r="AO1072" s="84"/>
      <c r="AP1072" s="84"/>
      <c r="AQ1072" s="84"/>
      <c r="AR1072" s="84"/>
      <c r="AS1072" s="84"/>
      <c r="AT1072" s="84"/>
      <c r="AU1072" s="84"/>
    </row>
    <row r="1073" spans="19:47" s="77" customFormat="1" ht="12.95" customHeight="1">
      <c r="S1073" s="79"/>
      <c r="AA1073" s="84"/>
      <c r="AB1073" s="84"/>
      <c r="AC1073" s="84"/>
      <c r="AD1073" s="84"/>
      <c r="AE1073" s="84"/>
      <c r="AG1073" s="142"/>
      <c r="AN1073" s="84"/>
      <c r="AO1073" s="84"/>
      <c r="AP1073" s="84"/>
      <c r="AQ1073" s="84"/>
      <c r="AR1073" s="84"/>
      <c r="AS1073" s="84"/>
      <c r="AT1073" s="84"/>
      <c r="AU1073" s="84"/>
    </row>
    <row r="1074" spans="19:47" s="77" customFormat="1" ht="12.95" customHeight="1">
      <c r="S1074" s="79"/>
      <c r="AA1074" s="84"/>
      <c r="AB1074" s="84"/>
      <c r="AC1074" s="84"/>
      <c r="AD1074" s="84"/>
      <c r="AE1074" s="84"/>
      <c r="AG1074" s="142"/>
      <c r="AN1074" s="84"/>
      <c r="AO1074" s="84"/>
      <c r="AP1074" s="84"/>
      <c r="AQ1074" s="84"/>
      <c r="AR1074" s="84"/>
      <c r="AS1074" s="84"/>
      <c r="AT1074" s="84"/>
      <c r="AU1074" s="84"/>
    </row>
    <row r="1075" spans="19:47" s="77" customFormat="1" ht="12.95" customHeight="1">
      <c r="S1075" s="79"/>
      <c r="AA1075" s="84"/>
      <c r="AB1075" s="84"/>
      <c r="AC1075" s="84"/>
      <c r="AD1075" s="84"/>
      <c r="AE1075" s="84"/>
      <c r="AG1075" s="142"/>
      <c r="AN1075" s="84"/>
      <c r="AO1075" s="84"/>
      <c r="AP1075" s="84"/>
      <c r="AQ1075" s="84"/>
      <c r="AR1075" s="84"/>
      <c r="AS1075" s="84"/>
      <c r="AT1075" s="84"/>
      <c r="AU1075" s="84"/>
    </row>
    <row r="1076" spans="19:47" s="77" customFormat="1" ht="12.95" customHeight="1">
      <c r="S1076" s="79"/>
      <c r="AA1076" s="84"/>
      <c r="AB1076" s="84"/>
      <c r="AC1076" s="84"/>
      <c r="AD1076" s="84"/>
      <c r="AE1076" s="84"/>
      <c r="AG1076" s="142"/>
      <c r="AN1076" s="84"/>
      <c r="AO1076" s="84"/>
      <c r="AP1076" s="84"/>
      <c r="AQ1076" s="84"/>
      <c r="AR1076" s="84"/>
      <c r="AS1076" s="84"/>
      <c r="AT1076" s="84"/>
      <c r="AU1076" s="84"/>
    </row>
    <row r="1077" spans="19:47" s="77" customFormat="1" ht="12.95" customHeight="1">
      <c r="S1077" s="79"/>
      <c r="AA1077" s="84"/>
      <c r="AB1077" s="84"/>
      <c r="AC1077" s="84"/>
      <c r="AD1077" s="84"/>
      <c r="AE1077" s="84"/>
      <c r="AG1077" s="142"/>
      <c r="AN1077" s="84"/>
      <c r="AO1077" s="84"/>
      <c r="AP1077" s="84"/>
      <c r="AQ1077" s="84"/>
      <c r="AR1077" s="84"/>
      <c r="AS1077" s="84"/>
      <c r="AT1077" s="84"/>
      <c r="AU1077" s="84"/>
    </row>
    <row r="1078" spans="19:47" s="77" customFormat="1" ht="12.95" customHeight="1">
      <c r="S1078" s="79"/>
      <c r="AA1078" s="84"/>
      <c r="AB1078" s="84"/>
      <c r="AC1078" s="84"/>
      <c r="AD1078" s="84"/>
      <c r="AE1078" s="84"/>
      <c r="AG1078" s="142"/>
      <c r="AN1078" s="84"/>
      <c r="AO1078" s="84"/>
      <c r="AP1078" s="84"/>
      <c r="AQ1078" s="84"/>
      <c r="AR1078" s="84"/>
      <c r="AS1078" s="84"/>
      <c r="AT1078" s="84"/>
      <c r="AU1078" s="84"/>
    </row>
    <row r="1079" spans="19:47" s="77" customFormat="1" ht="12.95" customHeight="1">
      <c r="S1079" s="79"/>
      <c r="AA1079" s="84"/>
      <c r="AB1079" s="84"/>
      <c r="AC1079" s="84"/>
      <c r="AD1079" s="84"/>
      <c r="AE1079" s="84"/>
      <c r="AG1079" s="142"/>
      <c r="AN1079" s="84"/>
      <c r="AO1079" s="84"/>
      <c r="AP1079" s="84"/>
      <c r="AQ1079" s="84"/>
      <c r="AR1079" s="84"/>
      <c r="AS1079" s="84"/>
      <c r="AT1079" s="84"/>
      <c r="AU1079" s="84"/>
    </row>
    <row r="1080" spans="19:47" s="77" customFormat="1" ht="12.95" customHeight="1">
      <c r="S1080" s="79"/>
      <c r="AA1080" s="84"/>
      <c r="AB1080" s="84"/>
      <c r="AC1080" s="84"/>
      <c r="AD1080" s="84"/>
      <c r="AE1080" s="84"/>
      <c r="AG1080" s="142"/>
      <c r="AN1080" s="84"/>
      <c r="AO1080" s="84"/>
      <c r="AP1080" s="84"/>
      <c r="AQ1080" s="84"/>
      <c r="AR1080" s="84"/>
      <c r="AS1080" s="84"/>
      <c r="AT1080" s="84"/>
      <c r="AU1080" s="84"/>
    </row>
    <row r="1081" spans="19:47" s="77" customFormat="1" ht="12.95" customHeight="1">
      <c r="S1081" s="79"/>
      <c r="AA1081" s="84"/>
      <c r="AB1081" s="84"/>
      <c r="AC1081" s="84"/>
      <c r="AD1081" s="84"/>
      <c r="AE1081" s="84"/>
      <c r="AG1081" s="142"/>
      <c r="AN1081" s="84"/>
      <c r="AO1081" s="84"/>
      <c r="AP1081" s="84"/>
      <c r="AQ1081" s="84"/>
      <c r="AR1081" s="84"/>
      <c r="AS1081" s="84"/>
      <c r="AT1081" s="84"/>
      <c r="AU1081" s="84"/>
    </row>
    <row r="1082" spans="19:47" s="77" customFormat="1" ht="12.95" customHeight="1">
      <c r="S1082" s="79"/>
      <c r="AA1082" s="84"/>
      <c r="AB1082" s="84"/>
      <c r="AC1082" s="84"/>
      <c r="AD1082" s="84"/>
      <c r="AE1082" s="84"/>
      <c r="AG1082" s="142"/>
      <c r="AN1082" s="84"/>
      <c r="AO1082" s="84"/>
      <c r="AP1082" s="84"/>
      <c r="AQ1082" s="84"/>
      <c r="AR1082" s="84"/>
      <c r="AS1082" s="84"/>
      <c r="AT1082" s="84"/>
      <c r="AU1082" s="84"/>
    </row>
    <row r="1083" spans="19:47" s="77" customFormat="1" ht="12.95" customHeight="1">
      <c r="S1083" s="79"/>
      <c r="AA1083" s="84"/>
      <c r="AB1083" s="84"/>
      <c r="AC1083" s="84"/>
      <c r="AD1083" s="84"/>
      <c r="AE1083" s="84"/>
      <c r="AG1083" s="142"/>
      <c r="AN1083" s="84"/>
      <c r="AO1083" s="84"/>
      <c r="AP1083" s="84"/>
      <c r="AQ1083" s="84"/>
      <c r="AR1083" s="84"/>
      <c r="AS1083" s="84"/>
      <c r="AT1083" s="84"/>
      <c r="AU1083" s="84"/>
    </row>
    <row r="1084" spans="19:47" s="77" customFormat="1" ht="12.95" customHeight="1">
      <c r="S1084" s="79"/>
      <c r="AA1084" s="84"/>
      <c r="AB1084" s="84"/>
      <c r="AC1084" s="84"/>
      <c r="AD1084" s="84"/>
      <c r="AE1084" s="84"/>
      <c r="AG1084" s="142"/>
      <c r="AN1084" s="84"/>
      <c r="AO1084" s="84"/>
      <c r="AP1084" s="84"/>
      <c r="AQ1084" s="84"/>
      <c r="AR1084" s="84"/>
      <c r="AS1084" s="84"/>
      <c r="AT1084" s="84"/>
      <c r="AU1084" s="84"/>
    </row>
    <row r="1085" spans="19:47" s="77" customFormat="1" ht="12.95" customHeight="1">
      <c r="S1085" s="79"/>
      <c r="AA1085" s="84"/>
      <c r="AB1085" s="84"/>
      <c r="AC1085" s="84"/>
      <c r="AD1085" s="84"/>
      <c r="AE1085" s="84"/>
      <c r="AG1085" s="142"/>
      <c r="AN1085" s="84"/>
      <c r="AO1085" s="84"/>
      <c r="AP1085" s="84"/>
      <c r="AQ1085" s="84"/>
      <c r="AR1085" s="84"/>
      <c r="AS1085" s="84"/>
      <c r="AT1085" s="84"/>
      <c r="AU1085" s="84"/>
    </row>
    <row r="1086" spans="19:47" s="77" customFormat="1" ht="12.95" customHeight="1">
      <c r="S1086" s="79"/>
      <c r="AA1086" s="84"/>
      <c r="AB1086" s="84"/>
      <c r="AC1086" s="84"/>
      <c r="AD1086" s="84"/>
      <c r="AE1086" s="84"/>
      <c r="AG1086" s="142"/>
      <c r="AN1086" s="84"/>
      <c r="AO1086" s="84"/>
      <c r="AP1086" s="84"/>
      <c r="AQ1086" s="84"/>
      <c r="AR1086" s="84"/>
      <c r="AS1086" s="84"/>
      <c r="AT1086" s="84"/>
      <c r="AU1086" s="84"/>
    </row>
    <row r="1087" spans="19:47" s="77" customFormat="1" ht="12.95" customHeight="1">
      <c r="S1087" s="79"/>
      <c r="AA1087" s="84"/>
      <c r="AB1087" s="84"/>
      <c r="AC1087" s="84"/>
      <c r="AD1087" s="84"/>
      <c r="AE1087" s="84"/>
      <c r="AG1087" s="142"/>
      <c r="AN1087" s="84"/>
      <c r="AO1087" s="84"/>
      <c r="AP1087" s="84"/>
      <c r="AQ1087" s="84"/>
      <c r="AR1087" s="84"/>
      <c r="AS1087" s="84"/>
      <c r="AT1087" s="84"/>
      <c r="AU1087" s="84"/>
    </row>
    <row r="1088" spans="19:47" s="77" customFormat="1" ht="12.95" customHeight="1">
      <c r="S1088" s="79"/>
      <c r="AA1088" s="84"/>
      <c r="AB1088" s="84"/>
      <c r="AC1088" s="84"/>
      <c r="AD1088" s="84"/>
      <c r="AE1088" s="84"/>
      <c r="AG1088" s="142"/>
      <c r="AN1088" s="84"/>
      <c r="AO1088" s="84"/>
      <c r="AP1088" s="84"/>
      <c r="AQ1088" s="84"/>
      <c r="AR1088" s="84"/>
      <c r="AS1088" s="84"/>
      <c r="AT1088" s="84"/>
      <c r="AU1088" s="84"/>
    </row>
    <row r="1089" spans="19:47" s="77" customFormat="1" ht="12.95" customHeight="1">
      <c r="S1089" s="79"/>
      <c r="AA1089" s="84"/>
      <c r="AB1089" s="84"/>
      <c r="AC1089" s="84"/>
      <c r="AD1089" s="84"/>
      <c r="AE1089" s="84"/>
      <c r="AG1089" s="142"/>
      <c r="AN1089" s="84"/>
      <c r="AO1089" s="84"/>
      <c r="AP1089" s="84"/>
      <c r="AQ1089" s="84"/>
      <c r="AR1089" s="84"/>
      <c r="AS1089" s="84"/>
      <c r="AT1089" s="84"/>
      <c r="AU1089" s="84"/>
    </row>
    <row r="1090" spans="19:47" s="77" customFormat="1" ht="12.95" customHeight="1">
      <c r="S1090" s="79"/>
      <c r="AA1090" s="84"/>
      <c r="AB1090" s="84"/>
      <c r="AC1090" s="84"/>
      <c r="AD1090" s="84"/>
      <c r="AE1090" s="84"/>
      <c r="AG1090" s="142"/>
      <c r="AN1090" s="84"/>
      <c r="AO1090" s="84"/>
      <c r="AP1090" s="84"/>
      <c r="AQ1090" s="84"/>
      <c r="AR1090" s="84"/>
      <c r="AS1090" s="84"/>
      <c r="AT1090" s="84"/>
      <c r="AU1090" s="84"/>
    </row>
    <row r="1091" spans="19:47" s="77" customFormat="1" ht="12.95" customHeight="1">
      <c r="S1091" s="79"/>
      <c r="AA1091" s="84"/>
      <c r="AB1091" s="84"/>
      <c r="AC1091" s="84"/>
      <c r="AD1091" s="84"/>
      <c r="AE1091" s="84"/>
      <c r="AG1091" s="142"/>
      <c r="AN1091" s="84"/>
      <c r="AO1091" s="84"/>
      <c r="AP1091" s="84"/>
      <c r="AQ1091" s="84"/>
      <c r="AR1091" s="84"/>
      <c r="AS1091" s="84"/>
      <c r="AT1091" s="84"/>
      <c r="AU1091" s="84"/>
    </row>
    <row r="1092" spans="19:47" s="77" customFormat="1" ht="12.95" customHeight="1">
      <c r="S1092" s="79"/>
      <c r="AA1092" s="84"/>
      <c r="AB1092" s="84"/>
      <c r="AC1092" s="84"/>
      <c r="AD1092" s="84"/>
      <c r="AE1092" s="84"/>
      <c r="AG1092" s="142"/>
      <c r="AN1092" s="84"/>
      <c r="AO1092" s="84"/>
      <c r="AP1092" s="84"/>
      <c r="AQ1092" s="84"/>
      <c r="AR1092" s="84"/>
      <c r="AS1092" s="84"/>
      <c r="AT1092" s="84"/>
      <c r="AU1092" s="84"/>
    </row>
    <row r="1093" spans="19:47" s="77" customFormat="1" ht="12.95" customHeight="1">
      <c r="S1093" s="79"/>
      <c r="AA1093" s="84"/>
      <c r="AB1093" s="84"/>
      <c r="AC1093" s="84"/>
      <c r="AD1093" s="84"/>
      <c r="AE1093" s="84"/>
      <c r="AG1093" s="142"/>
      <c r="AN1093" s="84"/>
      <c r="AO1093" s="84"/>
      <c r="AP1093" s="84"/>
      <c r="AQ1093" s="84"/>
      <c r="AR1093" s="84"/>
      <c r="AS1093" s="84"/>
      <c r="AT1093" s="84"/>
      <c r="AU1093" s="84"/>
    </row>
    <row r="1094" spans="19:47" s="77" customFormat="1" ht="12.95" customHeight="1">
      <c r="S1094" s="79"/>
      <c r="AA1094" s="84"/>
      <c r="AB1094" s="84"/>
      <c r="AC1094" s="84"/>
      <c r="AD1094" s="84"/>
      <c r="AE1094" s="84"/>
      <c r="AG1094" s="142"/>
      <c r="AN1094" s="84"/>
      <c r="AO1094" s="84"/>
      <c r="AP1094" s="84"/>
      <c r="AQ1094" s="84"/>
      <c r="AR1094" s="84"/>
      <c r="AS1094" s="84"/>
      <c r="AT1094" s="84"/>
      <c r="AU1094" s="84"/>
    </row>
    <row r="1095" spans="19:47" s="77" customFormat="1" ht="12.95" customHeight="1">
      <c r="S1095" s="79"/>
      <c r="AA1095" s="84"/>
      <c r="AB1095" s="84"/>
      <c r="AC1095" s="84"/>
      <c r="AD1095" s="84"/>
      <c r="AE1095" s="84"/>
      <c r="AG1095" s="142"/>
      <c r="AN1095" s="84"/>
      <c r="AO1095" s="84"/>
      <c r="AP1095" s="84"/>
      <c r="AQ1095" s="84"/>
      <c r="AR1095" s="84"/>
      <c r="AS1095" s="84"/>
      <c r="AT1095" s="84"/>
      <c r="AU1095" s="84"/>
    </row>
    <row r="1096" spans="19:47" s="77" customFormat="1" ht="12.95" customHeight="1">
      <c r="S1096" s="79"/>
      <c r="AA1096" s="84"/>
      <c r="AB1096" s="84"/>
      <c r="AC1096" s="84"/>
      <c r="AD1096" s="84"/>
      <c r="AE1096" s="84"/>
      <c r="AG1096" s="142"/>
      <c r="AN1096" s="84"/>
      <c r="AO1096" s="84"/>
      <c r="AP1096" s="84"/>
      <c r="AQ1096" s="84"/>
      <c r="AR1096" s="84"/>
      <c r="AS1096" s="84"/>
      <c r="AT1096" s="84"/>
      <c r="AU1096" s="84"/>
    </row>
    <row r="1097" spans="19:47" s="77" customFormat="1" ht="12.95" customHeight="1">
      <c r="S1097" s="79"/>
      <c r="AA1097" s="84"/>
      <c r="AB1097" s="84"/>
      <c r="AC1097" s="84"/>
      <c r="AD1097" s="84"/>
      <c r="AE1097" s="84"/>
      <c r="AG1097" s="142"/>
      <c r="AN1097" s="84"/>
      <c r="AO1097" s="84"/>
      <c r="AP1097" s="84"/>
      <c r="AQ1097" s="84"/>
      <c r="AR1097" s="84"/>
      <c r="AS1097" s="84"/>
      <c r="AT1097" s="84"/>
      <c r="AU1097" s="84"/>
    </row>
    <row r="1098" spans="19:47" s="77" customFormat="1" ht="12.95" customHeight="1">
      <c r="S1098" s="79"/>
      <c r="AA1098" s="84"/>
      <c r="AB1098" s="84"/>
      <c r="AC1098" s="84"/>
      <c r="AD1098" s="84"/>
      <c r="AE1098" s="84"/>
      <c r="AG1098" s="142"/>
      <c r="AN1098" s="84"/>
      <c r="AO1098" s="84"/>
      <c r="AP1098" s="84"/>
      <c r="AQ1098" s="84"/>
      <c r="AR1098" s="84"/>
      <c r="AS1098" s="84"/>
      <c r="AT1098" s="84"/>
      <c r="AU1098" s="84"/>
    </row>
    <row r="1099" spans="19:47" s="77" customFormat="1" ht="12.95" customHeight="1">
      <c r="S1099" s="79"/>
      <c r="AA1099" s="84"/>
      <c r="AB1099" s="84"/>
      <c r="AC1099" s="84"/>
      <c r="AD1099" s="84"/>
      <c r="AE1099" s="84"/>
      <c r="AG1099" s="142"/>
      <c r="AN1099" s="84"/>
      <c r="AO1099" s="84"/>
      <c r="AP1099" s="84"/>
      <c r="AQ1099" s="84"/>
      <c r="AR1099" s="84"/>
      <c r="AS1099" s="84"/>
      <c r="AT1099" s="84"/>
      <c r="AU1099" s="84"/>
    </row>
    <row r="1100" spans="19:47" s="77" customFormat="1" ht="12.95" customHeight="1">
      <c r="S1100" s="79"/>
      <c r="AA1100" s="84"/>
      <c r="AB1100" s="84"/>
      <c r="AC1100" s="84"/>
      <c r="AD1100" s="84"/>
      <c r="AE1100" s="84"/>
      <c r="AG1100" s="142"/>
      <c r="AN1100" s="84"/>
      <c r="AO1100" s="84"/>
      <c r="AP1100" s="84"/>
      <c r="AQ1100" s="84"/>
      <c r="AR1100" s="84"/>
      <c r="AS1100" s="84"/>
      <c r="AT1100" s="84"/>
      <c r="AU1100" s="84"/>
    </row>
    <row r="1101" spans="19:47" s="77" customFormat="1" ht="12.95" customHeight="1">
      <c r="S1101" s="79"/>
      <c r="AA1101" s="84"/>
      <c r="AB1101" s="84"/>
      <c r="AC1101" s="84"/>
      <c r="AD1101" s="84"/>
      <c r="AE1101" s="84"/>
      <c r="AG1101" s="142"/>
      <c r="AN1101" s="84"/>
      <c r="AO1101" s="84"/>
      <c r="AP1101" s="84"/>
      <c r="AQ1101" s="84"/>
      <c r="AR1101" s="84"/>
      <c r="AS1101" s="84"/>
      <c r="AT1101" s="84"/>
      <c r="AU1101" s="84"/>
    </row>
    <row r="1102" spans="19:47" s="77" customFormat="1" ht="12.95" customHeight="1">
      <c r="S1102" s="79"/>
      <c r="AA1102" s="84"/>
      <c r="AB1102" s="84"/>
      <c r="AC1102" s="84"/>
      <c r="AD1102" s="84"/>
      <c r="AE1102" s="84"/>
      <c r="AG1102" s="142"/>
      <c r="AN1102" s="84"/>
      <c r="AO1102" s="84"/>
      <c r="AP1102" s="84"/>
      <c r="AQ1102" s="84"/>
      <c r="AR1102" s="84"/>
      <c r="AS1102" s="84"/>
      <c r="AT1102" s="84"/>
      <c r="AU1102" s="84"/>
    </row>
    <row r="1103" spans="19:47" s="77" customFormat="1" ht="12.95" customHeight="1">
      <c r="S1103" s="79"/>
      <c r="AA1103" s="84"/>
      <c r="AB1103" s="84"/>
      <c r="AC1103" s="84"/>
      <c r="AD1103" s="84"/>
      <c r="AE1103" s="84"/>
      <c r="AG1103" s="142"/>
      <c r="AN1103" s="84"/>
      <c r="AO1103" s="84"/>
      <c r="AP1103" s="84"/>
      <c r="AQ1103" s="84"/>
      <c r="AR1103" s="84"/>
      <c r="AS1103" s="84"/>
      <c r="AT1103" s="84"/>
      <c r="AU1103" s="84"/>
    </row>
    <row r="1104" spans="19:47" s="77" customFormat="1" ht="12.95" customHeight="1">
      <c r="S1104" s="79"/>
      <c r="AA1104" s="84"/>
      <c r="AB1104" s="84"/>
      <c r="AC1104" s="84"/>
      <c r="AD1104" s="84"/>
      <c r="AE1104" s="84"/>
      <c r="AG1104" s="142"/>
      <c r="AN1104" s="84"/>
      <c r="AO1104" s="84"/>
      <c r="AP1104" s="84"/>
      <c r="AQ1104" s="84"/>
      <c r="AR1104" s="84"/>
      <c r="AS1104" s="84"/>
      <c r="AT1104" s="84"/>
      <c r="AU1104" s="84"/>
    </row>
    <row r="1105" spans="19:47" s="77" customFormat="1" ht="12.95" customHeight="1">
      <c r="S1105" s="79"/>
      <c r="AA1105" s="84"/>
      <c r="AB1105" s="84"/>
      <c r="AC1105" s="84"/>
      <c r="AD1105" s="84"/>
      <c r="AE1105" s="84"/>
      <c r="AG1105" s="142"/>
      <c r="AN1105" s="84"/>
      <c r="AO1105" s="84"/>
      <c r="AP1105" s="84"/>
      <c r="AQ1105" s="84"/>
      <c r="AR1105" s="84"/>
      <c r="AS1105" s="84"/>
      <c r="AT1105" s="84"/>
      <c r="AU1105" s="84"/>
    </row>
    <row r="1106" spans="19:47" s="77" customFormat="1" ht="12.95" customHeight="1">
      <c r="S1106" s="79"/>
      <c r="AA1106" s="84"/>
      <c r="AB1106" s="84"/>
      <c r="AC1106" s="84"/>
      <c r="AD1106" s="84"/>
      <c r="AE1106" s="84"/>
      <c r="AG1106" s="142"/>
      <c r="AN1106" s="84"/>
      <c r="AO1106" s="84"/>
      <c r="AP1106" s="84"/>
      <c r="AQ1106" s="84"/>
      <c r="AR1106" s="84"/>
      <c r="AS1106" s="84"/>
      <c r="AT1106" s="84"/>
      <c r="AU1106" s="84"/>
    </row>
    <row r="1107" spans="19:47" s="77" customFormat="1" ht="12.95" customHeight="1">
      <c r="S1107" s="79"/>
      <c r="AA1107" s="84"/>
      <c r="AB1107" s="84"/>
      <c r="AC1107" s="84"/>
      <c r="AD1107" s="84"/>
      <c r="AE1107" s="84"/>
      <c r="AG1107" s="142"/>
      <c r="AN1107" s="84"/>
      <c r="AO1107" s="84"/>
      <c r="AP1107" s="84"/>
      <c r="AQ1107" s="84"/>
      <c r="AR1107" s="84"/>
      <c r="AS1107" s="84"/>
      <c r="AT1107" s="84"/>
      <c r="AU1107" s="84"/>
    </row>
    <row r="1108" spans="19:47" s="77" customFormat="1" ht="12.95" customHeight="1">
      <c r="S1108" s="79"/>
      <c r="AA1108" s="84"/>
      <c r="AB1108" s="84"/>
      <c r="AC1108" s="84"/>
      <c r="AD1108" s="84"/>
      <c r="AE1108" s="84"/>
      <c r="AG1108" s="142"/>
      <c r="AN1108" s="84"/>
      <c r="AO1108" s="84"/>
      <c r="AP1108" s="84"/>
      <c r="AQ1108" s="84"/>
      <c r="AR1108" s="84"/>
      <c r="AS1108" s="84"/>
      <c r="AT1108" s="84"/>
      <c r="AU1108" s="84"/>
    </row>
    <row r="1109" spans="19:47" s="77" customFormat="1" ht="12.95" customHeight="1">
      <c r="S1109" s="79"/>
      <c r="AA1109" s="84"/>
      <c r="AB1109" s="84"/>
      <c r="AC1109" s="84"/>
      <c r="AD1109" s="84"/>
      <c r="AE1109" s="84"/>
      <c r="AG1109" s="142"/>
      <c r="AN1109" s="84"/>
      <c r="AO1109" s="84"/>
      <c r="AP1109" s="84"/>
      <c r="AQ1109" s="84"/>
      <c r="AR1109" s="84"/>
      <c r="AS1109" s="84"/>
      <c r="AT1109" s="84"/>
      <c r="AU1109" s="84"/>
    </row>
    <row r="1110" spans="19:47" s="77" customFormat="1" ht="12.95" customHeight="1">
      <c r="S1110" s="79"/>
      <c r="AA1110" s="84"/>
      <c r="AB1110" s="84"/>
      <c r="AC1110" s="84"/>
      <c r="AD1110" s="84"/>
      <c r="AE1110" s="84"/>
      <c r="AG1110" s="142"/>
      <c r="AN1110" s="84"/>
      <c r="AO1110" s="84"/>
      <c r="AP1110" s="84"/>
      <c r="AQ1110" s="84"/>
      <c r="AR1110" s="84"/>
      <c r="AS1110" s="84"/>
      <c r="AT1110" s="84"/>
      <c r="AU1110" s="84"/>
    </row>
    <row r="1111" spans="19:47" s="77" customFormat="1" ht="12.95" customHeight="1">
      <c r="S1111" s="79"/>
      <c r="AA1111" s="84"/>
      <c r="AB1111" s="84"/>
      <c r="AC1111" s="84"/>
      <c r="AD1111" s="84"/>
      <c r="AE1111" s="84"/>
      <c r="AG1111" s="142"/>
      <c r="AN1111" s="84"/>
      <c r="AO1111" s="84"/>
      <c r="AP1111" s="84"/>
      <c r="AQ1111" s="84"/>
      <c r="AR1111" s="84"/>
      <c r="AS1111" s="84"/>
      <c r="AT1111" s="84"/>
      <c r="AU1111" s="84"/>
    </row>
    <row r="1112" spans="19:47" s="77" customFormat="1" ht="12.95" customHeight="1">
      <c r="S1112" s="79"/>
      <c r="AA1112" s="84"/>
      <c r="AB1112" s="84"/>
      <c r="AC1112" s="84"/>
      <c r="AD1112" s="84"/>
      <c r="AE1112" s="84"/>
      <c r="AG1112" s="142"/>
      <c r="AN1112" s="84"/>
      <c r="AO1112" s="84"/>
      <c r="AP1112" s="84"/>
      <c r="AQ1112" s="84"/>
      <c r="AR1112" s="84"/>
      <c r="AS1112" s="84"/>
      <c r="AT1112" s="84"/>
      <c r="AU1112" s="84"/>
    </row>
    <row r="1113" spans="19:47" s="77" customFormat="1" ht="12.95" customHeight="1">
      <c r="S1113" s="79"/>
      <c r="AA1113" s="84"/>
      <c r="AB1113" s="84"/>
      <c r="AC1113" s="84"/>
      <c r="AD1113" s="84"/>
      <c r="AE1113" s="84"/>
      <c r="AG1113" s="142"/>
      <c r="AN1113" s="84"/>
      <c r="AO1113" s="84"/>
      <c r="AP1113" s="84"/>
      <c r="AQ1113" s="84"/>
      <c r="AR1113" s="84"/>
      <c r="AS1113" s="84"/>
      <c r="AT1113" s="84"/>
      <c r="AU1113" s="84"/>
    </row>
    <row r="1114" spans="19:47" s="77" customFormat="1" ht="12.95" customHeight="1">
      <c r="S1114" s="79"/>
      <c r="AA1114" s="84"/>
      <c r="AB1114" s="84"/>
      <c r="AC1114" s="84"/>
      <c r="AD1114" s="84"/>
      <c r="AE1114" s="84"/>
      <c r="AG1114" s="142"/>
      <c r="AN1114" s="84"/>
      <c r="AO1114" s="84"/>
      <c r="AP1114" s="84"/>
      <c r="AQ1114" s="84"/>
      <c r="AR1114" s="84"/>
      <c r="AS1114" s="84"/>
      <c r="AT1114" s="84"/>
      <c r="AU1114" s="84"/>
    </row>
    <row r="1115" spans="19:47" s="77" customFormat="1" ht="12.95" customHeight="1">
      <c r="S1115" s="79"/>
      <c r="AA1115" s="84"/>
      <c r="AB1115" s="84"/>
      <c r="AC1115" s="84"/>
      <c r="AD1115" s="84"/>
      <c r="AE1115" s="84"/>
      <c r="AG1115" s="142"/>
      <c r="AN1115" s="84"/>
      <c r="AO1115" s="84"/>
      <c r="AP1115" s="84"/>
      <c r="AQ1115" s="84"/>
      <c r="AR1115" s="84"/>
      <c r="AS1115" s="84"/>
      <c r="AT1115" s="84"/>
      <c r="AU1115" s="84"/>
    </row>
    <row r="1116" spans="19:47" s="77" customFormat="1" ht="12.95" customHeight="1">
      <c r="S1116" s="79"/>
      <c r="AA1116" s="84"/>
      <c r="AB1116" s="84"/>
      <c r="AC1116" s="84"/>
      <c r="AD1116" s="84"/>
      <c r="AE1116" s="84"/>
      <c r="AG1116" s="142"/>
      <c r="AN1116" s="84"/>
      <c r="AO1116" s="84"/>
      <c r="AP1116" s="84"/>
      <c r="AQ1116" s="84"/>
      <c r="AR1116" s="84"/>
      <c r="AS1116" s="84"/>
      <c r="AT1116" s="84"/>
      <c r="AU1116" s="84"/>
    </row>
    <row r="1117" spans="19:47" s="77" customFormat="1" ht="12.95" customHeight="1">
      <c r="S1117" s="79"/>
      <c r="AA1117" s="84"/>
      <c r="AB1117" s="84"/>
      <c r="AC1117" s="84"/>
      <c r="AD1117" s="84"/>
      <c r="AE1117" s="84"/>
      <c r="AG1117" s="142"/>
      <c r="AN1117" s="84"/>
      <c r="AO1117" s="84"/>
      <c r="AP1117" s="84"/>
      <c r="AQ1117" s="84"/>
      <c r="AR1117" s="84"/>
      <c r="AS1117" s="84"/>
      <c r="AT1117" s="84"/>
      <c r="AU1117" s="84"/>
    </row>
    <row r="1118" spans="19:47" s="77" customFormat="1" ht="12.95" customHeight="1">
      <c r="S1118" s="79"/>
      <c r="AA1118" s="84"/>
      <c r="AB1118" s="84"/>
      <c r="AC1118" s="84"/>
      <c r="AD1118" s="84"/>
      <c r="AE1118" s="84"/>
      <c r="AG1118" s="142"/>
      <c r="AN1118" s="84"/>
      <c r="AO1118" s="84"/>
      <c r="AP1118" s="84"/>
      <c r="AQ1118" s="84"/>
      <c r="AR1118" s="84"/>
      <c r="AS1118" s="84"/>
      <c r="AT1118" s="84"/>
      <c r="AU1118" s="84"/>
    </row>
    <row r="1119" spans="19:47" s="77" customFormat="1" ht="12.95" customHeight="1">
      <c r="S1119" s="79"/>
      <c r="AA1119" s="84"/>
      <c r="AB1119" s="84"/>
      <c r="AC1119" s="84"/>
      <c r="AD1119" s="84"/>
      <c r="AE1119" s="84"/>
      <c r="AG1119" s="142"/>
      <c r="AN1119" s="84"/>
      <c r="AO1119" s="84"/>
      <c r="AP1119" s="84"/>
      <c r="AQ1119" s="84"/>
      <c r="AR1119" s="84"/>
      <c r="AS1119" s="84"/>
      <c r="AT1119" s="84"/>
      <c r="AU1119" s="84"/>
    </row>
    <row r="1120" spans="19:47" s="77" customFormat="1" ht="12.95" customHeight="1">
      <c r="S1120" s="79"/>
      <c r="AA1120" s="84"/>
      <c r="AB1120" s="84"/>
      <c r="AC1120" s="84"/>
      <c r="AD1120" s="84"/>
      <c r="AE1120" s="84"/>
      <c r="AG1120" s="142"/>
      <c r="AN1120" s="84"/>
      <c r="AO1120" s="84"/>
      <c r="AP1120" s="84"/>
      <c r="AQ1120" s="84"/>
      <c r="AR1120" s="84"/>
      <c r="AS1120" s="84"/>
      <c r="AT1120" s="84"/>
      <c r="AU1120" s="84"/>
    </row>
    <row r="1121" spans="19:47" s="77" customFormat="1" ht="12.95" customHeight="1">
      <c r="S1121" s="79"/>
      <c r="AA1121" s="84"/>
      <c r="AB1121" s="84"/>
      <c r="AC1121" s="84"/>
      <c r="AD1121" s="84"/>
      <c r="AE1121" s="84"/>
      <c r="AG1121" s="142"/>
      <c r="AN1121" s="84"/>
      <c r="AO1121" s="84"/>
      <c r="AP1121" s="84"/>
      <c r="AQ1121" s="84"/>
      <c r="AR1121" s="84"/>
      <c r="AS1121" s="84"/>
      <c r="AT1121" s="84"/>
      <c r="AU1121" s="84"/>
    </row>
    <row r="1122" spans="19:47" s="77" customFormat="1" ht="12.95" customHeight="1">
      <c r="S1122" s="79"/>
      <c r="AA1122" s="84"/>
      <c r="AB1122" s="84"/>
      <c r="AC1122" s="84"/>
      <c r="AD1122" s="84"/>
      <c r="AE1122" s="84"/>
      <c r="AG1122" s="142"/>
      <c r="AN1122" s="84"/>
      <c r="AO1122" s="84"/>
      <c r="AP1122" s="84"/>
      <c r="AQ1122" s="84"/>
      <c r="AR1122" s="84"/>
      <c r="AS1122" s="84"/>
      <c r="AT1122" s="84"/>
      <c r="AU1122" s="84"/>
    </row>
    <row r="1123" spans="19:47" s="77" customFormat="1" ht="12.95" customHeight="1">
      <c r="S1123" s="79"/>
      <c r="AA1123" s="84"/>
      <c r="AB1123" s="84"/>
      <c r="AC1123" s="84"/>
      <c r="AD1123" s="84"/>
      <c r="AE1123" s="84"/>
      <c r="AG1123" s="142"/>
      <c r="AN1123" s="84"/>
      <c r="AO1123" s="84"/>
      <c r="AP1123" s="84"/>
      <c r="AQ1123" s="84"/>
      <c r="AR1123" s="84"/>
      <c r="AS1123" s="84"/>
      <c r="AT1123" s="84"/>
      <c r="AU1123" s="84"/>
    </row>
    <row r="1124" spans="19:47" s="77" customFormat="1" ht="12.95" customHeight="1">
      <c r="S1124" s="79"/>
      <c r="AA1124" s="84"/>
      <c r="AB1124" s="84"/>
      <c r="AC1124" s="84"/>
      <c r="AD1124" s="84"/>
      <c r="AE1124" s="84"/>
      <c r="AG1124" s="142"/>
      <c r="AN1124" s="84"/>
      <c r="AO1124" s="84"/>
      <c r="AP1124" s="84"/>
      <c r="AQ1124" s="84"/>
      <c r="AR1124" s="84"/>
      <c r="AS1124" s="84"/>
      <c r="AT1124" s="84"/>
      <c r="AU1124" s="84"/>
    </row>
    <row r="1125" spans="19:47" s="77" customFormat="1" ht="12.95" customHeight="1">
      <c r="S1125" s="79"/>
      <c r="AA1125" s="84"/>
      <c r="AB1125" s="84"/>
      <c r="AC1125" s="84"/>
      <c r="AD1125" s="84"/>
      <c r="AE1125" s="84"/>
      <c r="AG1125" s="142"/>
      <c r="AN1125" s="84"/>
      <c r="AO1125" s="84"/>
      <c r="AP1125" s="84"/>
      <c r="AQ1125" s="84"/>
      <c r="AR1125" s="84"/>
      <c r="AS1125" s="84"/>
      <c r="AT1125" s="84"/>
      <c r="AU1125" s="84"/>
    </row>
    <row r="1126" spans="19:47" s="77" customFormat="1" ht="12.95" customHeight="1">
      <c r="S1126" s="79"/>
      <c r="AA1126" s="84"/>
      <c r="AB1126" s="84"/>
      <c r="AC1126" s="84"/>
      <c r="AD1126" s="84"/>
      <c r="AE1126" s="84"/>
      <c r="AG1126" s="142"/>
      <c r="AN1126" s="84"/>
      <c r="AO1126" s="84"/>
      <c r="AP1126" s="84"/>
      <c r="AQ1126" s="84"/>
      <c r="AR1126" s="84"/>
      <c r="AS1126" s="84"/>
      <c r="AT1126" s="84"/>
      <c r="AU1126" s="84"/>
    </row>
    <row r="1127" spans="19:47" s="77" customFormat="1" ht="12.95" customHeight="1">
      <c r="S1127" s="79"/>
      <c r="AA1127" s="84"/>
      <c r="AB1127" s="84"/>
      <c r="AC1127" s="84"/>
      <c r="AD1127" s="84"/>
      <c r="AE1127" s="84"/>
      <c r="AG1127" s="142"/>
      <c r="AN1127" s="84"/>
      <c r="AO1127" s="84"/>
      <c r="AP1127" s="84"/>
      <c r="AQ1127" s="84"/>
      <c r="AR1127" s="84"/>
      <c r="AS1127" s="84"/>
      <c r="AT1127" s="84"/>
      <c r="AU1127" s="84"/>
    </row>
    <row r="1128" spans="19:47" s="77" customFormat="1" ht="12.95" customHeight="1">
      <c r="S1128" s="79"/>
      <c r="AA1128" s="84"/>
      <c r="AB1128" s="84"/>
      <c r="AC1128" s="84"/>
      <c r="AD1128" s="84"/>
      <c r="AE1128" s="84"/>
      <c r="AG1128" s="142"/>
      <c r="AN1128" s="84"/>
      <c r="AO1128" s="84"/>
      <c r="AP1128" s="84"/>
      <c r="AQ1128" s="84"/>
      <c r="AR1128" s="84"/>
      <c r="AS1128" s="84"/>
      <c r="AT1128" s="84"/>
      <c r="AU1128" s="84"/>
    </row>
    <row r="1129" spans="19:47" s="77" customFormat="1" ht="12.95" customHeight="1">
      <c r="S1129" s="79"/>
      <c r="AA1129" s="84"/>
      <c r="AB1129" s="84"/>
      <c r="AC1129" s="84"/>
      <c r="AD1129" s="84"/>
      <c r="AE1129" s="84"/>
      <c r="AG1129" s="142"/>
      <c r="AN1129" s="84"/>
      <c r="AO1129" s="84"/>
      <c r="AP1129" s="84"/>
      <c r="AQ1129" s="84"/>
      <c r="AR1129" s="84"/>
      <c r="AS1129" s="84"/>
      <c r="AT1129" s="84"/>
      <c r="AU1129" s="84"/>
    </row>
    <row r="1130" spans="19:47" s="77" customFormat="1" ht="12.95" customHeight="1">
      <c r="S1130" s="79"/>
      <c r="AA1130" s="84"/>
      <c r="AB1130" s="84"/>
      <c r="AC1130" s="84"/>
      <c r="AD1130" s="84"/>
      <c r="AE1130" s="84"/>
      <c r="AG1130" s="142"/>
      <c r="AN1130" s="84"/>
      <c r="AO1130" s="84"/>
      <c r="AP1130" s="84"/>
      <c r="AQ1130" s="84"/>
      <c r="AR1130" s="84"/>
      <c r="AS1130" s="84"/>
      <c r="AT1130" s="84"/>
      <c r="AU1130" s="84"/>
    </row>
    <row r="1131" spans="19:47">
      <c r="AA1131" s="68"/>
      <c r="AB1131" s="68"/>
      <c r="AC1131" s="68"/>
      <c r="AD1131" s="68"/>
      <c r="AE1131" s="68"/>
      <c r="AG1131" s="69"/>
      <c r="AN1131" s="68"/>
      <c r="AO1131" s="68"/>
      <c r="AP1131" s="68"/>
      <c r="AQ1131" s="68"/>
      <c r="AR1131" s="68"/>
      <c r="AS1131" s="68"/>
      <c r="AT1131" s="68"/>
      <c r="AU1131" s="68"/>
    </row>
    <row r="1132" spans="19:47">
      <c r="AA1132" s="68"/>
      <c r="AB1132" s="68"/>
      <c r="AC1132" s="68"/>
      <c r="AD1132" s="68"/>
      <c r="AE1132" s="68"/>
      <c r="AG1132" s="69"/>
      <c r="AN1132" s="68"/>
      <c r="AO1132" s="68"/>
      <c r="AP1132" s="68"/>
      <c r="AQ1132" s="68"/>
      <c r="AR1132" s="68"/>
      <c r="AS1132" s="68"/>
      <c r="AT1132" s="68"/>
      <c r="AU1132" s="68"/>
    </row>
    <row r="1133" spans="19:47">
      <c r="AA1133" s="68"/>
      <c r="AB1133" s="68"/>
      <c r="AC1133" s="68"/>
      <c r="AD1133" s="68"/>
      <c r="AE1133" s="68"/>
      <c r="AG1133" s="69"/>
      <c r="AN1133" s="68"/>
      <c r="AO1133" s="68"/>
      <c r="AP1133" s="68"/>
      <c r="AQ1133" s="68"/>
      <c r="AR1133" s="68"/>
      <c r="AS1133" s="68"/>
      <c r="AT1133" s="68"/>
      <c r="AU1133" s="68"/>
    </row>
    <row r="1134" spans="19:47">
      <c r="AA1134" s="68"/>
      <c r="AB1134" s="68"/>
      <c r="AC1134" s="68"/>
      <c r="AD1134" s="68"/>
      <c r="AE1134" s="68"/>
      <c r="AG1134" s="69"/>
      <c r="AN1134" s="68"/>
      <c r="AO1134" s="68"/>
      <c r="AP1134" s="68"/>
      <c r="AQ1134" s="68"/>
      <c r="AR1134" s="68"/>
      <c r="AS1134" s="68"/>
      <c r="AT1134" s="68"/>
      <c r="AU1134" s="68"/>
    </row>
    <row r="1135" spans="19:47">
      <c r="AA1135" s="68"/>
      <c r="AB1135" s="68"/>
      <c r="AC1135" s="68"/>
      <c r="AD1135" s="68"/>
      <c r="AE1135" s="68"/>
      <c r="AG1135" s="69"/>
      <c r="AN1135" s="68"/>
      <c r="AO1135" s="68"/>
      <c r="AP1135" s="68"/>
      <c r="AQ1135" s="68"/>
      <c r="AR1135" s="68"/>
      <c r="AS1135" s="68"/>
      <c r="AT1135" s="68"/>
      <c r="AU1135" s="68"/>
    </row>
    <row r="1136" spans="19:47">
      <c r="AA1136" s="68"/>
      <c r="AB1136" s="68"/>
      <c r="AC1136" s="68"/>
      <c r="AD1136" s="68"/>
      <c r="AE1136" s="68"/>
      <c r="AG1136" s="69"/>
      <c r="AN1136" s="68"/>
      <c r="AO1136" s="68"/>
      <c r="AP1136" s="68"/>
      <c r="AQ1136" s="68"/>
      <c r="AR1136" s="68"/>
      <c r="AS1136" s="68"/>
      <c r="AT1136" s="68"/>
      <c r="AU1136" s="68"/>
    </row>
    <row r="1137" spans="27:48">
      <c r="AA1137" s="68"/>
      <c r="AB1137" s="68"/>
      <c r="AC1137" s="68"/>
      <c r="AD1137" s="68"/>
      <c r="AE1137" s="68"/>
      <c r="AG1137" s="69"/>
      <c r="AN1137" s="68"/>
      <c r="AO1137" s="68"/>
      <c r="AP1137" s="68"/>
      <c r="AQ1137" s="68"/>
      <c r="AR1137" s="68"/>
      <c r="AS1137" s="68"/>
      <c r="AT1137" s="68"/>
      <c r="AU1137" s="68"/>
    </row>
    <row r="1138" spans="27:48">
      <c r="AA1138" s="68"/>
      <c r="AB1138" s="68"/>
      <c r="AC1138" s="68"/>
      <c r="AD1138" s="68"/>
      <c r="AE1138" s="68"/>
      <c r="AG1138" s="69"/>
      <c r="AN1138" s="68"/>
      <c r="AO1138" s="68"/>
      <c r="AP1138" s="68"/>
      <c r="AQ1138" s="68"/>
      <c r="AR1138" s="68"/>
      <c r="AS1138" s="68"/>
      <c r="AT1138" s="68"/>
      <c r="AU1138" s="68"/>
    </row>
    <row r="1139" spans="27:48">
      <c r="AA1139" s="68"/>
      <c r="AB1139" s="68"/>
      <c r="AC1139" s="68"/>
      <c r="AD1139" s="68"/>
      <c r="AE1139" s="68"/>
      <c r="AG1139" s="69"/>
      <c r="AN1139" s="68"/>
      <c r="AO1139" s="68"/>
      <c r="AP1139" s="68"/>
      <c r="AQ1139" s="68"/>
      <c r="AR1139" s="68"/>
      <c r="AS1139" s="68"/>
      <c r="AT1139" s="68"/>
      <c r="AU1139" s="68"/>
    </row>
    <row r="1140" spans="27:48">
      <c r="AA1140" s="68"/>
      <c r="AB1140" s="68"/>
      <c r="AC1140" s="68"/>
      <c r="AD1140" s="68"/>
      <c r="AE1140" s="68"/>
      <c r="AG1140" s="69"/>
      <c r="AN1140" s="68"/>
      <c r="AO1140" s="68"/>
      <c r="AP1140" s="68"/>
      <c r="AQ1140" s="68"/>
      <c r="AR1140" s="68"/>
      <c r="AS1140" s="68"/>
      <c r="AT1140" s="68"/>
      <c r="AU1140" s="68"/>
    </row>
    <row r="1141" spans="27:48">
      <c r="AA1141" s="68"/>
      <c r="AB1141" s="68"/>
      <c r="AC1141" s="68"/>
      <c r="AD1141" s="68"/>
      <c r="AE1141" s="68"/>
      <c r="AG1141" s="69"/>
      <c r="AN1141" s="68"/>
      <c r="AO1141" s="68"/>
      <c r="AP1141" s="68"/>
      <c r="AQ1141" s="68"/>
      <c r="AR1141" s="68"/>
      <c r="AS1141" s="68"/>
      <c r="AT1141" s="68"/>
      <c r="AU1141" s="68"/>
    </row>
    <row r="1142" spans="27:48">
      <c r="AA1142" s="68"/>
      <c r="AB1142" s="68"/>
      <c r="AC1142" s="68"/>
      <c r="AD1142" s="68"/>
      <c r="AE1142" s="68"/>
      <c r="AG1142" s="69"/>
      <c r="AN1142" s="68"/>
      <c r="AO1142" s="68"/>
      <c r="AP1142" s="68"/>
      <c r="AQ1142" s="68"/>
      <c r="AR1142" s="68"/>
      <c r="AS1142" s="68"/>
      <c r="AT1142" s="68"/>
      <c r="AU1142" s="68"/>
      <c r="AV1142" s="68"/>
    </row>
    <row r="1143" spans="27:48">
      <c r="AA1143" s="68"/>
      <c r="AB1143" s="68"/>
      <c r="AC1143" s="68"/>
      <c r="AD1143" s="68"/>
      <c r="AE1143" s="68"/>
      <c r="AG1143" s="69"/>
      <c r="AN1143" s="68"/>
      <c r="AO1143" s="68"/>
      <c r="AP1143" s="68"/>
      <c r="AQ1143" s="68"/>
      <c r="AR1143" s="68"/>
      <c r="AS1143" s="68"/>
      <c r="AT1143" s="68"/>
      <c r="AU1143" s="68"/>
    </row>
    <row r="1144" spans="27:48">
      <c r="AA1144" s="68"/>
      <c r="AB1144" s="68"/>
      <c r="AC1144" s="68"/>
      <c r="AD1144" s="68"/>
      <c r="AE1144" s="68"/>
      <c r="AG1144" s="69"/>
      <c r="AN1144" s="68"/>
      <c r="AO1144" s="68"/>
      <c r="AP1144" s="68"/>
      <c r="AQ1144" s="68"/>
      <c r="AR1144" s="68"/>
      <c r="AS1144" s="68"/>
      <c r="AT1144" s="68"/>
      <c r="AU1144" s="68"/>
    </row>
    <row r="1145" spans="27:48">
      <c r="AA1145" s="68"/>
      <c r="AB1145" s="68"/>
      <c r="AC1145" s="68"/>
      <c r="AD1145" s="68"/>
      <c r="AE1145" s="68"/>
      <c r="AG1145" s="69"/>
      <c r="AN1145" s="68"/>
      <c r="AO1145" s="68"/>
      <c r="AP1145" s="68"/>
      <c r="AQ1145" s="68"/>
      <c r="AR1145" s="68"/>
      <c r="AS1145" s="68"/>
      <c r="AT1145" s="68"/>
      <c r="AU1145" s="68"/>
    </row>
    <row r="1146" spans="27:48">
      <c r="AA1146" s="68"/>
      <c r="AB1146" s="68"/>
      <c r="AC1146" s="68"/>
      <c r="AD1146" s="68"/>
      <c r="AE1146" s="68"/>
      <c r="AG1146" s="69"/>
      <c r="AN1146" s="68"/>
      <c r="AO1146" s="68"/>
      <c r="AP1146" s="68"/>
      <c r="AQ1146" s="68"/>
      <c r="AR1146" s="68"/>
      <c r="AS1146" s="68"/>
      <c r="AT1146" s="68"/>
      <c r="AU1146" s="68"/>
    </row>
    <row r="1147" spans="27:48">
      <c r="AA1147" s="68"/>
      <c r="AB1147" s="68"/>
      <c r="AC1147" s="68"/>
      <c r="AD1147" s="68"/>
      <c r="AE1147" s="68"/>
      <c r="AG1147" s="69"/>
      <c r="AN1147" s="68"/>
      <c r="AO1147" s="68"/>
      <c r="AP1147" s="68"/>
      <c r="AQ1147" s="68"/>
      <c r="AR1147" s="68"/>
      <c r="AS1147" s="68"/>
      <c r="AT1147" s="68"/>
      <c r="AU1147" s="68"/>
    </row>
    <row r="1148" spans="27:48">
      <c r="AA1148" s="68"/>
      <c r="AB1148" s="68"/>
      <c r="AC1148" s="68"/>
      <c r="AD1148" s="68"/>
      <c r="AE1148" s="68"/>
      <c r="AG1148" s="69"/>
      <c r="AN1148" s="68"/>
      <c r="AO1148" s="68"/>
      <c r="AP1148" s="68"/>
      <c r="AQ1148" s="68"/>
      <c r="AR1148" s="68"/>
      <c r="AS1148" s="68"/>
      <c r="AT1148" s="68"/>
      <c r="AU1148" s="68"/>
    </row>
    <row r="1149" spans="27:48">
      <c r="AA1149" s="68"/>
      <c r="AB1149" s="68"/>
      <c r="AC1149" s="68"/>
      <c r="AD1149" s="68"/>
      <c r="AE1149" s="68"/>
      <c r="AG1149" s="69"/>
      <c r="AN1149" s="68"/>
      <c r="AO1149" s="68"/>
      <c r="AP1149" s="68"/>
      <c r="AQ1149" s="68"/>
      <c r="AR1149" s="68"/>
      <c r="AS1149" s="68"/>
      <c r="AT1149" s="68"/>
      <c r="AU1149" s="68"/>
    </row>
    <row r="1150" spans="27:48">
      <c r="AA1150" s="68"/>
      <c r="AB1150" s="68"/>
      <c r="AC1150" s="68"/>
      <c r="AD1150" s="68"/>
      <c r="AE1150" s="68"/>
      <c r="AG1150" s="69"/>
      <c r="AN1150" s="68"/>
      <c r="AO1150" s="68"/>
      <c r="AP1150" s="68"/>
      <c r="AQ1150" s="68"/>
      <c r="AR1150" s="68"/>
      <c r="AS1150" s="68"/>
      <c r="AT1150" s="68"/>
      <c r="AU1150" s="68"/>
    </row>
    <row r="1151" spans="27:48">
      <c r="AA1151" s="68"/>
      <c r="AB1151" s="68"/>
      <c r="AC1151" s="68"/>
      <c r="AD1151" s="68"/>
      <c r="AE1151" s="68"/>
      <c r="AG1151" s="69"/>
      <c r="AN1151" s="68"/>
      <c r="AO1151" s="68"/>
      <c r="AP1151" s="68"/>
      <c r="AQ1151" s="68"/>
      <c r="AR1151" s="68"/>
      <c r="AS1151" s="68"/>
      <c r="AT1151" s="68"/>
      <c r="AU1151" s="68"/>
    </row>
    <row r="1152" spans="27:48">
      <c r="AA1152" s="68"/>
      <c r="AB1152" s="68"/>
      <c r="AC1152" s="68"/>
      <c r="AD1152" s="68"/>
      <c r="AE1152" s="68"/>
      <c r="AG1152" s="69"/>
      <c r="AN1152" s="68"/>
      <c r="AO1152" s="68"/>
      <c r="AP1152" s="68"/>
      <c r="AQ1152" s="68"/>
      <c r="AR1152" s="68"/>
      <c r="AS1152" s="68"/>
      <c r="AT1152" s="68"/>
      <c r="AU1152" s="68"/>
    </row>
    <row r="1153" spans="27:64">
      <c r="AA1153" s="68"/>
      <c r="AB1153" s="68"/>
      <c r="AC1153" s="68"/>
      <c r="AD1153" s="68"/>
      <c r="AE1153" s="68"/>
      <c r="AG1153" s="69"/>
      <c r="AN1153" s="68"/>
      <c r="AO1153" s="68"/>
      <c r="AP1153" s="68"/>
      <c r="AQ1153" s="68"/>
      <c r="AR1153" s="68"/>
      <c r="AS1153" s="68"/>
      <c r="AT1153" s="68"/>
      <c r="AU1153" s="68"/>
    </row>
    <row r="1154" spans="27:64">
      <c r="AA1154" s="68"/>
      <c r="AB1154" s="68"/>
      <c r="AC1154" s="68"/>
      <c r="AD1154" s="68"/>
      <c r="AE1154" s="68"/>
      <c r="AG1154" s="69"/>
      <c r="AN1154" s="68"/>
      <c r="AO1154" s="68"/>
      <c r="AP1154" s="68"/>
      <c r="AQ1154" s="68"/>
      <c r="AR1154" s="68"/>
      <c r="AS1154" s="68"/>
      <c r="AT1154" s="68"/>
      <c r="AU1154" s="68"/>
    </row>
    <row r="1155" spans="27:64">
      <c r="AA1155" s="68"/>
      <c r="AB1155" s="68"/>
      <c r="AC1155" s="68"/>
      <c r="AD1155" s="68"/>
      <c r="AE1155" s="68"/>
      <c r="AG1155" s="69"/>
      <c r="AN1155" s="68"/>
      <c r="AO1155" s="68"/>
      <c r="AP1155" s="68"/>
      <c r="AQ1155" s="68"/>
      <c r="AR1155" s="68"/>
      <c r="AS1155" s="68"/>
      <c r="AT1155" s="68"/>
      <c r="AU1155" s="68"/>
    </row>
    <row r="1156" spans="27:64">
      <c r="AA1156" s="68"/>
      <c r="AB1156" s="68"/>
      <c r="AC1156" s="68"/>
      <c r="AD1156" s="68"/>
      <c r="AE1156" s="68"/>
      <c r="AG1156" s="69"/>
      <c r="AN1156" s="68"/>
      <c r="AO1156" s="68"/>
      <c r="AP1156" s="68"/>
      <c r="AQ1156" s="68"/>
      <c r="AR1156" s="68"/>
      <c r="AS1156" s="68"/>
      <c r="AT1156" s="68"/>
      <c r="AU1156" s="68"/>
    </row>
    <row r="1157" spans="27:64">
      <c r="AA1157" s="68"/>
      <c r="AB1157" s="68"/>
      <c r="AC1157" s="68"/>
      <c r="AD1157" s="68"/>
      <c r="AE1157" s="68"/>
      <c r="AG1157" s="69"/>
      <c r="AN1157" s="68"/>
      <c r="AO1157" s="68"/>
      <c r="AP1157" s="68"/>
      <c r="AQ1157" s="68"/>
      <c r="AR1157" s="68"/>
      <c r="AS1157" s="68"/>
      <c r="AT1157" s="68"/>
      <c r="AU1157" s="68"/>
    </row>
    <row r="1158" spans="27:64">
      <c r="AA1158" s="68"/>
      <c r="AB1158" s="68"/>
      <c r="AC1158" s="68"/>
      <c r="AD1158" s="68"/>
      <c r="AE1158" s="68"/>
      <c r="AG1158" s="69"/>
      <c r="AN1158" s="68"/>
      <c r="AO1158" s="68"/>
      <c r="AP1158" s="68"/>
      <c r="AQ1158" s="68"/>
      <c r="AR1158" s="68"/>
      <c r="AS1158" s="68"/>
      <c r="AT1158" s="68"/>
      <c r="AU1158" s="68"/>
    </row>
    <row r="1159" spans="27:64">
      <c r="AA1159" s="68"/>
      <c r="AB1159" s="68"/>
      <c r="AC1159" s="68"/>
      <c r="AD1159" s="68"/>
      <c r="AE1159" s="68"/>
      <c r="AG1159" s="69"/>
      <c r="AN1159" s="68"/>
      <c r="AO1159" s="68"/>
      <c r="AP1159" s="68"/>
      <c r="AQ1159" s="68"/>
      <c r="AR1159" s="68"/>
      <c r="AS1159" s="68"/>
      <c r="AT1159" s="68"/>
      <c r="AU1159" s="68"/>
    </row>
    <row r="1160" spans="27:64">
      <c r="AA1160" s="68"/>
      <c r="AB1160" s="68"/>
      <c r="AC1160" s="68"/>
      <c r="AD1160" s="68"/>
      <c r="AE1160" s="68"/>
      <c r="AG1160" s="69"/>
      <c r="AN1160" s="68"/>
      <c r="AO1160" s="68"/>
      <c r="AP1160" s="68"/>
      <c r="AQ1160" s="68"/>
      <c r="AR1160" s="68"/>
      <c r="AS1160" s="68"/>
      <c r="AT1160" s="68"/>
      <c r="AU1160" s="68"/>
    </row>
    <row r="1161" spans="27:64">
      <c r="AA1161" s="68"/>
      <c r="AB1161" s="68"/>
      <c r="AC1161" s="68"/>
      <c r="AD1161" s="68"/>
      <c r="AE1161" s="68"/>
      <c r="AG1161" s="69"/>
      <c r="AN1161" s="68"/>
      <c r="AO1161" s="68"/>
      <c r="AP1161" s="68"/>
      <c r="AQ1161" s="68"/>
      <c r="AR1161" s="68"/>
      <c r="AS1161" s="68"/>
      <c r="AT1161" s="68"/>
      <c r="AU1161" s="68"/>
    </row>
    <row r="1162" spans="27:64">
      <c r="AA1162" s="68"/>
      <c r="AB1162" s="68"/>
      <c r="AC1162" s="68"/>
      <c r="AD1162" s="68"/>
      <c r="AE1162" s="68"/>
      <c r="AG1162" s="69"/>
      <c r="AN1162" s="68"/>
      <c r="AO1162" s="68"/>
      <c r="AP1162" s="68"/>
      <c r="AQ1162" s="68"/>
      <c r="AR1162" s="68"/>
      <c r="AS1162" s="68"/>
      <c r="AT1162" s="68"/>
      <c r="AU1162" s="68"/>
      <c r="AV1162" s="68"/>
      <c r="AW1162" s="68"/>
      <c r="AX1162" s="68"/>
      <c r="AY1162" s="68"/>
      <c r="AZ1162" s="68"/>
      <c r="BA1162" s="68"/>
      <c r="BB1162" s="68"/>
      <c r="BC1162" s="68"/>
      <c r="BD1162" s="68"/>
      <c r="BE1162" s="68"/>
      <c r="BF1162" s="68"/>
      <c r="BG1162" s="68"/>
      <c r="BH1162" s="68"/>
      <c r="BI1162" s="68"/>
      <c r="BJ1162" s="68"/>
      <c r="BK1162" s="68"/>
      <c r="BL1162" s="68"/>
    </row>
    <row r="1163" spans="27:64">
      <c r="AA1163" s="68"/>
      <c r="AB1163" s="68"/>
      <c r="AC1163" s="68"/>
      <c r="AD1163" s="68"/>
      <c r="AE1163" s="68"/>
      <c r="AG1163" s="69"/>
      <c r="AN1163" s="68"/>
      <c r="AO1163" s="68"/>
      <c r="AP1163" s="68"/>
      <c r="AQ1163" s="68"/>
      <c r="AR1163" s="68"/>
      <c r="AS1163" s="68"/>
      <c r="AT1163" s="68"/>
      <c r="AU1163" s="68"/>
    </row>
    <row r="1164" spans="27:64">
      <c r="AA1164" s="68"/>
      <c r="AB1164" s="68"/>
      <c r="AC1164" s="68"/>
      <c r="AD1164" s="68"/>
      <c r="AE1164" s="68"/>
      <c r="AG1164" s="69"/>
      <c r="AN1164" s="68"/>
      <c r="AO1164" s="68"/>
      <c r="AP1164" s="68"/>
      <c r="AQ1164" s="68"/>
      <c r="AR1164" s="68"/>
      <c r="AS1164" s="68"/>
      <c r="AT1164" s="68"/>
      <c r="AU1164" s="68"/>
    </row>
    <row r="1165" spans="27:64">
      <c r="AA1165" s="68"/>
      <c r="AB1165" s="68"/>
      <c r="AC1165" s="68"/>
      <c r="AD1165" s="68"/>
      <c r="AE1165" s="68"/>
      <c r="AG1165" s="69"/>
      <c r="AN1165" s="68"/>
      <c r="AO1165" s="68"/>
      <c r="AP1165" s="68"/>
      <c r="AQ1165" s="68"/>
      <c r="AR1165" s="68"/>
      <c r="AS1165" s="68"/>
      <c r="AT1165" s="68"/>
      <c r="AU1165" s="68"/>
    </row>
    <row r="1166" spans="27:64">
      <c r="AA1166" s="68"/>
      <c r="AB1166" s="68"/>
      <c r="AC1166" s="68"/>
      <c r="AD1166" s="68"/>
      <c r="AE1166" s="68"/>
      <c r="AG1166" s="69"/>
      <c r="AN1166" s="68"/>
      <c r="AO1166" s="68"/>
      <c r="AP1166" s="68"/>
      <c r="AQ1166" s="68"/>
      <c r="AR1166" s="68"/>
      <c r="AS1166" s="68"/>
      <c r="AT1166" s="68"/>
      <c r="AU1166" s="68"/>
    </row>
    <row r="1167" spans="27:64">
      <c r="AA1167" s="68"/>
      <c r="AB1167" s="68"/>
      <c r="AC1167" s="68"/>
      <c r="AD1167" s="68"/>
      <c r="AE1167" s="68"/>
      <c r="AG1167" s="69"/>
      <c r="AN1167" s="68"/>
      <c r="AO1167" s="68"/>
      <c r="AP1167" s="68"/>
      <c r="AQ1167" s="68"/>
      <c r="AR1167" s="68"/>
      <c r="AS1167" s="68"/>
      <c r="AT1167" s="68"/>
      <c r="AU1167" s="68"/>
    </row>
    <row r="1168" spans="27:64">
      <c r="AA1168" s="68"/>
      <c r="AB1168" s="68"/>
      <c r="AC1168" s="68"/>
      <c r="AD1168" s="68"/>
      <c r="AE1168" s="68"/>
      <c r="AG1168" s="69"/>
      <c r="AN1168" s="68"/>
      <c r="AO1168" s="68"/>
      <c r="AP1168" s="68"/>
      <c r="AQ1168" s="68"/>
      <c r="AR1168" s="68"/>
      <c r="AS1168" s="68"/>
      <c r="AT1168" s="68"/>
      <c r="AU1168" s="68"/>
    </row>
    <row r="1169" spans="27:48">
      <c r="AA1169" s="68"/>
      <c r="AB1169" s="68"/>
      <c r="AC1169" s="68"/>
      <c r="AD1169" s="68"/>
      <c r="AE1169" s="68"/>
      <c r="AG1169" s="69"/>
      <c r="AN1169" s="68"/>
      <c r="AO1169" s="68"/>
      <c r="AP1169" s="68"/>
      <c r="AQ1169" s="68"/>
      <c r="AR1169" s="68"/>
      <c r="AS1169" s="68"/>
      <c r="AT1169" s="68"/>
      <c r="AU1169" s="68"/>
    </row>
    <row r="1170" spans="27:48">
      <c r="AA1170" s="68"/>
      <c r="AB1170" s="68"/>
      <c r="AC1170" s="68"/>
      <c r="AD1170" s="68"/>
      <c r="AE1170" s="68"/>
      <c r="AG1170" s="69"/>
      <c r="AN1170" s="68"/>
      <c r="AO1170" s="68"/>
      <c r="AP1170" s="68"/>
      <c r="AQ1170" s="68"/>
      <c r="AR1170" s="68"/>
      <c r="AS1170" s="68"/>
      <c r="AT1170" s="68"/>
      <c r="AU1170" s="68"/>
    </row>
    <row r="1171" spans="27:48">
      <c r="AA1171" s="68"/>
      <c r="AB1171" s="68"/>
      <c r="AC1171" s="68"/>
      <c r="AD1171" s="68"/>
      <c r="AE1171" s="68"/>
      <c r="AG1171" s="69"/>
      <c r="AN1171" s="68"/>
      <c r="AO1171" s="68"/>
      <c r="AP1171" s="68"/>
      <c r="AQ1171" s="68"/>
      <c r="AR1171" s="68"/>
      <c r="AS1171" s="68"/>
      <c r="AT1171" s="68"/>
      <c r="AU1171" s="68"/>
    </row>
    <row r="1172" spans="27:48">
      <c r="AA1172" s="68"/>
      <c r="AB1172" s="68"/>
      <c r="AC1172" s="68"/>
      <c r="AD1172" s="68"/>
      <c r="AE1172" s="68"/>
      <c r="AG1172" s="69"/>
      <c r="AN1172" s="68"/>
      <c r="AO1172" s="68"/>
      <c r="AP1172" s="68"/>
      <c r="AQ1172" s="68"/>
      <c r="AR1172" s="68"/>
      <c r="AS1172" s="68"/>
      <c r="AT1172" s="68"/>
      <c r="AU1172" s="68"/>
    </row>
    <row r="1173" spans="27:48">
      <c r="AA1173" s="68"/>
      <c r="AB1173" s="68"/>
      <c r="AC1173" s="68"/>
      <c r="AD1173" s="68"/>
      <c r="AE1173" s="68"/>
      <c r="AG1173" s="69"/>
      <c r="AN1173" s="68"/>
      <c r="AO1173" s="68"/>
      <c r="AP1173" s="68"/>
      <c r="AQ1173" s="68"/>
      <c r="AR1173" s="68"/>
      <c r="AS1173" s="68"/>
      <c r="AT1173" s="68"/>
      <c r="AU1173" s="68"/>
    </row>
    <row r="1174" spans="27:48">
      <c r="AA1174" s="68"/>
      <c r="AB1174" s="68"/>
      <c r="AC1174" s="68"/>
      <c r="AD1174" s="68"/>
      <c r="AE1174" s="68"/>
      <c r="AG1174" s="69"/>
      <c r="AN1174" s="68"/>
      <c r="AO1174" s="68"/>
      <c r="AP1174" s="68"/>
      <c r="AQ1174" s="68"/>
      <c r="AR1174" s="68"/>
      <c r="AS1174" s="68"/>
      <c r="AT1174" s="68"/>
      <c r="AU1174" s="68"/>
    </row>
    <row r="1175" spans="27:48">
      <c r="AA1175" s="68"/>
      <c r="AB1175" s="68"/>
      <c r="AC1175" s="68"/>
      <c r="AD1175" s="68"/>
      <c r="AE1175" s="68"/>
      <c r="AG1175" s="69"/>
      <c r="AN1175" s="68"/>
      <c r="AO1175" s="68"/>
      <c r="AP1175" s="68"/>
      <c r="AQ1175" s="68"/>
      <c r="AR1175" s="68"/>
      <c r="AS1175" s="68"/>
      <c r="AT1175" s="68"/>
      <c r="AU1175" s="68"/>
      <c r="AV1175" s="68"/>
    </row>
    <row r="1176" spans="27:48">
      <c r="AA1176" s="68"/>
      <c r="AB1176" s="68"/>
      <c r="AC1176" s="68"/>
      <c r="AD1176" s="68"/>
      <c r="AE1176" s="68"/>
      <c r="AG1176" s="69"/>
      <c r="AN1176" s="68"/>
      <c r="AO1176" s="68"/>
      <c r="AP1176" s="68"/>
      <c r="AQ1176" s="68"/>
      <c r="AR1176" s="68"/>
      <c r="AS1176" s="68"/>
      <c r="AT1176" s="68"/>
      <c r="AU1176" s="68"/>
    </row>
    <row r="1177" spans="27:48">
      <c r="AA1177" s="68"/>
      <c r="AB1177" s="68"/>
      <c r="AC1177" s="68"/>
      <c r="AD1177" s="68"/>
      <c r="AE1177" s="68"/>
      <c r="AG1177" s="69"/>
      <c r="AN1177" s="68"/>
      <c r="AO1177" s="68"/>
      <c r="AP1177" s="68"/>
      <c r="AQ1177" s="68"/>
      <c r="AR1177" s="68"/>
      <c r="AS1177" s="68"/>
      <c r="AT1177" s="68"/>
      <c r="AU1177" s="68"/>
    </row>
    <row r="1178" spans="27:48">
      <c r="AA1178" s="68"/>
      <c r="AB1178" s="68"/>
      <c r="AC1178" s="68"/>
      <c r="AD1178" s="68"/>
      <c r="AE1178" s="68"/>
      <c r="AG1178" s="69"/>
      <c r="AN1178" s="68"/>
      <c r="AO1178" s="68"/>
      <c r="AP1178" s="68"/>
      <c r="AQ1178" s="68"/>
      <c r="AR1178" s="68"/>
      <c r="AS1178" s="68"/>
      <c r="AT1178" s="68"/>
      <c r="AU1178" s="68"/>
      <c r="AV1178" s="68"/>
    </row>
    <row r="1179" spans="27:48">
      <c r="AA1179" s="68"/>
      <c r="AB1179" s="68"/>
      <c r="AC1179" s="68"/>
      <c r="AD1179" s="68"/>
      <c r="AE1179" s="68"/>
      <c r="AG1179" s="69"/>
      <c r="AN1179" s="68"/>
      <c r="AO1179" s="68"/>
      <c r="AP1179" s="68"/>
      <c r="AQ1179" s="68"/>
      <c r="AR1179" s="68"/>
      <c r="AS1179" s="68"/>
      <c r="AT1179" s="68"/>
      <c r="AU1179" s="68"/>
    </row>
    <row r="1180" spans="27:48">
      <c r="AA1180" s="68"/>
      <c r="AB1180" s="68"/>
      <c r="AC1180" s="68"/>
      <c r="AD1180" s="68"/>
      <c r="AE1180" s="68"/>
      <c r="AG1180" s="69"/>
      <c r="AN1180" s="68"/>
      <c r="AO1180" s="68"/>
      <c r="AP1180" s="68"/>
      <c r="AQ1180" s="68"/>
      <c r="AR1180" s="68"/>
      <c r="AS1180" s="68"/>
      <c r="AT1180" s="68"/>
      <c r="AU1180" s="68"/>
    </row>
    <row r="1181" spans="27:48">
      <c r="AA1181" s="68"/>
      <c r="AB1181" s="68"/>
      <c r="AC1181" s="68"/>
      <c r="AD1181" s="68"/>
      <c r="AE1181" s="68"/>
      <c r="AG1181" s="69"/>
      <c r="AN1181" s="68"/>
      <c r="AO1181" s="68"/>
      <c r="AP1181" s="68"/>
      <c r="AQ1181" s="68"/>
      <c r="AR1181" s="68"/>
      <c r="AS1181" s="68"/>
      <c r="AT1181" s="68"/>
      <c r="AU1181" s="68"/>
    </row>
    <row r="1182" spans="27:48">
      <c r="AA1182" s="68"/>
      <c r="AB1182" s="68"/>
      <c r="AC1182" s="68"/>
      <c r="AD1182" s="68"/>
      <c r="AE1182" s="68"/>
      <c r="AG1182" s="69"/>
      <c r="AN1182" s="68"/>
      <c r="AO1182" s="68"/>
      <c r="AP1182" s="68"/>
      <c r="AQ1182" s="68"/>
      <c r="AR1182" s="68"/>
      <c r="AS1182" s="68"/>
      <c r="AT1182" s="68"/>
      <c r="AU1182" s="68"/>
    </row>
    <row r="1183" spans="27:48">
      <c r="AA1183" s="68"/>
      <c r="AB1183" s="68"/>
      <c r="AC1183" s="68"/>
      <c r="AD1183" s="68"/>
      <c r="AE1183" s="68"/>
      <c r="AG1183" s="69"/>
      <c r="AN1183" s="68"/>
      <c r="AO1183" s="68"/>
      <c r="AP1183" s="68"/>
      <c r="AQ1183" s="68"/>
      <c r="AR1183" s="68"/>
      <c r="AS1183" s="68"/>
      <c r="AT1183" s="68"/>
      <c r="AU1183" s="68"/>
    </row>
    <row r="1184" spans="27:48">
      <c r="AA1184" s="68"/>
      <c r="AB1184" s="68"/>
      <c r="AC1184" s="68"/>
      <c r="AD1184" s="68"/>
      <c r="AE1184" s="68"/>
      <c r="AG1184" s="69"/>
      <c r="AN1184" s="68"/>
      <c r="AO1184" s="68"/>
      <c r="AP1184" s="68"/>
      <c r="AQ1184" s="68"/>
      <c r="AR1184" s="68"/>
      <c r="AS1184" s="68"/>
      <c r="AT1184" s="68"/>
      <c r="AU1184" s="68"/>
    </row>
    <row r="1185" spans="27:48">
      <c r="AA1185" s="68"/>
      <c r="AB1185" s="68"/>
      <c r="AC1185" s="68"/>
      <c r="AD1185" s="68"/>
      <c r="AE1185" s="68"/>
      <c r="AG1185" s="69"/>
      <c r="AN1185" s="68"/>
      <c r="AO1185" s="68"/>
      <c r="AP1185" s="68"/>
      <c r="AQ1185" s="68"/>
      <c r="AR1185" s="68"/>
      <c r="AS1185" s="68"/>
      <c r="AT1185" s="68"/>
      <c r="AU1185" s="68"/>
    </row>
    <row r="1186" spans="27:48">
      <c r="AA1186" s="68"/>
      <c r="AB1186" s="68"/>
      <c r="AC1186" s="68"/>
      <c r="AD1186" s="68"/>
      <c r="AE1186" s="68"/>
      <c r="AG1186" s="69"/>
      <c r="AN1186" s="68"/>
      <c r="AO1186" s="68"/>
      <c r="AP1186" s="68"/>
      <c r="AQ1186" s="68"/>
      <c r="AR1186" s="68"/>
      <c r="AS1186" s="68"/>
      <c r="AT1186" s="68"/>
      <c r="AU1186" s="68"/>
    </row>
    <row r="1187" spans="27:48">
      <c r="AA1187" s="68"/>
      <c r="AB1187" s="68"/>
      <c r="AC1187" s="68"/>
      <c r="AD1187" s="68"/>
      <c r="AE1187" s="68"/>
      <c r="AG1187" s="69"/>
      <c r="AN1187" s="68"/>
      <c r="AO1187" s="68"/>
      <c r="AP1187" s="68"/>
      <c r="AQ1187" s="68"/>
      <c r="AR1187" s="68"/>
      <c r="AS1187" s="68"/>
      <c r="AT1187" s="68"/>
      <c r="AU1187" s="68"/>
    </row>
    <row r="1188" spans="27:48">
      <c r="AA1188" s="68"/>
      <c r="AB1188" s="68"/>
      <c r="AC1188" s="68"/>
      <c r="AD1188" s="68"/>
      <c r="AE1188" s="68"/>
      <c r="AG1188" s="69"/>
      <c r="AN1188" s="68"/>
      <c r="AO1188" s="68"/>
      <c r="AP1188" s="68"/>
      <c r="AQ1188" s="68"/>
      <c r="AR1188" s="68"/>
      <c r="AS1188" s="68"/>
      <c r="AT1188" s="68"/>
      <c r="AU1188" s="68"/>
    </row>
    <row r="1189" spans="27:48">
      <c r="AA1189" s="68"/>
      <c r="AB1189" s="68"/>
      <c r="AC1189" s="68"/>
      <c r="AD1189" s="68"/>
      <c r="AE1189" s="68"/>
      <c r="AG1189" s="69"/>
      <c r="AN1189" s="68"/>
      <c r="AO1189" s="68"/>
      <c r="AP1189" s="68"/>
      <c r="AQ1189" s="68"/>
      <c r="AR1189" s="68"/>
      <c r="AS1189" s="68"/>
      <c r="AT1189" s="68"/>
      <c r="AU1189" s="68"/>
    </row>
    <row r="1190" spans="27:48">
      <c r="AA1190" s="68"/>
      <c r="AB1190" s="68"/>
      <c r="AC1190" s="68"/>
      <c r="AD1190" s="68"/>
      <c r="AE1190" s="68"/>
      <c r="AG1190" s="69"/>
      <c r="AN1190" s="68"/>
      <c r="AO1190" s="68"/>
      <c r="AP1190" s="68"/>
      <c r="AQ1190" s="68"/>
      <c r="AR1190" s="68"/>
      <c r="AS1190" s="68"/>
      <c r="AT1190" s="68"/>
      <c r="AU1190" s="68"/>
      <c r="AV1190" s="68"/>
    </row>
    <row r="1191" spans="27:48">
      <c r="AA1191" s="68"/>
      <c r="AB1191" s="68"/>
      <c r="AC1191" s="68"/>
      <c r="AD1191" s="68"/>
      <c r="AE1191" s="68"/>
      <c r="AG1191" s="69"/>
      <c r="AN1191" s="68"/>
      <c r="AO1191" s="68"/>
      <c r="AP1191" s="68"/>
      <c r="AQ1191" s="68"/>
      <c r="AR1191" s="68"/>
      <c r="AS1191" s="68"/>
      <c r="AT1191" s="68"/>
      <c r="AU1191" s="68"/>
    </row>
    <row r="1192" spans="27:48">
      <c r="AA1192" s="68"/>
      <c r="AB1192" s="68"/>
      <c r="AC1192" s="68"/>
      <c r="AD1192" s="68"/>
      <c r="AE1192" s="68"/>
      <c r="AG1192" s="69"/>
      <c r="AN1192" s="68"/>
      <c r="AO1192" s="68"/>
      <c r="AP1192" s="68"/>
      <c r="AQ1192" s="68"/>
      <c r="AR1192" s="68"/>
      <c r="AS1192" s="68"/>
      <c r="AT1192" s="68"/>
      <c r="AU1192" s="68"/>
    </row>
    <row r="1193" spans="27:48">
      <c r="AA1193" s="68"/>
      <c r="AB1193" s="68"/>
      <c r="AC1193" s="68"/>
      <c r="AD1193" s="68"/>
      <c r="AE1193" s="68"/>
      <c r="AG1193" s="69"/>
      <c r="AN1193" s="68"/>
      <c r="AO1193" s="68"/>
      <c r="AP1193" s="68"/>
      <c r="AQ1193" s="68"/>
      <c r="AR1193" s="68"/>
      <c r="AS1193" s="68"/>
      <c r="AT1193" s="68"/>
      <c r="AU1193" s="68"/>
    </row>
    <row r="1194" spans="27:48">
      <c r="AA1194" s="68"/>
      <c r="AB1194" s="68"/>
      <c r="AC1194" s="68"/>
      <c r="AD1194" s="68"/>
      <c r="AE1194" s="68"/>
      <c r="AG1194" s="69"/>
      <c r="AN1194" s="68"/>
      <c r="AO1194" s="68"/>
      <c r="AP1194" s="68"/>
      <c r="AQ1194" s="68"/>
      <c r="AR1194" s="68"/>
      <c r="AS1194" s="68"/>
      <c r="AT1194" s="68"/>
      <c r="AU1194" s="68"/>
    </row>
    <row r="1195" spans="27:48">
      <c r="AA1195" s="68"/>
      <c r="AB1195" s="68"/>
      <c r="AC1195" s="68"/>
      <c r="AD1195" s="68"/>
      <c r="AE1195" s="68"/>
      <c r="AG1195" s="69"/>
      <c r="AN1195" s="68"/>
      <c r="AO1195" s="68"/>
      <c r="AP1195" s="68"/>
      <c r="AQ1195" s="68"/>
      <c r="AR1195" s="68"/>
      <c r="AS1195" s="68"/>
      <c r="AT1195" s="68"/>
      <c r="AU1195" s="68"/>
    </row>
    <row r="1196" spans="27:48">
      <c r="AA1196" s="68"/>
      <c r="AB1196" s="68"/>
      <c r="AC1196" s="68"/>
      <c r="AD1196" s="68"/>
      <c r="AE1196" s="68"/>
      <c r="AG1196" s="69"/>
      <c r="AN1196" s="68"/>
      <c r="AO1196" s="68"/>
      <c r="AP1196" s="68"/>
      <c r="AQ1196" s="68"/>
      <c r="AR1196" s="68"/>
      <c r="AS1196" s="68"/>
      <c r="AT1196" s="68"/>
      <c r="AU1196" s="68"/>
    </row>
    <row r="1197" spans="27:48">
      <c r="AA1197" s="68"/>
      <c r="AB1197" s="68"/>
      <c r="AC1197" s="68"/>
      <c r="AD1197" s="68"/>
      <c r="AE1197" s="68"/>
      <c r="AG1197" s="69"/>
      <c r="AN1197" s="68"/>
      <c r="AO1197" s="68"/>
      <c r="AP1197" s="68"/>
      <c r="AQ1197" s="68"/>
      <c r="AR1197" s="68"/>
      <c r="AS1197" s="68"/>
      <c r="AT1197" s="68"/>
      <c r="AU1197" s="68"/>
    </row>
    <row r="1198" spans="27:48">
      <c r="AA1198" s="68"/>
      <c r="AB1198" s="68"/>
      <c r="AC1198" s="68"/>
      <c r="AD1198" s="68"/>
      <c r="AE1198" s="68"/>
      <c r="AG1198" s="69"/>
      <c r="AN1198" s="68"/>
      <c r="AO1198" s="68"/>
      <c r="AP1198" s="68"/>
      <c r="AQ1198" s="68"/>
      <c r="AR1198" s="68"/>
      <c r="AS1198" s="68"/>
      <c r="AT1198" s="68"/>
      <c r="AU1198" s="68"/>
    </row>
    <row r="1199" spans="27:48">
      <c r="AA1199" s="68"/>
      <c r="AB1199" s="68"/>
      <c r="AC1199" s="68"/>
      <c r="AD1199" s="68"/>
      <c r="AE1199" s="68"/>
      <c r="AG1199" s="69"/>
      <c r="AN1199" s="68"/>
      <c r="AO1199" s="68"/>
      <c r="AP1199" s="68"/>
      <c r="AQ1199" s="68"/>
      <c r="AR1199" s="68"/>
      <c r="AS1199" s="68"/>
      <c r="AT1199" s="68"/>
      <c r="AU1199" s="68"/>
    </row>
    <row r="1200" spans="27:48">
      <c r="AA1200" s="68"/>
      <c r="AB1200" s="68"/>
      <c r="AC1200" s="68"/>
      <c r="AD1200" s="68"/>
      <c r="AE1200" s="68"/>
      <c r="AG1200" s="69"/>
      <c r="AN1200" s="68"/>
      <c r="AO1200" s="68"/>
      <c r="AP1200" s="68"/>
      <c r="AQ1200" s="68"/>
      <c r="AR1200" s="68"/>
      <c r="AS1200" s="68"/>
      <c r="AT1200" s="68"/>
      <c r="AU1200" s="68"/>
    </row>
    <row r="1201" spans="27:47">
      <c r="AA1201" s="68"/>
      <c r="AB1201" s="68"/>
      <c r="AC1201" s="68"/>
      <c r="AD1201" s="68"/>
      <c r="AE1201" s="68"/>
      <c r="AG1201" s="69"/>
      <c r="AN1201" s="68"/>
      <c r="AO1201" s="68"/>
      <c r="AP1201" s="68"/>
      <c r="AQ1201" s="68"/>
      <c r="AR1201" s="68"/>
      <c r="AS1201" s="68"/>
      <c r="AT1201" s="68"/>
      <c r="AU1201" s="68"/>
    </row>
    <row r="1202" spans="27:47">
      <c r="AA1202" s="68"/>
      <c r="AB1202" s="68"/>
      <c r="AC1202" s="68"/>
      <c r="AD1202" s="68"/>
      <c r="AE1202" s="68"/>
      <c r="AG1202" s="69"/>
      <c r="AN1202" s="68"/>
      <c r="AO1202" s="68"/>
      <c r="AP1202" s="68"/>
      <c r="AQ1202" s="68"/>
      <c r="AR1202" s="68"/>
      <c r="AS1202" s="68"/>
      <c r="AT1202" s="68"/>
      <c r="AU1202" s="68"/>
    </row>
    <row r="1203" spans="27:47">
      <c r="AA1203" s="68"/>
      <c r="AB1203" s="68"/>
      <c r="AC1203" s="68"/>
      <c r="AD1203" s="68"/>
      <c r="AE1203" s="68"/>
      <c r="AG1203" s="69"/>
      <c r="AN1203" s="68"/>
      <c r="AO1203" s="68"/>
      <c r="AP1203" s="68"/>
      <c r="AQ1203" s="68"/>
      <c r="AR1203" s="68"/>
      <c r="AS1203" s="68"/>
      <c r="AT1203" s="68"/>
      <c r="AU1203" s="68"/>
    </row>
    <row r="1204" spans="27:47">
      <c r="AA1204" s="68"/>
      <c r="AB1204" s="68"/>
      <c r="AC1204" s="68"/>
      <c r="AD1204" s="68"/>
      <c r="AE1204" s="68"/>
      <c r="AG1204" s="69"/>
      <c r="AN1204" s="68"/>
      <c r="AO1204" s="68"/>
      <c r="AP1204" s="68"/>
      <c r="AQ1204" s="68"/>
      <c r="AR1204" s="68"/>
      <c r="AS1204" s="68"/>
      <c r="AT1204" s="68"/>
      <c r="AU1204" s="68"/>
    </row>
    <row r="1205" spans="27:47">
      <c r="AA1205" s="68"/>
      <c r="AB1205" s="68"/>
      <c r="AC1205" s="68"/>
      <c r="AD1205" s="68"/>
      <c r="AE1205" s="68"/>
      <c r="AG1205" s="69"/>
      <c r="AN1205" s="68"/>
      <c r="AO1205" s="68"/>
      <c r="AP1205" s="68"/>
      <c r="AQ1205" s="68"/>
      <c r="AR1205" s="68"/>
      <c r="AS1205" s="68"/>
      <c r="AT1205" s="68"/>
      <c r="AU1205" s="68"/>
    </row>
    <row r="1206" spans="27:47">
      <c r="AA1206" s="68"/>
      <c r="AB1206" s="68"/>
      <c r="AC1206" s="68"/>
      <c r="AD1206" s="68"/>
      <c r="AE1206" s="68"/>
      <c r="AG1206" s="69"/>
      <c r="AN1206" s="68"/>
      <c r="AO1206" s="68"/>
      <c r="AP1206" s="68"/>
      <c r="AQ1206" s="68"/>
      <c r="AR1206" s="68"/>
      <c r="AS1206" s="68"/>
      <c r="AT1206" s="68"/>
      <c r="AU1206" s="68"/>
    </row>
    <row r="1207" spans="27:47">
      <c r="AA1207" s="68"/>
      <c r="AB1207" s="68"/>
      <c r="AC1207" s="68"/>
      <c r="AD1207" s="68"/>
      <c r="AE1207" s="68"/>
      <c r="AG1207" s="69"/>
      <c r="AN1207" s="68"/>
      <c r="AO1207" s="68"/>
      <c r="AP1207" s="68"/>
      <c r="AQ1207" s="68"/>
      <c r="AR1207" s="68"/>
      <c r="AS1207" s="68"/>
      <c r="AT1207" s="68"/>
      <c r="AU1207" s="68"/>
    </row>
    <row r="1208" spans="27:47">
      <c r="AA1208" s="68"/>
      <c r="AB1208" s="68"/>
      <c r="AC1208" s="68"/>
      <c r="AD1208" s="68"/>
      <c r="AE1208" s="68"/>
      <c r="AG1208" s="69"/>
      <c r="AN1208" s="68"/>
      <c r="AO1208" s="68"/>
      <c r="AP1208" s="68"/>
      <c r="AQ1208" s="68"/>
      <c r="AR1208" s="68"/>
      <c r="AS1208" s="68"/>
      <c r="AT1208" s="68"/>
      <c r="AU1208" s="68"/>
    </row>
    <row r="1209" spans="27:47">
      <c r="AA1209" s="68"/>
      <c r="AB1209" s="68"/>
      <c r="AC1209" s="68"/>
      <c r="AD1209" s="68"/>
      <c r="AE1209" s="68"/>
      <c r="AG1209" s="69"/>
      <c r="AN1209" s="68"/>
      <c r="AO1209" s="68"/>
      <c r="AP1209" s="68"/>
      <c r="AQ1209" s="68"/>
      <c r="AR1209" s="68"/>
      <c r="AS1209" s="68"/>
      <c r="AT1209" s="68"/>
      <c r="AU1209" s="68"/>
    </row>
    <row r="1210" spans="27:47">
      <c r="AA1210" s="68"/>
      <c r="AB1210" s="68"/>
      <c r="AC1210" s="68"/>
      <c r="AD1210" s="68"/>
      <c r="AE1210" s="68"/>
      <c r="AG1210" s="69"/>
      <c r="AN1210" s="68"/>
      <c r="AO1210" s="68"/>
      <c r="AP1210" s="68"/>
      <c r="AQ1210" s="68"/>
      <c r="AR1210" s="68"/>
      <c r="AS1210" s="68"/>
      <c r="AT1210" s="68"/>
      <c r="AU1210" s="68"/>
    </row>
    <row r="1211" spans="27:47">
      <c r="AA1211" s="68"/>
      <c r="AB1211" s="68"/>
      <c r="AC1211" s="68"/>
      <c r="AD1211" s="68"/>
      <c r="AE1211" s="68"/>
      <c r="AG1211" s="69"/>
      <c r="AN1211" s="68"/>
      <c r="AO1211" s="68"/>
      <c r="AP1211" s="68"/>
      <c r="AQ1211" s="68"/>
      <c r="AR1211" s="68"/>
      <c r="AS1211" s="68"/>
      <c r="AT1211" s="68"/>
      <c r="AU1211" s="68"/>
    </row>
    <row r="1212" spans="27:47">
      <c r="AA1212" s="68"/>
      <c r="AB1212" s="68"/>
      <c r="AC1212" s="68"/>
      <c r="AD1212" s="68"/>
      <c r="AE1212" s="68"/>
      <c r="AG1212" s="69"/>
      <c r="AN1212" s="68"/>
      <c r="AO1212" s="68"/>
      <c r="AP1212" s="68"/>
      <c r="AQ1212" s="68"/>
      <c r="AR1212" s="68"/>
      <c r="AS1212" s="68"/>
      <c r="AT1212" s="68"/>
      <c r="AU1212" s="68"/>
    </row>
    <row r="1213" spans="27:47">
      <c r="AA1213" s="68"/>
      <c r="AB1213" s="68"/>
      <c r="AC1213" s="68"/>
      <c r="AD1213" s="68"/>
      <c r="AE1213" s="68"/>
      <c r="AG1213" s="69"/>
      <c r="AN1213" s="68"/>
      <c r="AO1213" s="68"/>
      <c r="AP1213" s="68"/>
      <c r="AQ1213" s="68"/>
      <c r="AR1213" s="68"/>
      <c r="AS1213" s="68"/>
      <c r="AT1213" s="68"/>
      <c r="AU1213" s="68"/>
    </row>
    <row r="1214" spans="27:47">
      <c r="AA1214" s="68"/>
      <c r="AB1214" s="68"/>
      <c r="AC1214" s="68"/>
      <c r="AD1214" s="68"/>
      <c r="AE1214" s="68"/>
      <c r="AG1214" s="69"/>
      <c r="AN1214" s="68"/>
      <c r="AO1214" s="68"/>
      <c r="AP1214" s="68"/>
      <c r="AQ1214" s="68"/>
      <c r="AR1214" s="68"/>
      <c r="AS1214" s="68"/>
      <c r="AT1214" s="68"/>
      <c r="AU1214" s="68"/>
    </row>
    <row r="1215" spans="27:47">
      <c r="AA1215" s="68"/>
      <c r="AB1215" s="68"/>
      <c r="AC1215" s="68"/>
      <c r="AD1215" s="68"/>
      <c r="AE1215" s="68"/>
      <c r="AG1215" s="69"/>
      <c r="AN1215" s="68"/>
      <c r="AO1215" s="68"/>
      <c r="AP1215" s="68"/>
      <c r="AQ1215" s="68"/>
      <c r="AR1215" s="68"/>
      <c r="AS1215" s="68"/>
      <c r="AT1215" s="68"/>
      <c r="AU1215" s="68"/>
    </row>
    <row r="1216" spans="27:47">
      <c r="AA1216" s="68"/>
      <c r="AB1216" s="68"/>
      <c r="AC1216" s="68"/>
      <c r="AD1216" s="68"/>
      <c r="AE1216" s="68"/>
      <c r="AG1216" s="69"/>
      <c r="AN1216" s="68"/>
      <c r="AO1216" s="68"/>
      <c r="AP1216" s="68"/>
      <c r="AQ1216" s="68"/>
      <c r="AR1216" s="68"/>
      <c r="AS1216" s="68"/>
      <c r="AT1216" s="68"/>
      <c r="AU1216" s="68"/>
    </row>
    <row r="1217" spans="27:64">
      <c r="AA1217" s="68"/>
      <c r="AB1217" s="68"/>
      <c r="AC1217" s="68"/>
      <c r="AD1217" s="68"/>
      <c r="AE1217" s="68"/>
      <c r="AG1217" s="69"/>
      <c r="AN1217" s="68"/>
      <c r="AO1217" s="68"/>
      <c r="AP1217" s="68"/>
      <c r="AQ1217" s="68"/>
      <c r="AR1217" s="68"/>
      <c r="AS1217" s="68"/>
      <c r="AT1217" s="68"/>
      <c r="AU1217" s="68"/>
      <c r="AV1217" s="68"/>
      <c r="AW1217" s="68"/>
      <c r="AX1217" s="68"/>
      <c r="AY1217" s="68"/>
      <c r="AZ1217" s="68"/>
      <c r="BA1217" s="68"/>
      <c r="BB1217" s="68"/>
      <c r="BC1217" s="68"/>
      <c r="BD1217" s="68"/>
      <c r="BE1217" s="68"/>
      <c r="BF1217" s="68"/>
      <c r="BG1217" s="68"/>
      <c r="BH1217" s="68"/>
      <c r="BI1217" s="68"/>
      <c r="BJ1217" s="68"/>
      <c r="BK1217" s="68"/>
      <c r="BL1217" s="68"/>
    </row>
    <row r="1218" spans="27:64">
      <c r="AA1218" s="68"/>
      <c r="AB1218" s="68"/>
      <c r="AC1218" s="68"/>
      <c r="AD1218" s="68"/>
      <c r="AE1218" s="68"/>
      <c r="AG1218" s="69"/>
      <c r="AN1218" s="68"/>
      <c r="AO1218" s="68"/>
      <c r="AP1218" s="68"/>
      <c r="AQ1218" s="68"/>
      <c r="AR1218" s="68"/>
      <c r="AS1218" s="68"/>
      <c r="AT1218" s="68"/>
      <c r="AU1218" s="68"/>
    </row>
    <row r="1219" spans="27:64">
      <c r="AA1219" s="68"/>
      <c r="AB1219" s="68"/>
      <c r="AC1219" s="68"/>
      <c r="AD1219" s="68"/>
      <c r="AE1219" s="68"/>
      <c r="AG1219" s="69"/>
      <c r="AN1219" s="68"/>
      <c r="AO1219" s="68"/>
      <c r="AP1219" s="68"/>
      <c r="AQ1219" s="68"/>
      <c r="AR1219" s="68"/>
      <c r="AS1219" s="68"/>
      <c r="AT1219" s="68"/>
      <c r="AU1219" s="68"/>
    </row>
    <row r="1220" spans="27:64">
      <c r="AA1220" s="68"/>
      <c r="AB1220" s="68"/>
      <c r="AC1220" s="68"/>
      <c r="AD1220" s="68"/>
      <c r="AE1220" s="68"/>
      <c r="AG1220" s="69"/>
      <c r="AN1220" s="68"/>
      <c r="AO1220" s="68"/>
      <c r="AP1220" s="68"/>
      <c r="AQ1220" s="68"/>
      <c r="AR1220" s="68"/>
      <c r="AS1220" s="68"/>
      <c r="AT1220" s="68"/>
      <c r="AU1220" s="68"/>
    </row>
    <row r="1221" spans="27:64">
      <c r="AA1221" s="68"/>
      <c r="AB1221" s="68"/>
      <c r="AC1221" s="68"/>
      <c r="AD1221" s="68"/>
      <c r="AE1221" s="68"/>
      <c r="AG1221" s="69"/>
      <c r="AN1221" s="68"/>
      <c r="AO1221" s="68"/>
      <c r="AP1221" s="68"/>
      <c r="AQ1221" s="68"/>
      <c r="AR1221" s="68"/>
      <c r="AS1221" s="68"/>
      <c r="AT1221" s="68"/>
      <c r="AU1221" s="68"/>
    </row>
    <row r="1222" spans="27:64">
      <c r="AA1222" s="68"/>
      <c r="AB1222" s="68"/>
      <c r="AC1222" s="68"/>
      <c r="AD1222" s="68"/>
      <c r="AE1222" s="68"/>
      <c r="AG1222" s="69"/>
      <c r="AN1222" s="68"/>
      <c r="AO1222" s="68"/>
      <c r="AP1222" s="68"/>
      <c r="AQ1222" s="68"/>
      <c r="AR1222" s="68"/>
      <c r="AS1222" s="68"/>
      <c r="AT1222" s="68"/>
      <c r="AU1222" s="68"/>
    </row>
    <row r="1223" spans="27:64">
      <c r="AA1223" s="68"/>
      <c r="AB1223" s="68"/>
      <c r="AC1223" s="68"/>
      <c r="AD1223" s="68"/>
      <c r="AE1223" s="68"/>
      <c r="AG1223" s="69"/>
      <c r="AN1223" s="68"/>
      <c r="AO1223" s="68"/>
      <c r="AP1223" s="68"/>
      <c r="AQ1223" s="68"/>
      <c r="AR1223" s="68"/>
      <c r="AS1223" s="68"/>
      <c r="AT1223" s="68"/>
      <c r="AU1223" s="68"/>
    </row>
    <row r="1224" spans="27:64">
      <c r="AA1224" s="68"/>
      <c r="AB1224" s="68"/>
      <c r="AC1224" s="68"/>
      <c r="AD1224" s="68"/>
      <c r="AE1224" s="68"/>
      <c r="AG1224" s="69"/>
      <c r="AN1224" s="68"/>
      <c r="AO1224" s="68"/>
      <c r="AP1224" s="68"/>
      <c r="AQ1224" s="68"/>
      <c r="AR1224" s="68"/>
      <c r="AS1224" s="68"/>
      <c r="AT1224" s="68"/>
      <c r="AU1224" s="68"/>
    </row>
    <row r="1225" spans="27:64">
      <c r="AA1225" s="68"/>
      <c r="AB1225" s="68"/>
      <c r="AC1225" s="68"/>
      <c r="AD1225" s="68"/>
      <c r="AE1225" s="68"/>
      <c r="AG1225" s="69"/>
      <c r="AN1225" s="68"/>
      <c r="AO1225" s="68"/>
      <c r="AP1225" s="68"/>
      <c r="AQ1225" s="68"/>
      <c r="AR1225" s="68"/>
      <c r="AS1225" s="68"/>
      <c r="AT1225" s="68"/>
      <c r="AU1225" s="68"/>
    </row>
    <row r="1226" spans="27:64">
      <c r="AA1226" s="68"/>
      <c r="AB1226" s="68"/>
      <c r="AC1226" s="68"/>
      <c r="AD1226" s="68"/>
      <c r="AE1226" s="68"/>
      <c r="AG1226" s="69"/>
      <c r="AN1226" s="68"/>
      <c r="AO1226" s="68"/>
      <c r="AP1226" s="68"/>
      <c r="AQ1226" s="68"/>
      <c r="AR1226" s="68"/>
      <c r="AS1226" s="68"/>
      <c r="AT1226" s="68"/>
      <c r="AU1226" s="68"/>
    </row>
    <row r="1227" spans="27:64">
      <c r="AA1227" s="68"/>
      <c r="AB1227" s="68"/>
      <c r="AC1227" s="68"/>
      <c r="AD1227" s="68"/>
      <c r="AE1227" s="68"/>
      <c r="AG1227" s="69"/>
      <c r="AN1227" s="68"/>
      <c r="AO1227" s="68"/>
      <c r="AP1227" s="68"/>
      <c r="AQ1227" s="68"/>
      <c r="AR1227" s="68"/>
      <c r="AS1227" s="68"/>
      <c r="AT1227" s="68"/>
      <c r="AU1227" s="68"/>
    </row>
    <row r="1228" spans="27:64">
      <c r="AA1228" s="68"/>
      <c r="AB1228" s="68"/>
      <c r="AC1228" s="68"/>
      <c r="AD1228" s="68"/>
      <c r="AE1228" s="68"/>
      <c r="AG1228" s="69"/>
      <c r="AN1228" s="68"/>
      <c r="AO1228" s="68"/>
      <c r="AP1228" s="68"/>
      <c r="AQ1228" s="68"/>
      <c r="AR1228" s="68"/>
      <c r="AS1228" s="68"/>
      <c r="AT1228" s="68"/>
      <c r="AU1228" s="68"/>
    </row>
    <row r="1229" spans="27:64">
      <c r="AA1229" s="68"/>
      <c r="AB1229" s="68"/>
      <c r="AC1229" s="68"/>
      <c r="AD1229" s="68"/>
      <c r="AE1229" s="68"/>
      <c r="AG1229" s="69"/>
      <c r="AN1229" s="68"/>
      <c r="AO1229" s="68"/>
      <c r="AP1229" s="68"/>
      <c r="AQ1229" s="68"/>
      <c r="AR1229" s="68"/>
      <c r="AS1229" s="68"/>
      <c r="AT1229" s="68"/>
      <c r="AU1229" s="68"/>
    </row>
    <row r="1230" spans="27:64">
      <c r="AA1230" s="68"/>
      <c r="AB1230" s="68"/>
      <c r="AC1230" s="68"/>
      <c r="AD1230" s="68"/>
      <c r="AE1230" s="68"/>
      <c r="AG1230" s="69"/>
      <c r="AN1230" s="68"/>
      <c r="AO1230" s="68"/>
      <c r="AP1230" s="68"/>
      <c r="AQ1230" s="68"/>
      <c r="AR1230" s="68"/>
      <c r="AS1230" s="68"/>
      <c r="AT1230" s="68"/>
      <c r="AU1230" s="68"/>
    </row>
    <row r="1231" spans="27:64">
      <c r="AA1231" s="68"/>
      <c r="AB1231" s="68"/>
      <c r="AC1231" s="68"/>
      <c r="AD1231" s="68"/>
      <c r="AE1231" s="68"/>
      <c r="AG1231" s="69"/>
      <c r="AN1231" s="68"/>
      <c r="AO1231" s="68"/>
      <c r="AP1231" s="68"/>
      <c r="AQ1231" s="68"/>
      <c r="AR1231" s="68"/>
      <c r="AS1231" s="68"/>
      <c r="AT1231" s="68"/>
      <c r="AU1231" s="68"/>
    </row>
    <row r="1232" spans="27:64">
      <c r="AA1232" s="68"/>
      <c r="AB1232" s="68"/>
      <c r="AC1232" s="68"/>
      <c r="AD1232" s="68"/>
      <c r="AE1232" s="68"/>
      <c r="AG1232" s="69"/>
      <c r="AN1232" s="68"/>
      <c r="AO1232" s="68"/>
      <c r="AP1232" s="68"/>
      <c r="AQ1232" s="68"/>
      <c r="AR1232" s="68"/>
      <c r="AS1232" s="68"/>
      <c r="AT1232" s="68"/>
      <c r="AU1232" s="68"/>
    </row>
    <row r="1233" spans="27:64">
      <c r="AA1233" s="68"/>
      <c r="AB1233" s="68"/>
      <c r="AC1233" s="68"/>
      <c r="AD1233" s="68"/>
      <c r="AE1233" s="68"/>
      <c r="AG1233" s="69"/>
      <c r="AN1233" s="68"/>
      <c r="AO1233" s="68"/>
      <c r="AP1233" s="68"/>
      <c r="AQ1233" s="68"/>
      <c r="AR1233" s="68"/>
      <c r="AS1233" s="68"/>
      <c r="AT1233" s="68"/>
      <c r="AU1233" s="68"/>
    </row>
    <row r="1234" spans="27:64">
      <c r="AA1234" s="68"/>
      <c r="AB1234" s="68"/>
      <c r="AC1234" s="68"/>
      <c r="AD1234" s="68"/>
      <c r="AE1234" s="68"/>
      <c r="AG1234" s="69"/>
      <c r="AN1234" s="68"/>
      <c r="AO1234" s="68"/>
      <c r="AP1234" s="68"/>
      <c r="AQ1234" s="68"/>
      <c r="AR1234" s="68"/>
      <c r="AS1234" s="68"/>
      <c r="AT1234" s="68"/>
      <c r="AU1234" s="68"/>
      <c r="AV1234" s="68"/>
      <c r="AW1234" s="68"/>
      <c r="AX1234" s="68"/>
      <c r="AY1234" s="68"/>
      <c r="AZ1234" s="68"/>
      <c r="BA1234" s="68"/>
      <c r="BB1234" s="68"/>
      <c r="BC1234" s="68"/>
      <c r="BD1234" s="68"/>
      <c r="BE1234" s="68"/>
      <c r="BF1234" s="68"/>
      <c r="BG1234" s="68"/>
      <c r="BH1234" s="68"/>
      <c r="BI1234" s="68"/>
      <c r="BJ1234" s="68"/>
      <c r="BK1234" s="68"/>
      <c r="BL1234" s="68"/>
    </row>
    <row r="1235" spans="27:64">
      <c r="AA1235" s="68"/>
      <c r="AB1235" s="68"/>
      <c r="AC1235" s="68"/>
      <c r="AD1235" s="68"/>
      <c r="AE1235" s="68"/>
      <c r="AG1235" s="69"/>
      <c r="AN1235" s="68"/>
      <c r="AO1235" s="68"/>
      <c r="AP1235" s="68"/>
      <c r="AQ1235" s="68"/>
      <c r="AR1235" s="68"/>
      <c r="AS1235" s="68"/>
      <c r="AT1235" s="68"/>
      <c r="AU1235" s="68"/>
    </row>
    <row r="1236" spans="27:64">
      <c r="AA1236" s="68"/>
      <c r="AB1236" s="68"/>
      <c r="AC1236" s="68"/>
      <c r="AD1236" s="68"/>
      <c r="AE1236" s="68"/>
      <c r="AG1236" s="69"/>
      <c r="AN1236" s="68"/>
      <c r="AO1236" s="68"/>
      <c r="AP1236" s="68"/>
      <c r="AQ1236" s="68"/>
      <c r="AR1236" s="68"/>
      <c r="AS1236" s="68"/>
      <c r="AT1236" s="68"/>
      <c r="AU1236" s="68"/>
    </row>
    <row r="1237" spans="27:64">
      <c r="AA1237" s="68"/>
      <c r="AB1237" s="68"/>
      <c r="AC1237" s="68"/>
      <c r="AD1237" s="68"/>
      <c r="AE1237" s="68"/>
      <c r="AG1237" s="69"/>
      <c r="AN1237" s="68"/>
      <c r="AO1237" s="68"/>
      <c r="AP1237" s="68"/>
      <c r="AQ1237" s="68"/>
      <c r="AR1237" s="68"/>
      <c r="AS1237" s="68"/>
      <c r="AT1237" s="68"/>
      <c r="AU1237" s="68"/>
    </row>
    <row r="1238" spans="27:64">
      <c r="AA1238" s="68"/>
      <c r="AB1238" s="68"/>
      <c r="AC1238" s="68"/>
      <c r="AD1238" s="68"/>
      <c r="AE1238" s="68"/>
      <c r="AG1238" s="69"/>
      <c r="AN1238" s="68"/>
      <c r="AO1238" s="68"/>
      <c r="AP1238" s="68"/>
      <c r="AQ1238" s="68"/>
      <c r="AR1238" s="68"/>
      <c r="AS1238" s="68"/>
      <c r="AT1238" s="68"/>
      <c r="AU1238" s="68"/>
    </row>
    <row r="1239" spans="27:64">
      <c r="AA1239" s="68"/>
      <c r="AB1239" s="68"/>
      <c r="AC1239" s="68"/>
      <c r="AD1239" s="68"/>
      <c r="AE1239" s="68"/>
      <c r="AG1239" s="69"/>
      <c r="AN1239" s="68"/>
      <c r="AO1239" s="68"/>
      <c r="AP1239" s="68"/>
      <c r="AQ1239" s="68"/>
      <c r="AR1239" s="68"/>
      <c r="AS1239" s="68"/>
      <c r="AT1239" s="68"/>
      <c r="AU1239" s="68"/>
    </row>
    <row r="1240" spans="27:64">
      <c r="AA1240" s="68"/>
      <c r="AB1240" s="68"/>
      <c r="AC1240" s="68"/>
      <c r="AD1240" s="68"/>
      <c r="AE1240" s="68"/>
      <c r="AG1240" s="69"/>
      <c r="AN1240" s="68"/>
      <c r="AO1240" s="68"/>
      <c r="AP1240" s="68"/>
      <c r="AQ1240" s="68"/>
      <c r="AR1240" s="68"/>
      <c r="AS1240" s="68"/>
      <c r="AT1240" s="68"/>
      <c r="AU1240" s="68"/>
    </row>
    <row r="1241" spans="27:64">
      <c r="AA1241" s="68"/>
      <c r="AB1241" s="68"/>
      <c r="AC1241" s="68"/>
      <c r="AD1241" s="68"/>
      <c r="AE1241" s="68"/>
      <c r="AG1241" s="69"/>
      <c r="AN1241" s="68"/>
      <c r="AO1241" s="68"/>
      <c r="AP1241" s="68"/>
      <c r="AQ1241" s="68"/>
      <c r="AR1241" s="68"/>
      <c r="AS1241" s="68"/>
      <c r="AT1241" s="68"/>
      <c r="AU1241" s="68"/>
    </row>
    <row r="1242" spans="27:64">
      <c r="AA1242" s="68"/>
      <c r="AB1242" s="68"/>
      <c r="AC1242" s="68"/>
      <c r="AD1242" s="68"/>
      <c r="AE1242" s="68"/>
      <c r="AG1242" s="69"/>
      <c r="AN1242" s="68"/>
      <c r="AO1242" s="68"/>
      <c r="AP1242" s="68"/>
      <c r="AQ1242" s="68"/>
      <c r="AR1242" s="68"/>
      <c r="AS1242" s="68"/>
      <c r="AT1242" s="68"/>
      <c r="AU1242" s="68"/>
    </row>
    <row r="1243" spans="27:64">
      <c r="AA1243" s="68"/>
      <c r="AB1243" s="68"/>
      <c r="AC1243" s="68"/>
      <c r="AD1243" s="68"/>
      <c r="AE1243" s="68"/>
      <c r="AG1243" s="69"/>
      <c r="AN1243" s="68"/>
      <c r="AO1243" s="68"/>
      <c r="AP1243" s="68"/>
      <c r="AQ1243" s="68"/>
      <c r="AR1243" s="68"/>
      <c r="AS1243" s="68"/>
      <c r="AT1243" s="68"/>
      <c r="AU1243" s="68"/>
      <c r="AV1243" s="68"/>
      <c r="AW1243" s="68"/>
      <c r="AX1243" s="68"/>
      <c r="AY1243" s="68"/>
      <c r="AZ1243" s="68"/>
      <c r="BA1243" s="68"/>
      <c r="BB1243" s="68"/>
      <c r="BC1243" s="68"/>
      <c r="BD1243" s="68"/>
      <c r="BE1243" s="68"/>
      <c r="BF1243" s="68"/>
      <c r="BG1243" s="68"/>
      <c r="BH1243" s="68"/>
      <c r="BI1243" s="68"/>
      <c r="BJ1243" s="68"/>
      <c r="BK1243" s="68"/>
      <c r="BL1243" s="68"/>
    </row>
    <row r="1244" spans="27:64">
      <c r="AA1244" s="68"/>
      <c r="AB1244" s="68"/>
      <c r="AC1244" s="68"/>
      <c r="AD1244" s="68"/>
      <c r="AE1244" s="68"/>
      <c r="AG1244" s="69"/>
      <c r="AN1244" s="68"/>
      <c r="AO1244" s="68"/>
      <c r="AP1244" s="68"/>
      <c r="AQ1244" s="68"/>
      <c r="AR1244" s="68"/>
      <c r="AS1244" s="68"/>
      <c r="AT1244" s="68"/>
      <c r="AU1244" s="68"/>
    </row>
    <row r="1245" spans="27:64">
      <c r="AA1245" s="68"/>
      <c r="AB1245" s="68"/>
      <c r="AC1245" s="68"/>
      <c r="AD1245" s="68"/>
      <c r="AE1245" s="68"/>
      <c r="AG1245" s="69"/>
      <c r="AN1245" s="68"/>
      <c r="AO1245" s="68"/>
      <c r="AP1245" s="68"/>
      <c r="AQ1245" s="68"/>
      <c r="AR1245" s="68"/>
      <c r="AS1245" s="68"/>
      <c r="AT1245" s="68"/>
      <c r="AU1245" s="68"/>
    </row>
    <row r="1246" spans="27:64">
      <c r="AA1246" s="68"/>
      <c r="AB1246" s="68"/>
      <c r="AC1246" s="68"/>
      <c r="AD1246" s="68"/>
      <c r="AE1246" s="68"/>
      <c r="AG1246" s="69"/>
      <c r="AN1246" s="68"/>
      <c r="AO1246" s="68"/>
      <c r="AP1246" s="68"/>
      <c r="AQ1246" s="68"/>
      <c r="AR1246" s="68"/>
      <c r="AS1246" s="68"/>
      <c r="AT1246" s="68"/>
      <c r="AU1246" s="68"/>
    </row>
    <row r="1247" spans="27:64">
      <c r="AA1247" s="68"/>
      <c r="AB1247" s="68"/>
      <c r="AC1247" s="68"/>
      <c r="AD1247" s="68"/>
      <c r="AE1247" s="68"/>
      <c r="AG1247" s="69"/>
      <c r="AN1247" s="68"/>
      <c r="AO1247" s="68"/>
      <c r="AP1247" s="68"/>
      <c r="AQ1247" s="68"/>
      <c r="AR1247" s="68"/>
      <c r="AS1247" s="68"/>
      <c r="AT1247" s="68"/>
      <c r="AU1247" s="68"/>
    </row>
    <row r="1248" spans="27:64">
      <c r="AA1248" s="68"/>
      <c r="AB1248" s="68"/>
      <c r="AC1248" s="68"/>
      <c r="AD1248" s="68"/>
      <c r="AE1248" s="68"/>
      <c r="AG1248" s="69"/>
      <c r="AN1248" s="68"/>
      <c r="AO1248" s="68"/>
      <c r="AP1248" s="68"/>
      <c r="AQ1248" s="68"/>
      <c r="AR1248" s="68"/>
      <c r="AS1248" s="68"/>
      <c r="AT1248" s="68"/>
      <c r="AU1248" s="68"/>
    </row>
    <row r="1249" spans="27:47">
      <c r="AA1249" s="68"/>
      <c r="AB1249" s="68"/>
      <c r="AC1249" s="68"/>
      <c r="AD1249" s="68"/>
      <c r="AE1249" s="68"/>
      <c r="AG1249" s="69"/>
      <c r="AN1249" s="68"/>
      <c r="AO1249" s="68"/>
      <c r="AP1249" s="68"/>
      <c r="AQ1249" s="68"/>
      <c r="AR1249" s="68"/>
      <c r="AS1249" s="68"/>
      <c r="AT1249" s="68"/>
      <c r="AU1249" s="68"/>
    </row>
    <row r="1250" spans="27:47">
      <c r="AA1250" s="68"/>
      <c r="AB1250" s="68"/>
      <c r="AC1250" s="68"/>
      <c r="AD1250" s="68"/>
      <c r="AE1250" s="68"/>
      <c r="AG1250" s="69"/>
      <c r="AN1250" s="68"/>
      <c r="AO1250" s="68"/>
      <c r="AP1250" s="68"/>
      <c r="AQ1250" s="68"/>
      <c r="AR1250" s="68"/>
      <c r="AS1250" s="68"/>
      <c r="AT1250" s="68"/>
      <c r="AU1250" s="68"/>
    </row>
    <row r="1251" spans="27:47">
      <c r="AA1251" s="68"/>
      <c r="AB1251" s="68"/>
      <c r="AC1251" s="68"/>
      <c r="AD1251" s="68"/>
      <c r="AE1251" s="68"/>
      <c r="AG1251" s="69"/>
      <c r="AN1251" s="68"/>
      <c r="AO1251" s="68"/>
      <c r="AP1251" s="68"/>
      <c r="AQ1251" s="68"/>
      <c r="AR1251" s="68"/>
      <c r="AS1251" s="68"/>
      <c r="AT1251" s="68"/>
      <c r="AU1251" s="68"/>
    </row>
    <row r="1252" spans="27:47">
      <c r="AA1252" s="68"/>
      <c r="AB1252" s="68"/>
      <c r="AC1252" s="68"/>
      <c r="AD1252" s="68"/>
      <c r="AE1252" s="68"/>
      <c r="AG1252" s="69"/>
      <c r="AN1252" s="68"/>
      <c r="AO1252" s="68"/>
      <c r="AP1252" s="68"/>
      <c r="AQ1252" s="68"/>
      <c r="AR1252" s="68"/>
      <c r="AS1252" s="68"/>
      <c r="AT1252" s="68"/>
      <c r="AU1252" s="68"/>
    </row>
    <row r="1253" spans="27:47">
      <c r="AA1253" s="68"/>
      <c r="AB1253" s="68"/>
      <c r="AC1253" s="68"/>
      <c r="AD1253" s="68"/>
      <c r="AE1253" s="68"/>
      <c r="AG1253" s="69"/>
      <c r="AN1253" s="68"/>
      <c r="AO1253" s="68"/>
      <c r="AP1253" s="68"/>
      <c r="AQ1253" s="68"/>
      <c r="AR1253" s="68"/>
      <c r="AS1253" s="68"/>
      <c r="AT1253" s="68"/>
      <c r="AU1253" s="68"/>
    </row>
    <row r="1254" spans="27:47">
      <c r="AA1254" s="68"/>
      <c r="AB1254" s="68"/>
      <c r="AC1254" s="68"/>
      <c r="AD1254" s="68"/>
      <c r="AE1254" s="68"/>
      <c r="AG1254" s="69"/>
      <c r="AN1254" s="68"/>
      <c r="AO1254" s="68"/>
      <c r="AP1254" s="68"/>
      <c r="AQ1254" s="68"/>
      <c r="AR1254" s="68"/>
      <c r="AS1254" s="68"/>
      <c r="AT1254" s="68"/>
      <c r="AU1254" s="68"/>
    </row>
    <row r="1255" spans="27:47">
      <c r="AA1255" s="68"/>
      <c r="AB1255" s="68"/>
      <c r="AC1255" s="68"/>
      <c r="AD1255" s="68"/>
      <c r="AE1255" s="68"/>
      <c r="AG1255" s="69"/>
      <c r="AN1255" s="68"/>
      <c r="AO1255" s="68"/>
      <c r="AP1255" s="68"/>
      <c r="AQ1255" s="68"/>
      <c r="AR1255" s="68"/>
      <c r="AS1255" s="68"/>
      <c r="AT1255" s="68"/>
      <c r="AU1255" s="68"/>
    </row>
    <row r="1256" spans="27:47">
      <c r="AA1256" s="68"/>
      <c r="AB1256" s="68"/>
      <c r="AC1256" s="68"/>
      <c r="AD1256" s="68"/>
      <c r="AE1256" s="68"/>
      <c r="AG1256" s="69"/>
      <c r="AN1256" s="68"/>
      <c r="AO1256" s="68"/>
      <c r="AP1256" s="68"/>
      <c r="AQ1256" s="68"/>
      <c r="AR1256" s="68"/>
      <c r="AS1256" s="68"/>
      <c r="AT1256" s="68"/>
      <c r="AU1256" s="68"/>
    </row>
    <row r="1257" spans="27:47">
      <c r="AA1257" s="68"/>
      <c r="AB1257" s="68"/>
      <c r="AC1257" s="68"/>
      <c r="AD1257" s="68"/>
      <c r="AE1257" s="68"/>
      <c r="AG1257" s="69"/>
      <c r="AN1257" s="68"/>
      <c r="AO1257" s="68"/>
      <c r="AP1257" s="68"/>
      <c r="AQ1257" s="68"/>
      <c r="AR1257" s="68"/>
      <c r="AS1257" s="68"/>
      <c r="AT1257" s="68"/>
      <c r="AU1257" s="68"/>
    </row>
    <row r="1258" spans="27:47">
      <c r="AA1258" s="68"/>
      <c r="AB1258" s="68"/>
      <c r="AC1258" s="68"/>
      <c r="AD1258" s="68"/>
      <c r="AE1258" s="68"/>
      <c r="AG1258" s="69"/>
      <c r="AN1258" s="68"/>
      <c r="AO1258" s="68"/>
      <c r="AP1258" s="68"/>
      <c r="AQ1258" s="68"/>
      <c r="AR1258" s="68"/>
      <c r="AS1258" s="68"/>
      <c r="AT1258" s="68"/>
      <c r="AU1258" s="68"/>
    </row>
    <row r="1259" spans="27:47">
      <c r="AA1259" s="68"/>
      <c r="AB1259" s="68"/>
      <c r="AC1259" s="68"/>
      <c r="AD1259" s="68"/>
      <c r="AE1259" s="68"/>
      <c r="AG1259" s="69"/>
      <c r="AN1259" s="68"/>
      <c r="AO1259" s="68"/>
      <c r="AP1259" s="68"/>
      <c r="AQ1259" s="68"/>
      <c r="AR1259" s="68"/>
      <c r="AS1259" s="68"/>
      <c r="AT1259" s="68"/>
      <c r="AU1259" s="68"/>
    </row>
    <row r="1260" spans="27:47">
      <c r="AA1260" s="68"/>
      <c r="AB1260" s="68"/>
      <c r="AC1260" s="68"/>
      <c r="AD1260" s="68"/>
      <c r="AE1260" s="68"/>
      <c r="AG1260" s="69"/>
      <c r="AN1260" s="68"/>
      <c r="AO1260" s="68"/>
      <c r="AP1260" s="68"/>
      <c r="AQ1260" s="68"/>
      <c r="AR1260" s="68"/>
      <c r="AS1260" s="68"/>
      <c r="AT1260" s="68"/>
      <c r="AU1260" s="68"/>
    </row>
    <row r="1261" spans="27:47">
      <c r="AA1261" s="68"/>
      <c r="AB1261" s="68"/>
      <c r="AC1261" s="68"/>
      <c r="AD1261" s="68"/>
      <c r="AE1261" s="68"/>
      <c r="AG1261" s="69"/>
      <c r="AN1261" s="68"/>
      <c r="AO1261" s="68"/>
      <c r="AP1261" s="68"/>
      <c r="AQ1261" s="68"/>
      <c r="AR1261" s="68"/>
      <c r="AS1261" s="68"/>
      <c r="AT1261" s="68"/>
      <c r="AU1261" s="68"/>
    </row>
    <row r="1262" spans="27:47">
      <c r="AA1262" s="68"/>
      <c r="AB1262" s="68"/>
      <c r="AC1262" s="68"/>
      <c r="AD1262" s="68"/>
      <c r="AE1262" s="68"/>
      <c r="AG1262" s="69"/>
      <c r="AN1262" s="68"/>
      <c r="AO1262" s="68"/>
      <c r="AP1262" s="68"/>
      <c r="AQ1262" s="68"/>
      <c r="AR1262" s="68"/>
      <c r="AS1262" s="68"/>
      <c r="AT1262" s="68"/>
      <c r="AU1262" s="68"/>
    </row>
    <row r="1263" spans="27:47">
      <c r="AA1263" s="68"/>
      <c r="AB1263" s="68"/>
      <c r="AC1263" s="68"/>
      <c r="AD1263" s="68"/>
      <c r="AE1263" s="68"/>
      <c r="AG1263" s="69"/>
      <c r="AN1263" s="68"/>
      <c r="AO1263" s="68"/>
      <c r="AP1263" s="68"/>
      <c r="AQ1263" s="68"/>
      <c r="AR1263" s="68"/>
      <c r="AS1263" s="68"/>
      <c r="AT1263" s="68"/>
      <c r="AU1263" s="68"/>
    </row>
    <row r="1264" spans="27:47">
      <c r="AA1264" s="68"/>
      <c r="AB1264" s="68"/>
      <c r="AC1264" s="68"/>
      <c r="AD1264" s="68"/>
      <c r="AE1264" s="68"/>
      <c r="AG1264" s="69"/>
      <c r="AN1264" s="68"/>
      <c r="AO1264" s="68"/>
      <c r="AP1264" s="68"/>
      <c r="AQ1264" s="68"/>
      <c r="AR1264" s="68"/>
      <c r="AS1264" s="68"/>
      <c r="AT1264" s="68"/>
      <c r="AU1264" s="68"/>
    </row>
    <row r="1265" spans="27:64">
      <c r="AA1265" s="68"/>
      <c r="AB1265" s="68"/>
      <c r="AC1265" s="68"/>
      <c r="AD1265" s="68"/>
      <c r="AE1265" s="68"/>
      <c r="AG1265" s="69"/>
      <c r="AN1265" s="68"/>
      <c r="AO1265" s="68"/>
      <c r="AP1265" s="68"/>
      <c r="AQ1265" s="68"/>
      <c r="AR1265" s="68"/>
      <c r="AS1265" s="68"/>
      <c r="AT1265" s="68"/>
      <c r="AU1265" s="68"/>
    </row>
    <row r="1266" spans="27:64">
      <c r="AA1266" s="68"/>
      <c r="AB1266" s="68"/>
      <c r="AC1266" s="68"/>
      <c r="AD1266" s="68"/>
      <c r="AE1266" s="68"/>
      <c r="AG1266" s="69"/>
      <c r="AN1266" s="68"/>
      <c r="AO1266" s="68"/>
      <c r="AP1266" s="68"/>
      <c r="AQ1266" s="68"/>
      <c r="AR1266" s="68"/>
      <c r="AS1266" s="68"/>
      <c r="AT1266" s="68"/>
      <c r="AU1266" s="68"/>
    </row>
    <row r="1267" spans="27:64">
      <c r="AA1267" s="68"/>
      <c r="AB1267" s="68"/>
      <c r="AC1267" s="68"/>
      <c r="AD1267" s="68"/>
      <c r="AE1267" s="68"/>
      <c r="AG1267" s="69"/>
      <c r="AN1267" s="68"/>
      <c r="AO1267" s="68"/>
      <c r="AP1267" s="68"/>
      <c r="AQ1267" s="68"/>
      <c r="AR1267" s="68"/>
      <c r="AS1267" s="68"/>
      <c r="AT1267" s="68"/>
      <c r="AU1267" s="68"/>
    </row>
    <row r="1268" spans="27:64">
      <c r="AA1268" s="68"/>
      <c r="AB1268" s="68"/>
      <c r="AC1268" s="68"/>
      <c r="AD1268" s="68"/>
      <c r="AE1268" s="68"/>
      <c r="AG1268" s="69"/>
      <c r="AN1268" s="68"/>
      <c r="AO1268" s="68"/>
      <c r="AP1268" s="68"/>
      <c r="AQ1268" s="68"/>
      <c r="AR1268" s="68"/>
      <c r="AS1268" s="68"/>
      <c r="AT1268" s="68"/>
      <c r="AU1268" s="68"/>
    </row>
    <row r="1269" spans="27:64">
      <c r="AA1269" s="68"/>
      <c r="AB1269" s="68"/>
      <c r="AC1269" s="68"/>
      <c r="AD1269" s="68"/>
      <c r="AE1269" s="68"/>
      <c r="AG1269" s="69"/>
      <c r="AN1269" s="68"/>
      <c r="AO1269" s="68"/>
      <c r="AP1269" s="68"/>
      <c r="AQ1269" s="68"/>
      <c r="AR1269" s="68"/>
      <c r="AS1269" s="68"/>
      <c r="AT1269" s="68"/>
      <c r="AU1269" s="68"/>
    </row>
    <row r="1270" spans="27:64">
      <c r="AA1270" s="68"/>
      <c r="AB1270" s="68"/>
      <c r="AC1270" s="68"/>
      <c r="AD1270" s="68"/>
      <c r="AE1270" s="68"/>
      <c r="AG1270" s="69"/>
      <c r="AN1270" s="68"/>
      <c r="AO1270" s="68"/>
      <c r="AP1270" s="68"/>
      <c r="AQ1270" s="68"/>
      <c r="AR1270" s="68"/>
      <c r="AS1270" s="68"/>
      <c r="AT1270" s="68"/>
      <c r="AU1270" s="68"/>
    </row>
    <row r="1271" spans="27:64">
      <c r="AA1271" s="68"/>
      <c r="AB1271" s="68"/>
      <c r="AC1271" s="68"/>
      <c r="AD1271" s="68"/>
      <c r="AE1271" s="68"/>
      <c r="AG1271" s="69"/>
      <c r="AN1271" s="68"/>
      <c r="AO1271" s="68"/>
      <c r="AP1271" s="68"/>
      <c r="AQ1271" s="68"/>
      <c r="AR1271" s="68"/>
      <c r="AS1271" s="68"/>
      <c r="AT1271" s="68"/>
      <c r="AU1271" s="68"/>
    </row>
    <row r="1272" spans="27:64">
      <c r="AA1272" s="68"/>
      <c r="AB1272" s="68"/>
      <c r="AC1272" s="68"/>
      <c r="AD1272" s="68"/>
      <c r="AE1272" s="68"/>
      <c r="AG1272" s="69"/>
      <c r="AN1272" s="68"/>
      <c r="AO1272" s="68"/>
      <c r="AP1272" s="68"/>
      <c r="AQ1272" s="68"/>
      <c r="AR1272" s="68"/>
      <c r="AS1272" s="68"/>
      <c r="AT1272" s="68"/>
      <c r="AU1272" s="68"/>
    </row>
    <row r="1273" spans="27:64">
      <c r="AA1273" s="68"/>
      <c r="AB1273" s="68"/>
      <c r="AC1273" s="68"/>
      <c r="AD1273" s="68"/>
      <c r="AE1273" s="68"/>
      <c r="AG1273" s="69"/>
      <c r="AN1273" s="68"/>
      <c r="AO1273" s="68"/>
      <c r="AP1273" s="68"/>
      <c r="AQ1273" s="68"/>
      <c r="AR1273" s="68"/>
      <c r="AS1273" s="68"/>
      <c r="AT1273" s="68"/>
      <c r="AU1273" s="68"/>
    </row>
    <row r="1274" spans="27:64">
      <c r="AA1274" s="68"/>
      <c r="AB1274" s="68"/>
      <c r="AC1274" s="68"/>
      <c r="AD1274" s="68"/>
      <c r="AE1274" s="68"/>
      <c r="AG1274" s="69"/>
      <c r="AN1274" s="68"/>
      <c r="AO1274" s="68"/>
      <c r="AP1274" s="68"/>
      <c r="AQ1274" s="68"/>
      <c r="AR1274" s="68"/>
      <c r="AS1274" s="68"/>
      <c r="AT1274" s="68"/>
      <c r="AU1274" s="68"/>
    </row>
    <row r="1275" spans="27:64">
      <c r="AA1275" s="68"/>
      <c r="AB1275" s="68"/>
      <c r="AC1275" s="68"/>
      <c r="AD1275" s="68"/>
      <c r="AE1275" s="68"/>
      <c r="AG1275" s="69"/>
      <c r="AN1275" s="68"/>
      <c r="AO1275" s="68"/>
      <c r="AP1275" s="68"/>
      <c r="AQ1275" s="68"/>
      <c r="AR1275" s="68"/>
      <c r="AS1275" s="68"/>
      <c r="AT1275" s="68"/>
      <c r="AU1275" s="68"/>
    </row>
    <row r="1276" spans="27:64">
      <c r="AA1276" s="68"/>
      <c r="AB1276" s="68"/>
      <c r="AC1276" s="68"/>
      <c r="AD1276" s="68"/>
      <c r="AE1276" s="68"/>
      <c r="AG1276" s="69"/>
      <c r="AN1276" s="68"/>
      <c r="AO1276" s="68"/>
      <c r="AP1276" s="68"/>
      <c r="AQ1276" s="68"/>
      <c r="AR1276" s="68"/>
      <c r="AS1276" s="68"/>
      <c r="AT1276" s="68"/>
      <c r="AU1276" s="68"/>
      <c r="AV1276" s="68"/>
      <c r="AW1276" s="68"/>
      <c r="AX1276" s="68"/>
      <c r="AY1276" s="68"/>
      <c r="AZ1276" s="68"/>
      <c r="BA1276" s="68"/>
      <c r="BB1276" s="68"/>
      <c r="BC1276" s="68"/>
      <c r="BD1276" s="68"/>
      <c r="BE1276" s="68"/>
      <c r="BF1276" s="68"/>
      <c r="BG1276" s="68"/>
      <c r="BH1276" s="68"/>
      <c r="BI1276" s="68"/>
      <c r="BJ1276" s="68"/>
      <c r="BK1276" s="68"/>
      <c r="BL1276" s="68"/>
    </row>
    <row r="1277" spans="27:64">
      <c r="AA1277" s="68"/>
      <c r="AB1277" s="68"/>
      <c r="AC1277" s="68"/>
      <c r="AD1277" s="68"/>
      <c r="AE1277" s="68"/>
      <c r="AG1277" s="69"/>
      <c r="AN1277" s="68"/>
      <c r="AO1277" s="68"/>
      <c r="AP1277" s="68"/>
      <c r="AQ1277" s="68"/>
      <c r="AR1277" s="68"/>
      <c r="AS1277" s="68"/>
      <c r="AT1277" s="68"/>
      <c r="AU1277" s="68"/>
    </row>
    <row r="1278" spans="27:64">
      <c r="AA1278" s="68"/>
      <c r="AB1278" s="68"/>
      <c r="AC1278" s="68"/>
      <c r="AD1278" s="68"/>
      <c r="AE1278" s="68"/>
      <c r="AG1278" s="69"/>
      <c r="AN1278" s="68"/>
      <c r="AO1278" s="68"/>
      <c r="AP1278" s="68"/>
      <c r="AQ1278" s="68"/>
      <c r="AR1278" s="68"/>
      <c r="AS1278" s="68"/>
      <c r="AT1278" s="68"/>
      <c r="AU1278" s="68"/>
      <c r="AV1278" s="68"/>
      <c r="AW1278" s="68"/>
      <c r="AX1278" s="68"/>
      <c r="AY1278" s="68"/>
      <c r="AZ1278" s="68"/>
      <c r="BA1278" s="68"/>
      <c r="BB1278" s="68"/>
      <c r="BC1278" s="68"/>
      <c r="BD1278" s="68"/>
      <c r="BE1278" s="68"/>
      <c r="BF1278" s="68"/>
      <c r="BG1278" s="68"/>
      <c r="BH1278" s="68"/>
      <c r="BI1278" s="68"/>
      <c r="BJ1278" s="68"/>
      <c r="BK1278" s="68"/>
      <c r="BL1278" s="68"/>
    </row>
    <row r="1279" spans="27:64">
      <c r="AA1279" s="68"/>
      <c r="AB1279" s="68"/>
      <c r="AC1279" s="68"/>
      <c r="AD1279" s="68"/>
      <c r="AE1279" s="68"/>
      <c r="AG1279" s="69"/>
      <c r="AN1279" s="68"/>
      <c r="AO1279" s="68"/>
      <c r="AP1279" s="68"/>
      <c r="AQ1279" s="68"/>
      <c r="AR1279" s="68"/>
      <c r="AS1279" s="68"/>
      <c r="AT1279" s="68"/>
      <c r="AU1279" s="68"/>
    </row>
    <row r="1280" spans="27:64">
      <c r="AA1280" s="68"/>
      <c r="AB1280" s="68"/>
      <c r="AC1280" s="68"/>
      <c r="AD1280" s="68"/>
      <c r="AE1280" s="68"/>
      <c r="AG1280" s="69"/>
      <c r="AN1280" s="68"/>
      <c r="AO1280" s="68"/>
      <c r="AP1280" s="68"/>
      <c r="AQ1280" s="68"/>
      <c r="AR1280" s="68"/>
      <c r="AS1280" s="68"/>
      <c r="AT1280" s="68"/>
      <c r="AU1280" s="68"/>
      <c r="AV1280" s="68"/>
    </row>
    <row r="1281" spans="27:64">
      <c r="AA1281" s="68"/>
      <c r="AB1281" s="68"/>
      <c r="AC1281" s="68"/>
      <c r="AD1281" s="68"/>
      <c r="AE1281" s="68"/>
      <c r="AG1281" s="69"/>
      <c r="AN1281" s="68"/>
      <c r="AO1281" s="68"/>
      <c r="AP1281" s="68"/>
      <c r="AQ1281" s="68"/>
      <c r="AR1281" s="68"/>
      <c r="AS1281" s="68"/>
      <c r="AT1281" s="68"/>
      <c r="AU1281" s="68"/>
    </row>
    <row r="1282" spans="27:64">
      <c r="AA1282" s="68"/>
      <c r="AB1282" s="68"/>
      <c r="AC1282" s="68"/>
      <c r="AD1282" s="68"/>
      <c r="AE1282" s="68"/>
      <c r="AG1282" s="69"/>
      <c r="AN1282" s="68"/>
      <c r="AO1282" s="68"/>
      <c r="AP1282" s="68"/>
      <c r="AQ1282" s="68"/>
      <c r="AR1282" s="68"/>
      <c r="AS1282" s="68"/>
      <c r="AT1282" s="68"/>
      <c r="AU1282" s="68"/>
      <c r="AV1282" s="68"/>
      <c r="AW1282" s="68"/>
      <c r="AX1282" s="68"/>
      <c r="AY1282" s="68"/>
      <c r="AZ1282" s="68"/>
      <c r="BA1282" s="68"/>
      <c r="BB1282" s="68"/>
      <c r="BC1282" s="68"/>
      <c r="BD1282" s="68"/>
      <c r="BE1282" s="68"/>
      <c r="BF1282" s="68"/>
      <c r="BG1282" s="68"/>
      <c r="BH1282" s="68"/>
      <c r="BI1282" s="68"/>
      <c r="BJ1282" s="68"/>
      <c r="BK1282" s="68"/>
      <c r="BL1282" s="68"/>
    </row>
    <row r="1283" spans="27:64">
      <c r="AA1283" s="68"/>
      <c r="AB1283" s="68"/>
      <c r="AC1283" s="68"/>
      <c r="AD1283" s="68"/>
      <c r="AE1283" s="68"/>
      <c r="AG1283" s="69"/>
      <c r="AN1283" s="68"/>
      <c r="AO1283" s="68"/>
      <c r="AP1283" s="68"/>
      <c r="AQ1283" s="68"/>
      <c r="AR1283" s="68"/>
      <c r="AS1283" s="68"/>
      <c r="AT1283" s="68"/>
      <c r="AU1283" s="68"/>
    </row>
    <row r="1284" spans="27:64">
      <c r="AA1284" s="68"/>
      <c r="AB1284" s="68"/>
      <c r="AC1284" s="68"/>
      <c r="AD1284" s="68"/>
      <c r="AE1284" s="68"/>
      <c r="AG1284" s="69"/>
      <c r="AN1284" s="68"/>
      <c r="AO1284" s="68"/>
      <c r="AP1284" s="68"/>
      <c r="AQ1284" s="68"/>
      <c r="AR1284" s="68"/>
      <c r="AS1284" s="68"/>
      <c r="AT1284" s="68"/>
      <c r="AU1284" s="68"/>
    </row>
    <row r="1285" spans="27:64">
      <c r="AA1285" s="68"/>
      <c r="AB1285" s="68"/>
      <c r="AC1285" s="68"/>
      <c r="AD1285" s="68"/>
      <c r="AE1285" s="68"/>
      <c r="AG1285" s="69"/>
      <c r="AN1285" s="68"/>
      <c r="AO1285" s="68"/>
      <c r="AP1285" s="68"/>
      <c r="AQ1285" s="68"/>
      <c r="AR1285" s="68"/>
      <c r="AS1285" s="68"/>
      <c r="AT1285" s="68"/>
      <c r="AU1285" s="68"/>
    </row>
    <row r="1286" spans="27:64">
      <c r="AA1286" s="68"/>
      <c r="AB1286" s="68"/>
      <c r="AC1286" s="68"/>
      <c r="AD1286" s="68"/>
      <c r="AE1286" s="68"/>
      <c r="AG1286" s="69"/>
      <c r="AN1286" s="68"/>
      <c r="AO1286" s="68"/>
      <c r="AP1286" s="68"/>
      <c r="AQ1286" s="68"/>
      <c r="AR1286" s="68"/>
      <c r="AS1286" s="68"/>
      <c r="AT1286" s="68"/>
      <c r="AU1286" s="68"/>
      <c r="AV1286" s="68"/>
    </row>
    <row r="1287" spans="27:64">
      <c r="AA1287" s="68"/>
      <c r="AB1287" s="68"/>
      <c r="AC1287" s="68"/>
      <c r="AD1287" s="68"/>
      <c r="AE1287" s="68"/>
      <c r="AG1287" s="69"/>
      <c r="AN1287" s="68"/>
      <c r="AO1287" s="68"/>
      <c r="AP1287" s="68"/>
      <c r="AQ1287" s="68"/>
      <c r="AR1287" s="68"/>
      <c r="AS1287" s="68"/>
      <c r="AT1287" s="68"/>
      <c r="AU1287" s="68"/>
    </row>
    <row r="1288" spans="27:64">
      <c r="AA1288" s="68"/>
      <c r="AB1288" s="68"/>
      <c r="AC1288" s="68"/>
      <c r="AD1288" s="68"/>
      <c r="AE1288" s="68"/>
      <c r="AG1288" s="69"/>
      <c r="AN1288" s="68"/>
      <c r="AO1288" s="68"/>
      <c r="AP1288" s="68"/>
      <c r="AQ1288" s="68"/>
      <c r="AR1288" s="68"/>
      <c r="AS1288" s="68"/>
      <c r="AT1288" s="68"/>
      <c r="AU1288" s="68"/>
    </row>
    <row r="1289" spans="27:64">
      <c r="AA1289" s="68"/>
      <c r="AB1289" s="68"/>
      <c r="AC1289" s="68"/>
      <c r="AD1289" s="68"/>
      <c r="AE1289" s="68"/>
      <c r="AG1289" s="69"/>
      <c r="AN1289" s="68"/>
      <c r="AO1289" s="68"/>
      <c r="AP1289" s="68"/>
      <c r="AQ1289" s="68"/>
      <c r="AR1289" s="68"/>
      <c r="AS1289" s="68"/>
      <c r="AT1289" s="68"/>
      <c r="AU1289" s="68"/>
    </row>
    <row r="1290" spans="27:64">
      <c r="AA1290" s="68"/>
      <c r="AB1290" s="68"/>
      <c r="AC1290" s="68"/>
      <c r="AD1290" s="68"/>
      <c r="AE1290" s="68"/>
      <c r="AG1290" s="69"/>
      <c r="AN1290" s="68"/>
      <c r="AO1290" s="68"/>
      <c r="AP1290" s="68"/>
      <c r="AQ1290" s="68"/>
      <c r="AR1290" s="68"/>
      <c r="AS1290" s="68"/>
      <c r="AT1290" s="68"/>
      <c r="AU1290" s="68"/>
    </row>
    <row r="1291" spans="27:64">
      <c r="AA1291" s="68"/>
      <c r="AB1291" s="68"/>
      <c r="AC1291" s="68"/>
      <c r="AD1291" s="68"/>
      <c r="AE1291" s="68"/>
      <c r="AG1291" s="69"/>
      <c r="AN1291" s="68"/>
      <c r="AO1291" s="68"/>
      <c r="AP1291" s="68"/>
      <c r="AQ1291" s="68"/>
      <c r="AR1291" s="68"/>
      <c r="AS1291" s="68"/>
      <c r="AT1291" s="68"/>
      <c r="AU1291" s="68"/>
    </row>
    <row r="1292" spans="27:64">
      <c r="AA1292" s="68"/>
      <c r="AB1292" s="68"/>
      <c r="AC1292" s="68"/>
      <c r="AD1292" s="68"/>
      <c r="AE1292" s="68"/>
      <c r="AG1292" s="69"/>
      <c r="AN1292" s="68"/>
      <c r="AO1292" s="68"/>
      <c r="AP1292" s="68"/>
      <c r="AQ1292" s="68"/>
      <c r="AR1292" s="68"/>
      <c r="AS1292" s="68"/>
      <c r="AT1292" s="68"/>
      <c r="AU1292" s="68"/>
    </row>
    <row r="1293" spans="27:64">
      <c r="AA1293" s="68"/>
      <c r="AB1293" s="68"/>
      <c r="AC1293" s="68"/>
      <c r="AD1293" s="68"/>
      <c r="AE1293" s="68"/>
      <c r="AG1293" s="69"/>
      <c r="AN1293" s="68"/>
      <c r="AO1293" s="68"/>
      <c r="AP1293" s="68"/>
      <c r="AQ1293" s="68"/>
      <c r="AR1293" s="68"/>
      <c r="AS1293" s="68"/>
      <c r="AT1293" s="68"/>
      <c r="AU1293" s="68"/>
    </row>
    <row r="1294" spans="27:64">
      <c r="AA1294" s="68"/>
      <c r="AB1294" s="68"/>
      <c r="AC1294" s="68"/>
      <c r="AD1294" s="68"/>
      <c r="AE1294" s="68"/>
      <c r="AG1294" s="69"/>
      <c r="AN1294" s="68"/>
      <c r="AO1294" s="68"/>
      <c r="AP1294" s="68"/>
      <c r="AQ1294" s="68"/>
      <c r="AR1294" s="68"/>
      <c r="AS1294" s="68"/>
      <c r="AT1294" s="68"/>
      <c r="AU1294" s="68"/>
    </row>
    <row r="1295" spans="27:64">
      <c r="AA1295" s="68"/>
      <c r="AB1295" s="68"/>
      <c r="AC1295" s="68"/>
      <c r="AD1295" s="68"/>
      <c r="AE1295" s="68"/>
      <c r="AG1295" s="69"/>
      <c r="AN1295" s="68"/>
      <c r="AO1295" s="68"/>
      <c r="AP1295" s="68"/>
      <c r="AQ1295" s="68"/>
      <c r="AR1295" s="68"/>
      <c r="AS1295" s="68"/>
      <c r="AT1295" s="68"/>
      <c r="AU1295" s="68"/>
    </row>
    <row r="1296" spans="27:64">
      <c r="AA1296" s="68"/>
      <c r="AB1296" s="68"/>
      <c r="AC1296" s="68"/>
      <c r="AD1296" s="68"/>
      <c r="AE1296" s="68"/>
      <c r="AG1296" s="69"/>
      <c r="AN1296" s="68"/>
      <c r="AO1296" s="68"/>
      <c r="AP1296" s="68"/>
      <c r="AQ1296" s="68"/>
      <c r="AR1296" s="68"/>
      <c r="AS1296" s="68"/>
      <c r="AT1296" s="68"/>
      <c r="AU1296" s="68"/>
    </row>
    <row r="1297" spans="27:64">
      <c r="AA1297" s="68"/>
      <c r="AB1297" s="68"/>
      <c r="AC1297" s="68"/>
      <c r="AD1297" s="68"/>
      <c r="AE1297" s="68"/>
      <c r="AG1297" s="69"/>
      <c r="AN1297" s="68"/>
      <c r="AO1297" s="68"/>
      <c r="AP1297" s="68"/>
      <c r="AQ1297" s="68"/>
      <c r="AR1297" s="68"/>
      <c r="AS1297" s="68"/>
      <c r="AT1297" s="68"/>
      <c r="AU1297" s="68"/>
    </row>
    <row r="1298" spans="27:64">
      <c r="AA1298" s="68"/>
      <c r="AB1298" s="68"/>
      <c r="AC1298" s="68"/>
      <c r="AD1298" s="68"/>
      <c r="AE1298" s="68"/>
      <c r="AG1298" s="69"/>
      <c r="AN1298" s="68"/>
      <c r="AO1298" s="68"/>
      <c r="AP1298" s="68"/>
      <c r="AQ1298" s="68"/>
      <c r="AR1298" s="68"/>
      <c r="AS1298" s="68"/>
      <c r="AT1298" s="68"/>
      <c r="AU1298" s="68"/>
    </row>
    <row r="1299" spans="27:64">
      <c r="AA1299" s="68"/>
      <c r="AB1299" s="68"/>
      <c r="AC1299" s="68"/>
      <c r="AD1299" s="68"/>
      <c r="AE1299" s="68"/>
      <c r="AG1299" s="69"/>
      <c r="AN1299" s="68"/>
      <c r="AO1299" s="68"/>
      <c r="AP1299" s="68"/>
      <c r="AQ1299" s="68"/>
      <c r="AR1299" s="68"/>
      <c r="AS1299" s="68"/>
      <c r="AT1299" s="68"/>
      <c r="AU1299" s="68"/>
    </row>
    <row r="1300" spans="27:64">
      <c r="AA1300" s="68"/>
      <c r="AB1300" s="68"/>
      <c r="AC1300" s="68"/>
      <c r="AD1300" s="68"/>
      <c r="AE1300" s="68"/>
      <c r="AG1300" s="69"/>
      <c r="AN1300" s="68"/>
      <c r="AO1300" s="68"/>
      <c r="AP1300" s="68"/>
      <c r="AQ1300" s="68"/>
      <c r="AR1300" s="68"/>
      <c r="AS1300" s="68"/>
      <c r="AT1300" s="68"/>
      <c r="AU1300" s="68"/>
    </row>
    <row r="1301" spans="27:64">
      <c r="AA1301" s="68"/>
      <c r="AB1301" s="68"/>
      <c r="AC1301" s="68"/>
      <c r="AD1301" s="68"/>
      <c r="AE1301" s="68"/>
      <c r="AG1301" s="69"/>
      <c r="AN1301" s="68"/>
      <c r="AO1301" s="68"/>
      <c r="AP1301" s="68"/>
      <c r="AQ1301" s="68"/>
      <c r="AR1301" s="68"/>
      <c r="AS1301" s="68"/>
      <c r="AT1301" s="68"/>
      <c r="AU1301" s="68"/>
    </row>
    <row r="1302" spans="27:64">
      <c r="AA1302" s="68"/>
      <c r="AB1302" s="68"/>
      <c r="AC1302" s="68"/>
      <c r="AD1302" s="68"/>
      <c r="AE1302" s="68"/>
      <c r="AG1302" s="69"/>
      <c r="AN1302" s="68"/>
      <c r="AO1302" s="68"/>
      <c r="AP1302" s="68"/>
      <c r="AQ1302" s="68"/>
      <c r="AR1302" s="68"/>
      <c r="AS1302" s="68"/>
      <c r="AT1302" s="68"/>
      <c r="AU1302" s="68"/>
    </row>
    <row r="1303" spans="27:64">
      <c r="AA1303" s="68"/>
      <c r="AB1303" s="68"/>
      <c r="AC1303" s="68"/>
      <c r="AD1303" s="68"/>
      <c r="AE1303" s="68"/>
      <c r="AG1303" s="69"/>
      <c r="AN1303" s="68"/>
      <c r="AO1303" s="68"/>
      <c r="AP1303" s="68"/>
      <c r="AQ1303" s="68"/>
      <c r="AR1303" s="68"/>
      <c r="AS1303" s="68"/>
      <c r="AT1303" s="68"/>
      <c r="AU1303" s="68"/>
    </row>
    <row r="1304" spans="27:64">
      <c r="AA1304" s="68"/>
      <c r="AB1304" s="68"/>
      <c r="AC1304" s="68"/>
      <c r="AD1304" s="68"/>
      <c r="AE1304" s="68"/>
      <c r="AG1304" s="69"/>
      <c r="AN1304" s="68"/>
      <c r="AO1304" s="68"/>
      <c r="AP1304" s="68"/>
      <c r="AQ1304" s="68"/>
      <c r="AR1304" s="68"/>
      <c r="AS1304" s="68"/>
      <c r="AT1304" s="68"/>
      <c r="AU1304" s="68"/>
    </row>
    <row r="1305" spans="27:64">
      <c r="AA1305" s="68"/>
      <c r="AB1305" s="68"/>
      <c r="AC1305" s="68"/>
      <c r="AD1305" s="68"/>
      <c r="AE1305" s="68"/>
      <c r="AG1305" s="69"/>
      <c r="AN1305" s="68"/>
      <c r="AO1305" s="68"/>
      <c r="AP1305" s="68"/>
      <c r="AQ1305" s="68"/>
      <c r="AR1305" s="68"/>
      <c r="AS1305" s="68"/>
      <c r="AT1305" s="68"/>
      <c r="AU1305" s="68"/>
    </row>
    <row r="1306" spans="27:64">
      <c r="AA1306" s="68"/>
      <c r="AB1306" s="68"/>
      <c r="AC1306" s="68"/>
      <c r="AD1306" s="68"/>
      <c r="AE1306" s="68"/>
      <c r="AG1306" s="69"/>
      <c r="AN1306" s="68"/>
      <c r="AO1306" s="68"/>
      <c r="AP1306" s="68"/>
      <c r="AQ1306" s="68"/>
      <c r="AR1306" s="68"/>
      <c r="AS1306" s="68"/>
      <c r="AT1306" s="68"/>
      <c r="AU1306" s="68"/>
    </row>
    <row r="1307" spans="27:64">
      <c r="AA1307" s="68"/>
      <c r="AB1307" s="68"/>
      <c r="AC1307" s="68"/>
      <c r="AD1307" s="68"/>
      <c r="AE1307" s="68"/>
      <c r="AG1307" s="69"/>
      <c r="AN1307" s="68"/>
      <c r="AO1307" s="68"/>
      <c r="AP1307" s="68"/>
      <c r="AQ1307" s="68"/>
      <c r="AR1307" s="68"/>
      <c r="AS1307" s="68"/>
      <c r="AT1307" s="68"/>
      <c r="AU1307" s="68"/>
    </row>
    <row r="1308" spans="27:64">
      <c r="AA1308" s="68"/>
      <c r="AB1308" s="68"/>
      <c r="AC1308" s="68"/>
      <c r="AD1308" s="68"/>
      <c r="AE1308" s="68"/>
      <c r="AG1308" s="69"/>
      <c r="AN1308" s="68"/>
      <c r="AO1308" s="68"/>
      <c r="AP1308" s="68"/>
      <c r="AQ1308" s="68"/>
      <c r="AR1308" s="68"/>
      <c r="AS1308" s="68"/>
      <c r="AT1308" s="68"/>
      <c r="AU1308" s="68"/>
    </row>
    <row r="1309" spans="27:64">
      <c r="AA1309" s="68"/>
      <c r="AB1309" s="68"/>
      <c r="AC1309" s="68"/>
      <c r="AD1309" s="68"/>
      <c r="AE1309" s="68"/>
      <c r="AG1309" s="69"/>
      <c r="AN1309" s="68"/>
      <c r="AO1309" s="68"/>
      <c r="AP1309" s="68"/>
      <c r="AQ1309" s="68"/>
      <c r="AR1309" s="68"/>
      <c r="AS1309" s="68"/>
      <c r="AT1309" s="68"/>
      <c r="AU1309" s="68"/>
    </row>
    <row r="1310" spans="27:64">
      <c r="AA1310" s="68"/>
      <c r="AB1310" s="68"/>
      <c r="AC1310" s="68"/>
      <c r="AD1310" s="68"/>
      <c r="AE1310" s="68"/>
      <c r="AG1310" s="69"/>
      <c r="AN1310" s="68"/>
      <c r="AO1310" s="68"/>
      <c r="AP1310" s="68"/>
      <c r="AQ1310" s="68"/>
      <c r="AR1310" s="68"/>
      <c r="AS1310" s="68"/>
      <c r="AT1310" s="68"/>
      <c r="AU1310" s="68"/>
      <c r="AV1310" s="68"/>
      <c r="AW1310" s="68"/>
      <c r="AX1310" s="68"/>
      <c r="AY1310" s="68"/>
      <c r="AZ1310" s="68"/>
      <c r="BA1310" s="68"/>
      <c r="BB1310" s="68"/>
      <c r="BC1310" s="68"/>
      <c r="BD1310" s="68"/>
      <c r="BE1310" s="68"/>
      <c r="BF1310" s="68"/>
      <c r="BG1310" s="68"/>
      <c r="BH1310" s="68"/>
      <c r="BI1310" s="68"/>
      <c r="BJ1310" s="68"/>
      <c r="BK1310" s="68"/>
      <c r="BL1310" s="68"/>
    </row>
    <row r="1311" spans="27:64">
      <c r="AA1311" s="68"/>
      <c r="AB1311" s="68"/>
      <c r="AC1311" s="68"/>
      <c r="AD1311" s="68"/>
      <c r="AE1311" s="68"/>
      <c r="AG1311" s="69"/>
      <c r="AN1311" s="68"/>
      <c r="AO1311" s="68"/>
      <c r="AP1311" s="68"/>
      <c r="AQ1311" s="68"/>
      <c r="AR1311" s="68"/>
      <c r="AS1311" s="68"/>
      <c r="AT1311" s="68"/>
      <c r="AU1311" s="68"/>
    </row>
    <row r="1312" spans="27:64">
      <c r="AA1312" s="68"/>
      <c r="AB1312" s="68"/>
      <c r="AC1312" s="68"/>
      <c r="AD1312" s="68"/>
      <c r="AE1312" s="68"/>
      <c r="AG1312" s="69"/>
      <c r="AN1312" s="68"/>
      <c r="AO1312" s="68"/>
      <c r="AP1312" s="68"/>
      <c r="AQ1312" s="68"/>
      <c r="AR1312" s="68"/>
      <c r="AS1312" s="68"/>
      <c r="AT1312" s="68"/>
      <c r="AU1312" s="68"/>
      <c r="AV1312" s="68"/>
      <c r="AW1312" s="68"/>
      <c r="AX1312" s="68"/>
      <c r="AY1312" s="68"/>
      <c r="AZ1312" s="68"/>
      <c r="BA1312" s="68"/>
      <c r="BB1312" s="68"/>
      <c r="BC1312" s="68"/>
      <c r="BD1312" s="68"/>
      <c r="BE1312" s="68"/>
      <c r="BF1312" s="68"/>
      <c r="BG1312" s="68"/>
      <c r="BH1312" s="68"/>
      <c r="BI1312" s="68"/>
      <c r="BJ1312" s="68"/>
      <c r="BK1312" s="68"/>
      <c r="BL1312" s="68"/>
    </row>
    <row r="1313" spans="27:64">
      <c r="AA1313" s="68"/>
      <c r="AB1313" s="68"/>
      <c r="AC1313" s="68"/>
      <c r="AD1313" s="68"/>
      <c r="AE1313" s="68"/>
      <c r="AG1313" s="69"/>
      <c r="AN1313" s="68"/>
      <c r="AO1313" s="68"/>
      <c r="AP1313" s="68"/>
      <c r="AQ1313" s="68"/>
      <c r="AR1313" s="68"/>
      <c r="AS1313" s="68"/>
      <c r="AT1313" s="68"/>
      <c r="AU1313" s="68"/>
    </row>
    <row r="1314" spans="27:64">
      <c r="AA1314" s="68"/>
      <c r="AB1314" s="68"/>
      <c r="AC1314" s="68"/>
      <c r="AD1314" s="68"/>
      <c r="AE1314" s="68"/>
      <c r="AG1314" s="69"/>
      <c r="AN1314" s="68"/>
      <c r="AO1314" s="68"/>
      <c r="AP1314" s="68"/>
      <c r="AQ1314" s="68"/>
      <c r="AR1314" s="68"/>
      <c r="AS1314" s="68"/>
      <c r="AT1314" s="68"/>
      <c r="AU1314" s="68"/>
      <c r="AV1314" s="68"/>
      <c r="AW1314" s="68"/>
      <c r="AX1314" s="68"/>
      <c r="AY1314" s="68"/>
      <c r="AZ1314" s="68"/>
      <c r="BA1314" s="68"/>
      <c r="BB1314" s="68"/>
      <c r="BC1314" s="68"/>
      <c r="BD1314" s="68"/>
      <c r="BE1314" s="68"/>
      <c r="BF1314" s="68"/>
      <c r="BG1314" s="68"/>
      <c r="BH1314" s="68"/>
      <c r="BI1314" s="68"/>
      <c r="BJ1314" s="68"/>
      <c r="BK1314" s="68"/>
      <c r="BL1314" s="68"/>
    </row>
    <row r="1315" spans="27:64">
      <c r="AA1315" s="68"/>
      <c r="AB1315" s="68"/>
      <c r="AC1315" s="68"/>
      <c r="AD1315" s="68"/>
      <c r="AE1315" s="68"/>
      <c r="AG1315" s="69"/>
      <c r="AN1315" s="68"/>
      <c r="AO1315" s="68"/>
      <c r="AP1315" s="68"/>
      <c r="AQ1315" s="68"/>
      <c r="AR1315" s="68"/>
      <c r="AS1315" s="68"/>
      <c r="AT1315" s="68"/>
      <c r="AU1315" s="68"/>
    </row>
    <row r="1316" spans="27:64">
      <c r="AA1316" s="68"/>
      <c r="AB1316" s="68"/>
      <c r="AC1316" s="68"/>
      <c r="AD1316" s="68"/>
      <c r="AE1316" s="68"/>
      <c r="AG1316" s="69"/>
      <c r="AN1316" s="68"/>
      <c r="AO1316" s="68"/>
      <c r="AP1316" s="68"/>
      <c r="AQ1316" s="68"/>
      <c r="AR1316" s="68"/>
      <c r="AS1316" s="68"/>
      <c r="AT1316" s="68"/>
      <c r="AU1316" s="68"/>
    </row>
    <row r="1317" spans="27:64">
      <c r="AA1317" s="68"/>
      <c r="AB1317" s="68"/>
      <c r="AC1317" s="68"/>
      <c r="AD1317" s="68"/>
      <c r="AE1317" s="68"/>
      <c r="AG1317" s="69"/>
      <c r="AN1317" s="68"/>
      <c r="AO1317" s="68"/>
      <c r="AP1317" s="68"/>
      <c r="AQ1317" s="68"/>
      <c r="AR1317" s="68"/>
      <c r="AS1317" s="68"/>
      <c r="AT1317" s="68"/>
      <c r="AU1317" s="68"/>
    </row>
    <row r="1318" spans="27:64">
      <c r="AA1318" s="68"/>
      <c r="AB1318" s="68"/>
      <c r="AC1318" s="68"/>
      <c r="AD1318" s="68"/>
      <c r="AE1318" s="68"/>
      <c r="AG1318" s="69"/>
      <c r="AN1318" s="68"/>
      <c r="AO1318" s="68"/>
      <c r="AP1318" s="68"/>
      <c r="AQ1318" s="68"/>
      <c r="AR1318" s="68"/>
      <c r="AS1318" s="68"/>
      <c r="AT1318" s="68"/>
      <c r="AU1318" s="68"/>
    </row>
    <row r="1319" spans="27:64">
      <c r="AA1319" s="68"/>
      <c r="AB1319" s="68"/>
      <c r="AC1319" s="68"/>
      <c r="AD1319" s="68"/>
      <c r="AE1319" s="68"/>
      <c r="AG1319" s="69"/>
      <c r="AN1319" s="68"/>
      <c r="AO1319" s="68"/>
      <c r="AP1319" s="68"/>
      <c r="AQ1319" s="68"/>
      <c r="AR1319" s="68"/>
      <c r="AS1319" s="68"/>
      <c r="AT1319" s="68"/>
      <c r="AU1319" s="68"/>
    </row>
    <row r="1320" spans="27:64">
      <c r="AA1320" s="68"/>
      <c r="AB1320" s="68"/>
      <c r="AC1320" s="68"/>
      <c r="AD1320" s="68"/>
      <c r="AE1320" s="68"/>
      <c r="AG1320" s="69"/>
      <c r="AN1320" s="68"/>
      <c r="AO1320" s="68"/>
      <c r="AP1320" s="68"/>
      <c r="AQ1320" s="68"/>
      <c r="AR1320" s="68"/>
      <c r="AS1320" s="68"/>
      <c r="AT1320" s="68"/>
      <c r="AU1320" s="68"/>
    </row>
    <row r="1321" spans="27:64">
      <c r="AA1321" s="68"/>
      <c r="AB1321" s="68"/>
      <c r="AC1321" s="68"/>
      <c r="AD1321" s="68"/>
      <c r="AE1321" s="68"/>
      <c r="AG1321" s="69"/>
      <c r="AN1321" s="68"/>
      <c r="AO1321" s="68"/>
      <c r="AP1321" s="68"/>
      <c r="AQ1321" s="68"/>
      <c r="AR1321" s="68"/>
      <c r="AS1321" s="68"/>
      <c r="AT1321" s="68"/>
      <c r="AU1321" s="68"/>
    </row>
    <row r="1322" spans="27:64">
      <c r="AA1322" s="68"/>
      <c r="AB1322" s="68"/>
      <c r="AC1322" s="68"/>
      <c r="AD1322" s="68"/>
      <c r="AE1322" s="68"/>
      <c r="AG1322" s="69"/>
      <c r="AN1322" s="68"/>
      <c r="AO1322" s="68"/>
      <c r="AP1322" s="68"/>
      <c r="AQ1322" s="68"/>
      <c r="AR1322" s="68"/>
      <c r="AS1322" s="68"/>
      <c r="AT1322" s="68"/>
      <c r="AU1322" s="68"/>
    </row>
    <row r="1323" spans="27:64">
      <c r="AA1323" s="68"/>
      <c r="AB1323" s="68"/>
      <c r="AC1323" s="68"/>
      <c r="AD1323" s="68"/>
      <c r="AE1323" s="68"/>
      <c r="AG1323" s="69"/>
      <c r="AN1323" s="68"/>
      <c r="AO1323" s="68"/>
      <c r="AP1323" s="68"/>
      <c r="AQ1323" s="68"/>
      <c r="AR1323" s="68"/>
      <c r="AS1323" s="68"/>
      <c r="AT1323" s="68"/>
      <c r="AU1323" s="68"/>
      <c r="AV1323" s="68"/>
    </row>
    <row r="1324" spans="27:64">
      <c r="AA1324" s="68"/>
      <c r="AB1324" s="68"/>
      <c r="AC1324" s="68"/>
      <c r="AD1324" s="68"/>
      <c r="AE1324" s="68"/>
      <c r="AG1324" s="69"/>
      <c r="AN1324" s="68"/>
      <c r="AO1324" s="68"/>
      <c r="AP1324" s="68"/>
      <c r="AQ1324" s="68"/>
      <c r="AR1324" s="68"/>
      <c r="AS1324" s="68"/>
      <c r="AT1324" s="68"/>
      <c r="AU1324" s="68"/>
    </row>
    <row r="1325" spans="27:64">
      <c r="AA1325" s="68"/>
      <c r="AB1325" s="68"/>
      <c r="AC1325" s="68"/>
      <c r="AD1325" s="68"/>
      <c r="AE1325" s="68"/>
      <c r="AG1325" s="69"/>
      <c r="AN1325" s="68"/>
      <c r="AO1325" s="68"/>
      <c r="AP1325" s="68"/>
      <c r="AQ1325" s="68"/>
      <c r="AR1325" s="68"/>
      <c r="AS1325" s="68"/>
      <c r="AT1325" s="68"/>
      <c r="AU1325" s="68"/>
      <c r="AV1325" s="68"/>
    </row>
    <row r="1326" spans="27:64">
      <c r="AA1326" s="68"/>
      <c r="AB1326" s="68"/>
      <c r="AC1326" s="68"/>
      <c r="AD1326" s="68"/>
      <c r="AE1326" s="68"/>
      <c r="AG1326" s="69"/>
      <c r="AN1326" s="68"/>
      <c r="AO1326" s="68"/>
      <c r="AP1326" s="68"/>
      <c r="AQ1326" s="68"/>
      <c r="AR1326" s="68"/>
      <c r="AS1326" s="68"/>
      <c r="AT1326" s="68"/>
      <c r="AU1326" s="68"/>
      <c r="AV1326" s="68"/>
      <c r="AW1326" s="68"/>
      <c r="AX1326" s="68"/>
      <c r="AY1326" s="68"/>
      <c r="AZ1326" s="68"/>
      <c r="BA1326" s="68"/>
      <c r="BB1326" s="68"/>
      <c r="BC1326" s="68"/>
      <c r="BD1326" s="68"/>
      <c r="BE1326" s="68"/>
      <c r="BF1326" s="68"/>
      <c r="BG1326" s="68"/>
      <c r="BH1326" s="68"/>
      <c r="BI1326" s="68"/>
      <c r="BJ1326" s="68"/>
      <c r="BK1326" s="68"/>
      <c r="BL1326" s="68"/>
    </row>
    <row r="1327" spans="27:64">
      <c r="AA1327" s="68"/>
      <c r="AB1327" s="68"/>
      <c r="AC1327" s="68"/>
      <c r="AD1327" s="68"/>
      <c r="AE1327" s="68"/>
      <c r="AG1327" s="69"/>
      <c r="AN1327" s="68"/>
      <c r="AO1327" s="68"/>
      <c r="AP1327" s="68"/>
      <c r="AQ1327" s="68"/>
      <c r="AR1327" s="68"/>
      <c r="AS1327" s="68"/>
      <c r="AT1327" s="68"/>
      <c r="AU1327" s="68"/>
    </row>
    <row r="1328" spans="27:64">
      <c r="AA1328" s="68"/>
      <c r="AB1328" s="68"/>
      <c r="AC1328" s="68"/>
      <c r="AD1328" s="68"/>
      <c r="AE1328" s="68"/>
      <c r="AG1328" s="69"/>
      <c r="AN1328" s="68"/>
      <c r="AO1328" s="68"/>
      <c r="AP1328" s="68"/>
      <c r="AQ1328" s="68"/>
      <c r="AR1328" s="68"/>
      <c r="AS1328" s="68"/>
      <c r="AT1328" s="68"/>
      <c r="AU1328" s="68"/>
    </row>
    <row r="1329" spans="27:64">
      <c r="AA1329" s="68"/>
      <c r="AB1329" s="68"/>
      <c r="AC1329" s="68"/>
      <c r="AD1329" s="68"/>
      <c r="AE1329" s="68"/>
      <c r="AG1329" s="69"/>
      <c r="AN1329" s="68"/>
      <c r="AO1329" s="68"/>
      <c r="AP1329" s="68"/>
      <c r="AQ1329" s="68"/>
      <c r="AR1329" s="68"/>
      <c r="AS1329" s="68"/>
      <c r="AT1329" s="68"/>
      <c r="AU1329" s="68"/>
    </row>
    <row r="1330" spans="27:64">
      <c r="AA1330" s="68"/>
      <c r="AB1330" s="68"/>
      <c r="AC1330" s="68"/>
      <c r="AD1330" s="68"/>
      <c r="AE1330" s="68"/>
      <c r="AG1330" s="69"/>
      <c r="AN1330" s="68"/>
      <c r="AO1330" s="68"/>
      <c r="AP1330" s="68"/>
      <c r="AQ1330" s="68"/>
      <c r="AR1330" s="68"/>
      <c r="AS1330" s="68"/>
      <c r="AT1330" s="68"/>
      <c r="AU1330" s="68"/>
    </row>
    <row r="1331" spans="27:64">
      <c r="AA1331" s="68"/>
      <c r="AB1331" s="68"/>
      <c r="AC1331" s="68"/>
      <c r="AD1331" s="68"/>
      <c r="AE1331" s="68"/>
      <c r="AG1331" s="69"/>
      <c r="AN1331" s="68"/>
      <c r="AO1331" s="68"/>
      <c r="AP1331" s="68"/>
      <c r="AQ1331" s="68"/>
      <c r="AR1331" s="68"/>
      <c r="AS1331" s="68"/>
      <c r="AT1331" s="68"/>
      <c r="AU1331" s="68"/>
    </row>
    <row r="1332" spans="27:64">
      <c r="AA1332" s="68"/>
      <c r="AB1332" s="68"/>
      <c r="AC1332" s="68"/>
      <c r="AD1332" s="68"/>
      <c r="AE1332" s="68"/>
      <c r="AG1332" s="69"/>
      <c r="AN1332" s="68"/>
      <c r="AO1332" s="68"/>
      <c r="AP1332" s="68"/>
      <c r="AQ1332" s="68"/>
      <c r="AR1332" s="68"/>
      <c r="AS1332" s="68"/>
      <c r="AT1332" s="68"/>
      <c r="AU1332" s="68"/>
    </row>
    <row r="1333" spans="27:64">
      <c r="AA1333" s="68"/>
      <c r="AB1333" s="68"/>
      <c r="AC1333" s="68"/>
      <c r="AD1333" s="68"/>
      <c r="AE1333" s="68"/>
      <c r="AG1333" s="69"/>
      <c r="AN1333" s="68"/>
      <c r="AO1333" s="68"/>
      <c r="AP1333" s="68"/>
      <c r="AQ1333" s="68"/>
      <c r="AR1333" s="68"/>
      <c r="AS1333" s="68"/>
      <c r="AT1333" s="68"/>
      <c r="AU1333" s="68"/>
      <c r="AV1333" s="68"/>
      <c r="AW1333" s="68"/>
      <c r="AX1333" s="68"/>
      <c r="AY1333" s="68"/>
      <c r="AZ1333" s="68"/>
      <c r="BA1333" s="68"/>
      <c r="BB1333" s="68"/>
      <c r="BC1333" s="68"/>
      <c r="BD1333" s="68"/>
      <c r="BE1333" s="68"/>
      <c r="BF1333" s="68"/>
      <c r="BG1333" s="68"/>
      <c r="BH1333" s="68"/>
      <c r="BI1333" s="68"/>
      <c r="BJ1333" s="68"/>
      <c r="BK1333" s="68"/>
      <c r="BL1333" s="68"/>
    </row>
    <row r="1334" spans="27:64">
      <c r="AA1334" s="68"/>
      <c r="AB1334" s="68"/>
      <c r="AC1334" s="68"/>
      <c r="AD1334" s="68"/>
      <c r="AE1334" s="68"/>
      <c r="AG1334" s="69"/>
      <c r="AN1334" s="68"/>
      <c r="AO1334" s="68"/>
      <c r="AP1334" s="68"/>
      <c r="AQ1334" s="68"/>
      <c r="AR1334" s="68"/>
      <c r="AS1334" s="68"/>
      <c r="AT1334" s="68"/>
      <c r="AU1334" s="68"/>
      <c r="AV1334" s="68"/>
      <c r="AX1334" s="68"/>
    </row>
    <row r="1335" spans="27:64">
      <c r="AA1335" s="68"/>
      <c r="AB1335" s="68"/>
      <c r="AC1335" s="68"/>
      <c r="AD1335" s="68"/>
      <c r="AE1335" s="68"/>
      <c r="AG1335" s="69"/>
      <c r="AN1335" s="68"/>
      <c r="AO1335" s="68"/>
      <c r="AP1335" s="68"/>
      <c r="AQ1335" s="68"/>
      <c r="AR1335" s="68"/>
      <c r="AS1335" s="68"/>
      <c r="AT1335" s="68"/>
      <c r="AU1335" s="68"/>
      <c r="AV1335" s="68"/>
      <c r="AW1335" s="68"/>
      <c r="AX1335" s="68"/>
      <c r="AY1335" s="68"/>
      <c r="AZ1335" s="68"/>
      <c r="BA1335" s="68"/>
      <c r="BB1335" s="68"/>
      <c r="BC1335" s="68"/>
      <c r="BD1335" s="68"/>
      <c r="BE1335" s="68"/>
      <c r="BF1335" s="68"/>
      <c r="BG1335" s="68"/>
      <c r="BH1335" s="68"/>
      <c r="BI1335" s="68"/>
      <c r="BJ1335" s="68"/>
      <c r="BK1335" s="68"/>
      <c r="BL1335" s="68"/>
    </row>
    <row r="1336" spans="27:64">
      <c r="AA1336" s="68"/>
      <c r="AB1336" s="68"/>
      <c r="AC1336" s="68"/>
      <c r="AD1336" s="68"/>
      <c r="AE1336" s="68"/>
      <c r="AG1336" s="69"/>
      <c r="AN1336" s="68"/>
      <c r="AO1336" s="68"/>
      <c r="AP1336" s="68"/>
      <c r="AQ1336" s="68"/>
      <c r="AR1336" s="68"/>
      <c r="AS1336" s="68"/>
      <c r="AT1336" s="68"/>
      <c r="AU1336" s="68"/>
      <c r="AV1336" s="68"/>
      <c r="AW1336" s="68"/>
      <c r="AX1336" s="68"/>
      <c r="AY1336" s="68"/>
      <c r="AZ1336" s="68"/>
      <c r="BA1336" s="68"/>
      <c r="BB1336" s="68"/>
      <c r="BC1336" s="68"/>
      <c r="BD1336" s="68"/>
      <c r="BE1336" s="68"/>
      <c r="BF1336" s="68"/>
      <c r="BG1336" s="68"/>
      <c r="BH1336" s="68"/>
      <c r="BI1336" s="68"/>
      <c r="BJ1336" s="68"/>
      <c r="BK1336" s="68"/>
      <c r="BL1336" s="68"/>
    </row>
    <row r="1337" spans="27:64">
      <c r="AA1337" s="68"/>
      <c r="AB1337" s="68"/>
      <c r="AC1337" s="68"/>
      <c r="AD1337" s="68"/>
      <c r="AE1337" s="68"/>
      <c r="AG1337" s="69"/>
      <c r="AN1337" s="68"/>
      <c r="AO1337" s="68"/>
      <c r="AP1337" s="68"/>
      <c r="AQ1337" s="68"/>
      <c r="AR1337" s="68"/>
      <c r="AS1337" s="68"/>
      <c r="AT1337" s="68"/>
      <c r="AU1337" s="68"/>
    </row>
    <row r="1338" spans="27:64">
      <c r="AA1338" s="68"/>
      <c r="AB1338" s="68"/>
      <c r="AC1338" s="68"/>
      <c r="AD1338" s="68"/>
      <c r="AE1338" s="68"/>
      <c r="AG1338" s="69"/>
      <c r="AN1338" s="68"/>
      <c r="AO1338" s="68"/>
      <c r="AP1338" s="68"/>
      <c r="AQ1338" s="68"/>
      <c r="AR1338" s="68"/>
      <c r="AS1338" s="68"/>
      <c r="AT1338" s="68"/>
      <c r="AU1338" s="68"/>
    </row>
    <row r="1339" spans="27:64">
      <c r="AA1339" s="68"/>
      <c r="AB1339" s="68"/>
      <c r="AC1339" s="68"/>
      <c r="AD1339" s="68"/>
      <c r="AE1339" s="68"/>
      <c r="AG1339" s="69"/>
      <c r="AN1339" s="68"/>
      <c r="AO1339" s="68"/>
      <c r="AP1339" s="68"/>
      <c r="AQ1339" s="68"/>
      <c r="AR1339" s="68"/>
      <c r="AS1339" s="68"/>
      <c r="AT1339" s="68"/>
      <c r="AU1339" s="68"/>
    </row>
    <row r="1340" spans="27:64">
      <c r="AA1340" s="68"/>
      <c r="AB1340" s="68"/>
      <c r="AC1340" s="68"/>
      <c r="AD1340" s="68"/>
      <c r="AE1340" s="68"/>
      <c r="AG1340" s="69"/>
      <c r="AN1340" s="68"/>
      <c r="AO1340" s="68"/>
      <c r="AP1340" s="68"/>
      <c r="AQ1340" s="68"/>
      <c r="AR1340" s="68"/>
      <c r="AS1340" s="68"/>
      <c r="AT1340" s="68"/>
      <c r="AU1340" s="68"/>
    </row>
    <row r="1341" spans="27:64">
      <c r="AA1341" s="68"/>
      <c r="AB1341" s="68"/>
      <c r="AC1341" s="68"/>
      <c r="AD1341" s="68"/>
      <c r="AE1341" s="68"/>
      <c r="AG1341" s="69"/>
      <c r="AN1341" s="68"/>
      <c r="AO1341" s="68"/>
      <c r="AP1341" s="68"/>
      <c r="AQ1341" s="68"/>
      <c r="AR1341" s="68"/>
      <c r="AS1341" s="68"/>
      <c r="AT1341" s="68"/>
      <c r="AU1341" s="68"/>
    </row>
    <row r="1342" spans="27:64">
      <c r="AA1342" s="68"/>
      <c r="AB1342" s="68"/>
      <c r="AC1342" s="68"/>
      <c r="AD1342" s="68"/>
      <c r="AE1342" s="68"/>
      <c r="AG1342" s="69"/>
      <c r="AN1342" s="68"/>
      <c r="AO1342" s="68"/>
      <c r="AP1342" s="68"/>
      <c r="AQ1342" s="68"/>
      <c r="AR1342" s="68"/>
      <c r="AS1342" s="68"/>
      <c r="AT1342" s="68"/>
      <c r="AU1342" s="68"/>
    </row>
    <row r="1343" spans="27:64">
      <c r="AA1343" s="68"/>
      <c r="AB1343" s="68"/>
      <c r="AC1343" s="68"/>
      <c r="AD1343" s="68"/>
      <c r="AE1343" s="68"/>
      <c r="AG1343" s="69"/>
      <c r="AN1343" s="68"/>
      <c r="AO1343" s="68"/>
      <c r="AP1343" s="68"/>
      <c r="AQ1343" s="68"/>
      <c r="AR1343" s="68"/>
      <c r="AS1343" s="68"/>
      <c r="AT1343" s="68"/>
      <c r="AU1343" s="68"/>
    </row>
    <row r="1344" spans="27:64">
      <c r="AA1344" s="68"/>
      <c r="AB1344" s="68"/>
      <c r="AC1344" s="68"/>
      <c r="AD1344" s="68"/>
      <c r="AE1344" s="68"/>
      <c r="AG1344" s="69"/>
      <c r="AN1344" s="68"/>
      <c r="AO1344" s="68"/>
      <c r="AP1344" s="68"/>
      <c r="AQ1344" s="68"/>
      <c r="AR1344" s="68"/>
      <c r="AS1344" s="68"/>
      <c r="AT1344" s="68"/>
      <c r="AU1344" s="68"/>
    </row>
    <row r="1345" spans="27:64">
      <c r="AA1345" s="68"/>
      <c r="AB1345" s="68"/>
      <c r="AC1345" s="68"/>
      <c r="AD1345" s="68"/>
      <c r="AE1345" s="68"/>
      <c r="AG1345" s="69"/>
      <c r="AN1345" s="68"/>
      <c r="AO1345" s="68"/>
      <c r="AP1345" s="68"/>
      <c r="AQ1345" s="68"/>
      <c r="AR1345" s="68"/>
      <c r="AS1345" s="68"/>
      <c r="AT1345" s="68"/>
      <c r="AU1345" s="68"/>
    </row>
    <row r="1346" spans="27:64">
      <c r="AA1346" s="68"/>
      <c r="AB1346" s="68"/>
      <c r="AC1346" s="68"/>
      <c r="AD1346" s="68"/>
      <c r="AE1346" s="68"/>
      <c r="AG1346" s="69"/>
      <c r="AN1346" s="68"/>
      <c r="AO1346" s="68"/>
      <c r="AP1346" s="68"/>
      <c r="AQ1346" s="68"/>
      <c r="AR1346" s="68"/>
      <c r="AS1346" s="68"/>
      <c r="AT1346" s="68"/>
      <c r="AU1346" s="68"/>
    </row>
    <row r="1347" spans="27:64">
      <c r="AA1347" s="68"/>
      <c r="AB1347" s="68"/>
      <c r="AC1347" s="68"/>
      <c r="AD1347" s="68"/>
      <c r="AE1347" s="68"/>
      <c r="AG1347" s="69"/>
      <c r="AN1347" s="68"/>
      <c r="AO1347" s="68"/>
      <c r="AP1347" s="68"/>
      <c r="AQ1347" s="68"/>
      <c r="AR1347" s="68"/>
      <c r="AS1347" s="68"/>
      <c r="AT1347" s="68"/>
      <c r="AU1347" s="68"/>
    </row>
    <row r="1348" spans="27:64">
      <c r="AA1348" s="68"/>
      <c r="AB1348" s="68"/>
      <c r="AC1348" s="68"/>
      <c r="AD1348" s="68"/>
      <c r="AE1348" s="68"/>
      <c r="AG1348" s="69"/>
      <c r="AN1348" s="68"/>
      <c r="AO1348" s="68"/>
      <c r="AP1348" s="68"/>
      <c r="AQ1348" s="68"/>
      <c r="AR1348" s="68"/>
      <c r="AS1348" s="68"/>
      <c r="AT1348" s="68"/>
      <c r="AU1348" s="68"/>
    </row>
    <row r="1349" spans="27:64">
      <c r="AA1349" s="68"/>
      <c r="AB1349" s="68"/>
      <c r="AC1349" s="68"/>
      <c r="AD1349" s="68"/>
      <c r="AE1349" s="68"/>
      <c r="AG1349" s="69"/>
      <c r="AN1349" s="68"/>
      <c r="AO1349" s="68"/>
      <c r="AP1349" s="68"/>
      <c r="AQ1349" s="68"/>
      <c r="AR1349" s="68"/>
      <c r="AS1349" s="68"/>
      <c r="AT1349" s="68"/>
      <c r="AU1349" s="68"/>
    </row>
    <row r="1350" spans="27:64">
      <c r="AA1350" s="68"/>
      <c r="AB1350" s="68"/>
      <c r="AC1350" s="68"/>
      <c r="AD1350" s="68"/>
      <c r="AE1350" s="68"/>
      <c r="AG1350" s="69"/>
      <c r="AN1350" s="68"/>
      <c r="AO1350" s="68"/>
      <c r="AP1350" s="68"/>
      <c r="AQ1350" s="68"/>
      <c r="AR1350" s="68"/>
      <c r="AS1350" s="68"/>
      <c r="AT1350" s="68"/>
      <c r="AU1350" s="68"/>
    </row>
    <row r="1351" spans="27:64">
      <c r="AA1351" s="68"/>
      <c r="AB1351" s="68"/>
      <c r="AC1351" s="68"/>
      <c r="AD1351" s="68"/>
      <c r="AE1351" s="68"/>
      <c r="AG1351" s="69"/>
      <c r="AN1351" s="68"/>
      <c r="AO1351" s="68"/>
      <c r="AP1351" s="68"/>
      <c r="AQ1351" s="68"/>
      <c r="AR1351" s="68"/>
      <c r="AS1351" s="68"/>
      <c r="AT1351" s="68"/>
      <c r="AU1351" s="68"/>
    </row>
    <row r="1352" spans="27:64">
      <c r="AA1352" s="68"/>
      <c r="AB1352" s="68"/>
      <c r="AC1352" s="68"/>
      <c r="AD1352" s="68"/>
      <c r="AE1352" s="68"/>
      <c r="AG1352" s="69"/>
      <c r="AN1352" s="68"/>
      <c r="AO1352" s="68"/>
      <c r="AP1352" s="68"/>
      <c r="AQ1352" s="68"/>
      <c r="AR1352" s="68"/>
      <c r="AS1352" s="68"/>
      <c r="AT1352" s="68"/>
      <c r="AU1352" s="68"/>
    </row>
    <row r="1353" spans="27:64">
      <c r="AA1353" s="68"/>
      <c r="AB1353" s="68"/>
      <c r="AC1353" s="68"/>
      <c r="AD1353" s="68"/>
      <c r="AE1353" s="68"/>
      <c r="AG1353" s="69"/>
      <c r="AN1353" s="68"/>
      <c r="AO1353" s="68"/>
      <c r="AP1353" s="68"/>
      <c r="AQ1353" s="68"/>
      <c r="AR1353" s="68"/>
      <c r="AS1353" s="68"/>
      <c r="AT1353" s="68"/>
      <c r="AU1353" s="68"/>
    </row>
    <row r="1354" spans="27:64">
      <c r="AA1354" s="68"/>
      <c r="AB1354" s="68"/>
      <c r="AC1354" s="68"/>
      <c r="AD1354" s="68"/>
      <c r="AE1354" s="68"/>
      <c r="AG1354" s="69"/>
      <c r="AN1354" s="68"/>
      <c r="AO1354" s="68"/>
      <c r="AP1354" s="68"/>
      <c r="AQ1354" s="68"/>
      <c r="AR1354" s="68"/>
      <c r="AS1354" s="68"/>
      <c r="AT1354" s="68"/>
      <c r="AU1354" s="68"/>
      <c r="AV1354" s="68"/>
      <c r="AX1354" s="68"/>
      <c r="AY1354" s="68"/>
      <c r="AZ1354" s="68"/>
      <c r="BA1354" s="68"/>
      <c r="BB1354" s="68"/>
      <c r="BC1354" s="68"/>
      <c r="BD1354" s="68"/>
      <c r="BE1354" s="68"/>
      <c r="BF1354" s="68"/>
      <c r="BG1354" s="68"/>
      <c r="BH1354" s="68"/>
      <c r="BI1354" s="68"/>
      <c r="BJ1354" s="68"/>
      <c r="BK1354" s="68"/>
      <c r="BL1354" s="68"/>
    </row>
    <row r="1355" spans="27:64">
      <c r="AA1355" s="68"/>
      <c r="AB1355" s="68"/>
      <c r="AC1355" s="68"/>
      <c r="AD1355" s="68"/>
      <c r="AE1355" s="68"/>
      <c r="AG1355" s="69"/>
      <c r="AN1355" s="68"/>
      <c r="AO1355" s="68"/>
      <c r="AP1355" s="68"/>
      <c r="AQ1355" s="68"/>
      <c r="AR1355" s="68"/>
      <c r="AS1355" s="68"/>
      <c r="AT1355" s="68"/>
      <c r="AU1355" s="68"/>
    </row>
    <row r="1356" spans="27:64">
      <c r="AA1356" s="68"/>
      <c r="AB1356" s="68"/>
      <c r="AC1356" s="68"/>
      <c r="AD1356" s="68"/>
      <c r="AE1356" s="68"/>
      <c r="AG1356" s="69"/>
      <c r="AN1356" s="68"/>
      <c r="AO1356" s="68"/>
      <c r="AP1356" s="68"/>
      <c r="AQ1356" s="68"/>
      <c r="AR1356" s="68"/>
      <c r="AS1356" s="68"/>
      <c r="AT1356" s="68"/>
      <c r="AU1356" s="68"/>
    </row>
    <row r="1357" spans="27:64">
      <c r="AA1357" s="68"/>
      <c r="AB1357" s="68"/>
      <c r="AC1357" s="68"/>
      <c r="AD1357" s="68"/>
      <c r="AE1357" s="68"/>
      <c r="AG1357" s="69"/>
      <c r="AN1357" s="68"/>
      <c r="AO1357" s="68"/>
      <c r="AP1357" s="68"/>
      <c r="AQ1357" s="68"/>
      <c r="AR1357" s="68"/>
      <c r="AS1357" s="68"/>
      <c r="AT1357" s="68"/>
      <c r="AU1357" s="68"/>
    </row>
    <row r="1358" spans="27:64">
      <c r="AA1358" s="68"/>
      <c r="AB1358" s="68"/>
      <c r="AC1358" s="68"/>
      <c r="AD1358" s="68"/>
      <c r="AE1358" s="68"/>
      <c r="AG1358" s="69"/>
      <c r="AN1358" s="68"/>
      <c r="AO1358" s="68"/>
      <c r="AP1358" s="68"/>
      <c r="AQ1358" s="68"/>
      <c r="AR1358" s="68"/>
      <c r="AS1358" s="68"/>
      <c r="AT1358" s="68"/>
      <c r="AU1358" s="68"/>
      <c r="AV1358" s="68"/>
      <c r="AX1358" s="68"/>
    </row>
    <row r="1359" spans="27:64">
      <c r="AA1359" s="68"/>
      <c r="AB1359" s="68"/>
      <c r="AC1359" s="68"/>
      <c r="AD1359" s="68"/>
      <c r="AE1359" s="68"/>
      <c r="AG1359" s="69"/>
      <c r="AN1359" s="68"/>
      <c r="AO1359" s="68"/>
      <c r="AP1359" s="68"/>
      <c r="AQ1359" s="68"/>
      <c r="AR1359" s="68"/>
      <c r="AS1359" s="68"/>
      <c r="AT1359" s="68"/>
      <c r="AU1359" s="68"/>
    </row>
    <row r="1360" spans="27:64">
      <c r="AA1360" s="68"/>
      <c r="AB1360" s="68"/>
      <c r="AC1360" s="68"/>
      <c r="AD1360" s="68"/>
      <c r="AE1360" s="68"/>
      <c r="AG1360" s="69"/>
      <c r="AN1360" s="68"/>
      <c r="AO1360" s="68"/>
      <c r="AP1360" s="68"/>
      <c r="AQ1360" s="68"/>
      <c r="AR1360" s="68"/>
      <c r="AS1360" s="68"/>
      <c r="AT1360" s="68"/>
      <c r="AU1360" s="68"/>
      <c r="AV1360" s="68"/>
      <c r="AX1360" s="68"/>
      <c r="AY1360" s="68"/>
      <c r="AZ1360" s="68"/>
      <c r="BA1360" s="68"/>
      <c r="BB1360" s="68"/>
      <c r="BC1360" s="68"/>
      <c r="BD1360" s="68"/>
      <c r="BE1360" s="68"/>
      <c r="BF1360" s="68"/>
      <c r="BG1360" s="68"/>
      <c r="BH1360" s="68"/>
      <c r="BI1360" s="68"/>
      <c r="BJ1360" s="68"/>
      <c r="BK1360" s="68"/>
      <c r="BL1360" s="68"/>
    </row>
    <row r="1361" spans="27:64">
      <c r="AA1361" s="68"/>
      <c r="AB1361" s="68"/>
      <c r="AC1361" s="68"/>
      <c r="AD1361" s="68"/>
      <c r="AE1361" s="68"/>
      <c r="AG1361" s="69"/>
      <c r="AN1361" s="68"/>
      <c r="AO1361" s="68"/>
      <c r="AP1361" s="68"/>
      <c r="AQ1361" s="68"/>
      <c r="AR1361" s="68"/>
      <c r="AS1361" s="68"/>
      <c r="AT1361" s="68"/>
      <c r="AU1361" s="68"/>
    </row>
    <row r="1362" spans="27:64">
      <c r="AA1362" s="68"/>
      <c r="AB1362" s="68"/>
      <c r="AC1362" s="68"/>
      <c r="AD1362" s="68"/>
      <c r="AE1362" s="68"/>
      <c r="AG1362" s="69"/>
      <c r="AN1362" s="68"/>
      <c r="AO1362" s="68"/>
      <c r="AP1362" s="68"/>
      <c r="AQ1362" s="68"/>
      <c r="AR1362" s="68"/>
      <c r="AS1362" s="68"/>
      <c r="AT1362" s="68"/>
      <c r="AU1362" s="68"/>
    </row>
    <row r="1363" spans="27:64">
      <c r="AA1363" s="68"/>
      <c r="AB1363" s="68"/>
      <c r="AC1363" s="68"/>
      <c r="AD1363" s="68"/>
      <c r="AE1363" s="68"/>
      <c r="AG1363" s="69"/>
      <c r="AN1363" s="68"/>
      <c r="AO1363" s="68"/>
      <c r="AP1363" s="68"/>
      <c r="AQ1363" s="68"/>
      <c r="AR1363" s="68"/>
      <c r="AS1363" s="68"/>
      <c r="AT1363" s="68"/>
      <c r="AU1363" s="68"/>
      <c r="AV1363" s="68"/>
    </row>
    <row r="1364" spans="27:64">
      <c r="AA1364" s="68"/>
      <c r="AB1364" s="68"/>
      <c r="AC1364" s="68"/>
      <c r="AD1364" s="68"/>
      <c r="AE1364" s="68"/>
      <c r="AG1364" s="69"/>
      <c r="AN1364" s="68"/>
      <c r="AO1364" s="68"/>
      <c r="AP1364" s="68"/>
      <c r="AQ1364" s="68"/>
      <c r="AR1364" s="68"/>
      <c r="AS1364" s="68"/>
      <c r="AT1364" s="68"/>
      <c r="AU1364" s="68"/>
      <c r="AV1364" s="68"/>
    </row>
    <row r="1365" spans="27:64">
      <c r="AA1365" s="68"/>
      <c r="AB1365" s="68"/>
      <c r="AC1365" s="68"/>
      <c r="AD1365" s="68"/>
      <c r="AE1365" s="68"/>
      <c r="AG1365" s="69"/>
      <c r="AN1365" s="68"/>
      <c r="AO1365" s="68"/>
      <c r="AP1365" s="68"/>
      <c r="AQ1365" s="68"/>
      <c r="AR1365" s="68"/>
      <c r="AS1365" s="68"/>
      <c r="AT1365" s="68"/>
      <c r="AU1365" s="68"/>
      <c r="AV1365" s="68"/>
      <c r="AW1365" s="68"/>
      <c r="AX1365" s="68"/>
      <c r="AY1365" s="68"/>
      <c r="AZ1365" s="68"/>
      <c r="BA1365" s="68"/>
      <c r="BB1365" s="68"/>
      <c r="BC1365" s="68"/>
      <c r="BD1365" s="68"/>
      <c r="BE1365" s="68"/>
      <c r="BF1365" s="68"/>
      <c r="BG1365" s="68"/>
      <c r="BH1365" s="68"/>
      <c r="BI1365" s="68"/>
      <c r="BJ1365" s="68"/>
      <c r="BK1365" s="68"/>
      <c r="BL1365" s="68"/>
    </row>
    <row r="1366" spans="27:64">
      <c r="AA1366" s="68"/>
      <c r="AB1366" s="68"/>
      <c r="AC1366" s="68"/>
      <c r="AD1366" s="68"/>
      <c r="AE1366" s="68"/>
      <c r="AG1366" s="69"/>
      <c r="AN1366" s="68"/>
      <c r="AO1366" s="68"/>
      <c r="AP1366" s="68"/>
      <c r="AQ1366" s="68"/>
      <c r="AR1366" s="68"/>
      <c r="AS1366" s="68"/>
      <c r="AT1366" s="68"/>
      <c r="AU1366" s="68"/>
    </row>
    <row r="1367" spans="27:64">
      <c r="AA1367" s="68"/>
      <c r="AB1367" s="68"/>
      <c r="AC1367" s="68"/>
      <c r="AD1367" s="68"/>
      <c r="AE1367" s="68"/>
      <c r="AG1367" s="69"/>
      <c r="AN1367" s="68"/>
      <c r="AO1367" s="68"/>
      <c r="AP1367" s="68"/>
      <c r="AQ1367" s="68"/>
      <c r="AR1367" s="68"/>
      <c r="AS1367" s="68"/>
      <c r="AT1367" s="68"/>
      <c r="AU1367" s="68"/>
    </row>
    <row r="1368" spans="27:64">
      <c r="AA1368" s="68"/>
      <c r="AB1368" s="68"/>
      <c r="AC1368" s="68"/>
      <c r="AD1368" s="68"/>
      <c r="AE1368" s="68"/>
      <c r="AG1368" s="69"/>
      <c r="AN1368" s="68"/>
      <c r="AO1368" s="68"/>
      <c r="AP1368" s="68"/>
      <c r="AQ1368" s="68"/>
      <c r="AR1368" s="68"/>
      <c r="AS1368" s="68"/>
      <c r="AT1368" s="68"/>
      <c r="AU1368" s="68"/>
      <c r="AV1368" s="68"/>
      <c r="AX1368" s="68"/>
      <c r="AY1368" s="68"/>
      <c r="AZ1368" s="68"/>
      <c r="BA1368" s="68"/>
      <c r="BB1368" s="68"/>
      <c r="BC1368" s="68"/>
      <c r="BD1368" s="68"/>
      <c r="BE1368" s="68"/>
      <c r="BF1368" s="68"/>
      <c r="BG1368" s="68"/>
      <c r="BH1368" s="68"/>
      <c r="BI1368" s="68"/>
      <c r="BJ1368" s="68"/>
      <c r="BK1368" s="68"/>
      <c r="BL1368" s="68"/>
    </row>
    <row r="1369" spans="27:64">
      <c r="AA1369" s="68"/>
      <c r="AB1369" s="68"/>
      <c r="AC1369" s="68"/>
      <c r="AD1369" s="68"/>
      <c r="AE1369" s="68"/>
      <c r="AG1369" s="69"/>
      <c r="AN1369" s="68"/>
      <c r="AO1369" s="68"/>
      <c r="AP1369" s="68"/>
      <c r="AQ1369" s="68"/>
      <c r="AR1369" s="68"/>
      <c r="AS1369" s="68"/>
      <c r="AT1369" s="68"/>
      <c r="AU1369" s="68"/>
      <c r="AV1369" s="68"/>
      <c r="AW1369" s="68"/>
      <c r="AX1369" s="68"/>
      <c r="AY1369" s="68"/>
      <c r="AZ1369" s="68"/>
      <c r="BA1369" s="68"/>
      <c r="BB1369" s="68"/>
      <c r="BC1369" s="68"/>
      <c r="BD1369" s="68"/>
      <c r="BE1369" s="68"/>
      <c r="BF1369" s="68"/>
      <c r="BG1369" s="68"/>
      <c r="BH1369" s="68"/>
      <c r="BI1369" s="68"/>
      <c r="BJ1369" s="68"/>
      <c r="BK1369" s="68"/>
      <c r="BL1369" s="68"/>
    </row>
    <row r="1370" spans="27:64">
      <c r="AA1370" s="68"/>
      <c r="AB1370" s="68"/>
      <c r="AC1370" s="68"/>
      <c r="AD1370" s="68"/>
      <c r="AE1370" s="68"/>
      <c r="AG1370" s="69"/>
      <c r="AN1370" s="68"/>
      <c r="AO1370" s="68"/>
      <c r="AP1370" s="68"/>
      <c r="AQ1370" s="68"/>
      <c r="AR1370" s="68"/>
      <c r="AS1370" s="68"/>
      <c r="AT1370" s="68"/>
      <c r="AU1370" s="68"/>
    </row>
    <row r="1371" spans="27:64">
      <c r="AA1371" s="68"/>
      <c r="AB1371" s="68"/>
      <c r="AC1371" s="68"/>
      <c r="AD1371" s="68"/>
      <c r="AE1371" s="68"/>
      <c r="AG1371" s="69"/>
      <c r="AN1371" s="68"/>
      <c r="AO1371" s="68"/>
      <c r="AP1371" s="68"/>
      <c r="AQ1371" s="68"/>
      <c r="AR1371" s="68"/>
      <c r="AS1371" s="68"/>
      <c r="AT1371" s="68"/>
      <c r="AU1371" s="68"/>
    </row>
    <row r="1372" spans="27:64">
      <c r="AA1372" s="68"/>
      <c r="AB1372" s="68"/>
      <c r="AC1372" s="68"/>
      <c r="AD1372" s="68"/>
      <c r="AE1372" s="68"/>
      <c r="AG1372" s="69"/>
      <c r="AN1372" s="68"/>
      <c r="AO1372" s="68"/>
      <c r="AP1372" s="68"/>
      <c r="AQ1372" s="68"/>
      <c r="AR1372" s="68"/>
      <c r="AS1372" s="68"/>
      <c r="AT1372" s="68"/>
      <c r="AU1372" s="68"/>
    </row>
    <row r="1373" spans="27:64">
      <c r="AA1373" s="68"/>
      <c r="AB1373" s="68"/>
      <c r="AC1373" s="68"/>
      <c r="AD1373" s="68"/>
      <c r="AE1373" s="68"/>
      <c r="AG1373" s="69"/>
      <c r="AN1373" s="68"/>
      <c r="AO1373" s="68"/>
      <c r="AP1373" s="68"/>
      <c r="AQ1373" s="68"/>
      <c r="AR1373" s="68"/>
      <c r="AS1373" s="68"/>
      <c r="AT1373" s="68"/>
      <c r="AU1373" s="68"/>
    </row>
    <row r="1374" spans="27:64">
      <c r="AA1374" s="68"/>
      <c r="AB1374" s="68"/>
      <c r="AC1374" s="68"/>
      <c r="AD1374" s="68"/>
      <c r="AE1374" s="68"/>
      <c r="AG1374" s="69"/>
      <c r="AN1374" s="68"/>
      <c r="AO1374" s="68"/>
      <c r="AP1374" s="68"/>
      <c r="AQ1374" s="68"/>
      <c r="AR1374" s="68"/>
      <c r="AS1374" s="68"/>
      <c r="AT1374" s="68"/>
      <c r="AU1374" s="68"/>
      <c r="AV1374" s="68"/>
      <c r="AX1374" s="68"/>
      <c r="AY1374" s="68"/>
      <c r="AZ1374" s="68"/>
      <c r="BA1374" s="68"/>
      <c r="BB1374" s="68"/>
      <c r="BC1374" s="68"/>
      <c r="BD1374" s="68"/>
      <c r="BE1374" s="68"/>
      <c r="BF1374" s="68"/>
      <c r="BG1374" s="68"/>
      <c r="BH1374" s="68"/>
      <c r="BI1374" s="68"/>
      <c r="BJ1374" s="68"/>
      <c r="BK1374" s="68"/>
      <c r="BL1374" s="68"/>
    </row>
    <row r="1375" spans="27:64">
      <c r="AA1375" s="68"/>
      <c r="AB1375" s="68"/>
      <c r="AC1375" s="68"/>
      <c r="AD1375" s="68"/>
      <c r="AE1375" s="68"/>
      <c r="AG1375" s="69"/>
      <c r="AN1375" s="68"/>
      <c r="AO1375" s="68"/>
      <c r="AP1375" s="68"/>
      <c r="AQ1375" s="68"/>
      <c r="AR1375" s="68"/>
      <c r="AS1375" s="68"/>
      <c r="AT1375" s="68"/>
      <c r="AU1375" s="68"/>
      <c r="AV1375" s="68"/>
      <c r="AX1375" s="68"/>
      <c r="AY1375" s="68"/>
      <c r="AZ1375" s="68"/>
      <c r="BA1375" s="68"/>
      <c r="BB1375" s="68"/>
      <c r="BC1375" s="68"/>
      <c r="BD1375" s="68"/>
      <c r="BE1375" s="68"/>
      <c r="BF1375" s="68"/>
      <c r="BG1375" s="68"/>
      <c r="BH1375" s="68"/>
      <c r="BI1375" s="68"/>
      <c r="BJ1375" s="68"/>
      <c r="BK1375" s="68"/>
      <c r="BL1375" s="68"/>
    </row>
    <row r="1376" spans="27:64">
      <c r="AA1376" s="68"/>
      <c r="AB1376" s="68"/>
      <c r="AC1376" s="68"/>
      <c r="AD1376" s="68"/>
      <c r="AE1376" s="68"/>
      <c r="AG1376" s="69"/>
      <c r="AN1376" s="68"/>
      <c r="AO1376" s="68"/>
      <c r="AP1376" s="68"/>
      <c r="AQ1376" s="68"/>
      <c r="AR1376" s="68"/>
      <c r="AS1376" s="68"/>
      <c r="AT1376" s="68"/>
      <c r="AU1376" s="68"/>
    </row>
    <row r="1377" spans="27:64">
      <c r="AA1377" s="68"/>
      <c r="AB1377" s="68"/>
      <c r="AC1377" s="68"/>
      <c r="AD1377" s="68"/>
      <c r="AE1377" s="68"/>
      <c r="AG1377" s="69"/>
      <c r="AN1377" s="68"/>
      <c r="AO1377" s="68"/>
      <c r="AP1377" s="68"/>
      <c r="AQ1377" s="68"/>
      <c r="AR1377" s="68"/>
      <c r="AS1377" s="68"/>
      <c r="AT1377" s="68"/>
      <c r="AU1377" s="68"/>
    </row>
    <row r="1378" spans="27:64">
      <c r="AA1378" s="68"/>
      <c r="AB1378" s="68"/>
      <c r="AC1378" s="68"/>
      <c r="AD1378" s="68"/>
      <c r="AE1378" s="68"/>
      <c r="AG1378" s="69"/>
      <c r="AN1378" s="68"/>
      <c r="AO1378" s="68"/>
      <c r="AP1378" s="68"/>
      <c r="AQ1378" s="68"/>
      <c r="AR1378" s="68"/>
      <c r="AS1378" s="68"/>
      <c r="AT1378" s="68"/>
      <c r="AU1378" s="68"/>
    </row>
    <row r="1379" spans="27:64">
      <c r="AA1379" s="68"/>
      <c r="AB1379" s="68"/>
      <c r="AC1379" s="68"/>
      <c r="AD1379" s="68"/>
      <c r="AE1379" s="68"/>
      <c r="AG1379" s="69"/>
      <c r="AN1379" s="68"/>
      <c r="AO1379" s="68"/>
      <c r="AP1379" s="68"/>
      <c r="AQ1379" s="68"/>
      <c r="AR1379" s="68"/>
      <c r="AS1379" s="68"/>
      <c r="AT1379" s="68"/>
      <c r="AU1379" s="68"/>
    </row>
    <row r="1380" spans="27:64">
      <c r="AA1380" s="68"/>
      <c r="AB1380" s="68"/>
      <c r="AC1380" s="68"/>
      <c r="AD1380" s="68"/>
      <c r="AE1380" s="68"/>
      <c r="AG1380" s="69"/>
      <c r="AN1380" s="68"/>
      <c r="AO1380" s="68"/>
      <c r="AP1380" s="68"/>
      <c r="AQ1380" s="68"/>
      <c r="AR1380" s="68"/>
      <c r="AS1380" s="68"/>
      <c r="AT1380" s="68"/>
      <c r="AU1380" s="68"/>
    </row>
    <row r="1381" spans="27:64">
      <c r="AA1381" s="68"/>
      <c r="AB1381" s="68"/>
      <c r="AC1381" s="68"/>
      <c r="AD1381" s="68"/>
      <c r="AE1381" s="68"/>
      <c r="AG1381" s="69"/>
      <c r="AN1381" s="68"/>
      <c r="AO1381" s="68"/>
      <c r="AP1381" s="68"/>
      <c r="AQ1381" s="68"/>
      <c r="AR1381" s="68"/>
      <c r="AS1381" s="68"/>
      <c r="AT1381" s="68"/>
      <c r="AU1381" s="68"/>
    </row>
    <row r="1382" spans="27:64">
      <c r="AA1382" s="68"/>
      <c r="AB1382" s="68"/>
      <c r="AC1382" s="68"/>
      <c r="AD1382" s="68"/>
      <c r="AE1382" s="68"/>
      <c r="AG1382" s="69"/>
      <c r="AN1382" s="68"/>
      <c r="AO1382" s="68"/>
      <c r="AP1382" s="68"/>
      <c r="AQ1382" s="68"/>
      <c r="AR1382" s="68"/>
      <c r="AS1382" s="68"/>
      <c r="AT1382" s="68"/>
      <c r="AU1382" s="68"/>
    </row>
    <row r="1383" spans="27:64">
      <c r="AA1383" s="68"/>
      <c r="AB1383" s="68"/>
      <c r="AC1383" s="68"/>
      <c r="AD1383" s="68"/>
      <c r="AE1383" s="68"/>
      <c r="AG1383" s="69"/>
      <c r="AN1383" s="68"/>
      <c r="AO1383" s="68"/>
      <c r="AP1383" s="68"/>
      <c r="AQ1383" s="68"/>
      <c r="AR1383" s="68"/>
      <c r="AS1383" s="68"/>
      <c r="AT1383" s="68"/>
      <c r="AU1383" s="68"/>
      <c r="AV1383" s="68"/>
      <c r="AX1383" s="68"/>
      <c r="AY1383" s="68"/>
      <c r="AZ1383" s="68"/>
      <c r="BA1383" s="68"/>
      <c r="BB1383" s="68"/>
      <c r="BC1383" s="68"/>
      <c r="BD1383" s="68"/>
      <c r="BE1383" s="68"/>
      <c r="BF1383" s="68"/>
      <c r="BG1383" s="68"/>
      <c r="BH1383" s="68"/>
      <c r="BI1383" s="68"/>
      <c r="BJ1383" s="68"/>
      <c r="BK1383" s="68"/>
      <c r="BL1383" s="68"/>
    </row>
    <row r="1384" spans="27:64">
      <c r="AA1384" s="68"/>
      <c r="AB1384" s="68"/>
      <c r="AC1384" s="68"/>
      <c r="AD1384" s="68"/>
      <c r="AE1384" s="68"/>
      <c r="AG1384" s="69"/>
      <c r="AN1384" s="68"/>
      <c r="AO1384" s="68"/>
      <c r="AP1384" s="68"/>
      <c r="AQ1384" s="68"/>
      <c r="AR1384" s="68"/>
      <c r="AS1384" s="68"/>
      <c r="AT1384" s="68"/>
      <c r="AU1384" s="68"/>
    </row>
    <row r="1385" spans="27:64">
      <c r="AA1385" s="68"/>
      <c r="AB1385" s="68"/>
      <c r="AC1385" s="68"/>
      <c r="AD1385" s="68"/>
      <c r="AE1385" s="68"/>
      <c r="AG1385" s="69"/>
      <c r="AN1385" s="68"/>
      <c r="AO1385" s="68"/>
      <c r="AP1385" s="68"/>
      <c r="AQ1385" s="68"/>
      <c r="AR1385" s="68"/>
      <c r="AS1385" s="68"/>
      <c r="AT1385" s="68"/>
      <c r="AU1385" s="68"/>
    </row>
    <row r="1386" spans="27:64">
      <c r="AA1386" s="68"/>
      <c r="AB1386" s="68"/>
      <c r="AC1386" s="68"/>
      <c r="AD1386" s="68"/>
      <c r="AE1386" s="68"/>
      <c r="AG1386" s="69"/>
      <c r="AN1386" s="68"/>
      <c r="AO1386" s="68"/>
      <c r="AP1386" s="68"/>
      <c r="AQ1386" s="68"/>
      <c r="AR1386" s="68"/>
      <c r="AS1386" s="68"/>
      <c r="AT1386" s="68"/>
      <c r="AU1386" s="68"/>
    </row>
    <row r="1387" spans="27:64">
      <c r="AA1387" s="68"/>
      <c r="AB1387" s="68"/>
      <c r="AC1387" s="68"/>
      <c r="AD1387" s="68"/>
      <c r="AE1387" s="68"/>
      <c r="AG1387" s="69"/>
      <c r="AN1387" s="68"/>
      <c r="AO1387" s="68"/>
      <c r="AP1387" s="68"/>
      <c r="AQ1387" s="68"/>
      <c r="AR1387" s="68"/>
      <c r="AS1387" s="68"/>
      <c r="AT1387" s="68"/>
      <c r="AU1387" s="68"/>
    </row>
    <row r="1388" spans="27:64">
      <c r="AA1388" s="68"/>
      <c r="AB1388" s="68"/>
      <c r="AC1388" s="68"/>
      <c r="AD1388" s="68"/>
      <c r="AE1388" s="68"/>
      <c r="AG1388" s="69"/>
      <c r="AN1388" s="68"/>
      <c r="AO1388" s="68"/>
      <c r="AP1388" s="68"/>
      <c r="AQ1388" s="68"/>
      <c r="AR1388" s="68"/>
      <c r="AS1388" s="68"/>
      <c r="AT1388" s="68"/>
      <c r="AU1388" s="68"/>
    </row>
    <row r="1389" spans="27:64">
      <c r="AA1389" s="68"/>
      <c r="AB1389" s="68"/>
      <c r="AC1389" s="68"/>
      <c r="AD1389" s="68"/>
      <c r="AE1389" s="68"/>
      <c r="AG1389" s="69"/>
      <c r="AN1389" s="68"/>
      <c r="AO1389" s="68"/>
      <c r="AP1389" s="68"/>
      <c r="AQ1389" s="68"/>
      <c r="AR1389" s="68"/>
      <c r="AS1389" s="68"/>
      <c r="AT1389" s="68"/>
      <c r="AU1389" s="68"/>
      <c r="AV1389" s="68"/>
      <c r="AW1389" s="68"/>
      <c r="AX1389" s="68"/>
      <c r="AY1389" s="68"/>
      <c r="AZ1389" s="68"/>
      <c r="BA1389" s="68"/>
      <c r="BB1389" s="68"/>
      <c r="BC1389" s="68"/>
      <c r="BD1389" s="68"/>
      <c r="BE1389" s="68"/>
      <c r="BF1389" s="68"/>
      <c r="BG1389" s="68"/>
      <c r="BH1389" s="68"/>
      <c r="BI1389" s="68"/>
      <c r="BJ1389" s="68"/>
      <c r="BK1389" s="68"/>
      <c r="BL1389" s="68"/>
    </row>
    <row r="1390" spans="27:64">
      <c r="AA1390" s="68"/>
      <c r="AB1390" s="68"/>
      <c r="AC1390" s="68"/>
      <c r="AD1390" s="68"/>
      <c r="AE1390" s="68"/>
      <c r="AG1390" s="69"/>
      <c r="AN1390" s="68"/>
      <c r="AO1390" s="68"/>
      <c r="AP1390" s="68"/>
      <c r="AQ1390" s="68"/>
      <c r="AR1390" s="68"/>
      <c r="AS1390" s="68"/>
      <c r="AT1390" s="68"/>
      <c r="AU1390" s="68"/>
    </row>
    <row r="1391" spans="27:64">
      <c r="AA1391" s="68"/>
      <c r="AB1391" s="68"/>
      <c r="AC1391" s="68"/>
      <c r="AD1391" s="68"/>
      <c r="AE1391" s="68"/>
      <c r="AG1391" s="69"/>
      <c r="AN1391" s="68"/>
      <c r="AO1391" s="68"/>
      <c r="AP1391" s="68"/>
      <c r="AQ1391" s="68"/>
      <c r="AR1391" s="68"/>
      <c r="AS1391" s="68"/>
      <c r="AT1391" s="68"/>
      <c r="AU1391" s="68"/>
    </row>
    <row r="1392" spans="27:64">
      <c r="AA1392" s="68"/>
      <c r="AB1392" s="68"/>
      <c r="AC1392" s="68"/>
      <c r="AD1392" s="68"/>
      <c r="AE1392" s="68"/>
      <c r="AG1392" s="69"/>
      <c r="AN1392" s="68"/>
      <c r="AO1392" s="68"/>
      <c r="AP1392" s="68"/>
      <c r="AQ1392" s="68"/>
      <c r="AR1392" s="68"/>
      <c r="AS1392" s="68"/>
      <c r="AT1392" s="68"/>
      <c r="AU1392" s="68"/>
    </row>
    <row r="1393" spans="27:64">
      <c r="AA1393" s="68"/>
      <c r="AB1393" s="68"/>
      <c r="AC1393" s="68"/>
      <c r="AD1393" s="68"/>
      <c r="AE1393" s="68"/>
      <c r="AG1393" s="69"/>
      <c r="AN1393" s="68"/>
      <c r="AO1393" s="68"/>
      <c r="AP1393" s="68"/>
      <c r="AQ1393" s="68"/>
      <c r="AR1393" s="68"/>
      <c r="AS1393" s="68"/>
      <c r="AT1393" s="68"/>
      <c r="AU1393" s="68"/>
    </row>
    <row r="1394" spans="27:64">
      <c r="AA1394" s="68"/>
      <c r="AB1394" s="68"/>
      <c r="AC1394" s="68"/>
      <c r="AD1394" s="68"/>
      <c r="AE1394" s="68"/>
      <c r="AG1394" s="69"/>
      <c r="AN1394" s="68"/>
      <c r="AO1394" s="68"/>
      <c r="AP1394" s="68"/>
      <c r="AQ1394" s="68"/>
      <c r="AR1394" s="68"/>
      <c r="AS1394" s="68"/>
      <c r="AT1394" s="68"/>
      <c r="AU1394" s="68"/>
    </row>
    <row r="1395" spans="27:64">
      <c r="AA1395" s="68"/>
      <c r="AB1395" s="68"/>
      <c r="AC1395" s="68"/>
      <c r="AD1395" s="68"/>
      <c r="AE1395" s="68"/>
      <c r="AG1395" s="69"/>
      <c r="AN1395" s="68"/>
      <c r="AO1395" s="68"/>
      <c r="AP1395" s="68"/>
      <c r="AQ1395" s="68"/>
      <c r="AR1395" s="68"/>
      <c r="AS1395" s="68"/>
      <c r="AT1395" s="68"/>
      <c r="AU1395" s="68"/>
    </row>
    <row r="1396" spans="27:64">
      <c r="AA1396" s="68"/>
      <c r="AB1396" s="68"/>
      <c r="AC1396" s="68"/>
      <c r="AD1396" s="68"/>
      <c r="AE1396" s="68"/>
      <c r="AG1396" s="69"/>
      <c r="AN1396" s="68"/>
      <c r="AO1396" s="68"/>
      <c r="AP1396" s="68"/>
      <c r="AQ1396" s="68"/>
      <c r="AR1396" s="68"/>
      <c r="AS1396" s="68"/>
      <c r="AT1396" s="68"/>
      <c r="AU1396" s="68"/>
    </row>
    <row r="1397" spans="27:64">
      <c r="AA1397" s="68"/>
      <c r="AB1397" s="68"/>
      <c r="AC1397" s="68"/>
      <c r="AD1397" s="68"/>
      <c r="AE1397" s="68"/>
      <c r="AG1397" s="69"/>
      <c r="AN1397" s="68"/>
      <c r="AO1397" s="68"/>
      <c r="AP1397" s="68"/>
      <c r="AQ1397" s="68"/>
      <c r="AR1397" s="68"/>
      <c r="AS1397" s="68"/>
      <c r="AT1397" s="68"/>
      <c r="AU1397" s="68"/>
    </row>
    <row r="1398" spans="27:64">
      <c r="AA1398" s="68"/>
      <c r="AB1398" s="68"/>
      <c r="AC1398" s="68"/>
      <c r="AD1398" s="68"/>
      <c r="AE1398" s="68"/>
      <c r="AG1398" s="69"/>
      <c r="AN1398" s="68"/>
      <c r="AO1398" s="68"/>
      <c r="AP1398" s="68"/>
      <c r="AQ1398" s="68"/>
      <c r="AR1398" s="68"/>
      <c r="AS1398" s="68"/>
      <c r="AT1398" s="68"/>
      <c r="AU1398" s="68"/>
    </row>
    <row r="1399" spans="27:64">
      <c r="AA1399" s="68"/>
      <c r="AB1399" s="68"/>
      <c r="AC1399" s="68"/>
      <c r="AD1399" s="68"/>
      <c r="AE1399" s="68"/>
      <c r="AG1399" s="69"/>
      <c r="AN1399" s="68"/>
      <c r="AO1399" s="68"/>
      <c r="AP1399" s="68"/>
      <c r="AQ1399" s="68"/>
      <c r="AR1399" s="68"/>
      <c r="AS1399" s="68"/>
      <c r="AT1399" s="68"/>
      <c r="AU1399" s="68"/>
    </row>
    <row r="1400" spans="27:64">
      <c r="AA1400" s="68"/>
      <c r="AB1400" s="68"/>
      <c r="AC1400" s="68"/>
      <c r="AD1400" s="68"/>
      <c r="AE1400" s="68"/>
      <c r="AG1400" s="69"/>
      <c r="AN1400" s="68"/>
      <c r="AO1400" s="68"/>
      <c r="AP1400" s="68"/>
      <c r="AQ1400" s="68"/>
      <c r="AR1400" s="68"/>
      <c r="AS1400" s="68"/>
      <c r="AT1400" s="68"/>
      <c r="AU1400" s="68"/>
    </row>
    <row r="1401" spans="27:64">
      <c r="AA1401" s="68"/>
      <c r="AB1401" s="68"/>
      <c r="AC1401" s="68"/>
      <c r="AD1401" s="68"/>
      <c r="AE1401" s="68"/>
      <c r="AG1401" s="69"/>
      <c r="AN1401" s="68"/>
      <c r="AO1401" s="68"/>
      <c r="AP1401" s="68"/>
      <c r="AQ1401" s="68"/>
      <c r="AR1401" s="68"/>
      <c r="AS1401" s="68"/>
      <c r="AT1401" s="68"/>
      <c r="AU1401" s="68"/>
    </row>
    <row r="1402" spans="27:64">
      <c r="AA1402" s="68"/>
      <c r="AB1402" s="68"/>
      <c r="AC1402" s="68"/>
      <c r="AD1402" s="68"/>
      <c r="AE1402" s="68"/>
      <c r="AG1402" s="69"/>
      <c r="AN1402" s="68"/>
      <c r="AO1402" s="68"/>
      <c r="AP1402" s="68"/>
      <c r="AQ1402" s="68"/>
      <c r="AR1402" s="68"/>
      <c r="AS1402" s="68"/>
      <c r="AT1402" s="68"/>
      <c r="AU1402" s="68"/>
    </row>
    <row r="1403" spans="27:64">
      <c r="AA1403" s="68"/>
      <c r="AB1403" s="68"/>
      <c r="AC1403" s="68"/>
      <c r="AD1403" s="68"/>
      <c r="AE1403" s="68"/>
      <c r="AG1403" s="69"/>
      <c r="AN1403" s="68"/>
      <c r="AO1403" s="68"/>
      <c r="AP1403" s="68"/>
      <c r="AQ1403" s="68"/>
      <c r="AR1403" s="68"/>
      <c r="AS1403" s="68"/>
      <c r="AT1403" s="68"/>
      <c r="AU1403" s="68"/>
      <c r="AV1403" s="68"/>
      <c r="AW1403" s="68"/>
      <c r="AX1403" s="68"/>
      <c r="AY1403" s="68"/>
      <c r="AZ1403" s="68"/>
      <c r="BA1403" s="68"/>
      <c r="BB1403" s="68"/>
      <c r="BC1403" s="68"/>
      <c r="BD1403" s="68"/>
      <c r="BE1403" s="68"/>
      <c r="BF1403" s="68"/>
      <c r="BG1403" s="68"/>
      <c r="BH1403" s="68"/>
      <c r="BI1403" s="68"/>
      <c r="BJ1403" s="68"/>
      <c r="BK1403" s="68"/>
      <c r="BL1403" s="68"/>
    </row>
    <row r="1404" spans="27:64">
      <c r="AA1404" s="68"/>
      <c r="AB1404" s="68"/>
      <c r="AC1404" s="68"/>
      <c r="AD1404" s="68"/>
      <c r="AE1404" s="68"/>
      <c r="AG1404" s="69"/>
      <c r="AN1404" s="68"/>
      <c r="AO1404" s="68"/>
      <c r="AP1404" s="68"/>
      <c r="AQ1404" s="68"/>
      <c r="AR1404" s="68"/>
      <c r="AS1404" s="68"/>
      <c r="AT1404" s="68"/>
      <c r="AU1404" s="68"/>
    </row>
    <row r="1405" spans="27:64">
      <c r="AA1405" s="68"/>
      <c r="AB1405" s="68"/>
      <c r="AC1405" s="68"/>
      <c r="AD1405" s="68"/>
      <c r="AE1405" s="68"/>
      <c r="AG1405" s="69"/>
      <c r="AN1405" s="68"/>
      <c r="AO1405" s="68"/>
      <c r="AP1405" s="68"/>
      <c r="AQ1405" s="68"/>
      <c r="AR1405" s="68"/>
      <c r="AS1405" s="68"/>
      <c r="AT1405" s="68"/>
      <c r="AU1405" s="68"/>
    </row>
    <row r="1406" spans="27:64">
      <c r="AA1406" s="68"/>
      <c r="AB1406" s="68"/>
      <c r="AC1406" s="68"/>
      <c r="AD1406" s="68"/>
      <c r="AE1406" s="68"/>
      <c r="AG1406" s="69"/>
      <c r="AN1406" s="68"/>
      <c r="AO1406" s="68"/>
      <c r="AP1406" s="68"/>
      <c r="AQ1406" s="68"/>
      <c r="AR1406" s="68"/>
      <c r="AS1406" s="68"/>
      <c r="AT1406" s="68"/>
      <c r="AU1406" s="68"/>
    </row>
    <row r="1407" spans="27:64">
      <c r="AA1407" s="68"/>
      <c r="AB1407" s="68"/>
      <c r="AC1407" s="68"/>
      <c r="AD1407" s="68"/>
      <c r="AE1407" s="68"/>
      <c r="AG1407" s="69"/>
      <c r="AN1407" s="68"/>
      <c r="AO1407" s="68"/>
      <c r="AP1407" s="68"/>
      <c r="AQ1407" s="68"/>
      <c r="AR1407" s="68"/>
      <c r="AS1407" s="68"/>
      <c r="AT1407" s="68"/>
      <c r="AU1407" s="68"/>
    </row>
    <row r="1408" spans="27:64">
      <c r="AA1408" s="68"/>
      <c r="AB1408" s="68"/>
      <c r="AC1408" s="68"/>
      <c r="AD1408" s="68"/>
      <c r="AE1408" s="68"/>
      <c r="AG1408" s="69"/>
      <c r="AN1408" s="68"/>
      <c r="AO1408" s="68"/>
      <c r="AP1408" s="68"/>
      <c r="AQ1408" s="68"/>
      <c r="AR1408" s="68"/>
      <c r="AS1408" s="68"/>
      <c r="AT1408" s="68"/>
      <c r="AU1408" s="68"/>
    </row>
    <row r="1409" spans="27:64">
      <c r="AA1409" s="68"/>
      <c r="AB1409" s="68"/>
      <c r="AC1409" s="68"/>
      <c r="AD1409" s="68"/>
      <c r="AE1409" s="68"/>
      <c r="AG1409" s="69"/>
      <c r="AN1409" s="68"/>
      <c r="AO1409" s="68"/>
      <c r="AP1409" s="68"/>
      <c r="AQ1409" s="68"/>
      <c r="AR1409" s="68"/>
      <c r="AS1409" s="68"/>
      <c r="AT1409" s="68"/>
      <c r="AU1409" s="68"/>
    </row>
    <row r="1410" spans="27:64">
      <c r="AA1410" s="68"/>
      <c r="AB1410" s="68"/>
      <c r="AC1410" s="68"/>
      <c r="AD1410" s="68"/>
      <c r="AE1410" s="68"/>
      <c r="AG1410" s="69"/>
      <c r="AN1410" s="68"/>
      <c r="AO1410" s="68"/>
      <c r="AP1410" s="68"/>
      <c r="AQ1410" s="68"/>
      <c r="AR1410" s="68"/>
      <c r="AS1410" s="68"/>
      <c r="AT1410" s="68"/>
      <c r="AU1410" s="68"/>
    </row>
    <row r="1411" spans="27:64">
      <c r="AA1411" s="68"/>
      <c r="AB1411" s="68"/>
      <c r="AC1411" s="68"/>
      <c r="AD1411" s="68"/>
      <c r="AE1411" s="68"/>
      <c r="AG1411" s="69"/>
      <c r="AN1411" s="68"/>
      <c r="AO1411" s="68"/>
      <c r="AP1411" s="68"/>
      <c r="AQ1411" s="68"/>
      <c r="AR1411" s="68"/>
      <c r="AS1411" s="68"/>
      <c r="AT1411" s="68"/>
      <c r="AU1411" s="68"/>
    </row>
    <row r="1412" spans="27:64">
      <c r="AA1412" s="68"/>
      <c r="AB1412" s="68"/>
      <c r="AC1412" s="68"/>
      <c r="AD1412" s="68"/>
      <c r="AE1412" s="68"/>
      <c r="AG1412" s="69"/>
      <c r="AN1412" s="68"/>
      <c r="AO1412" s="68"/>
      <c r="AP1412" s="68"/>
      <c r="AQ1412" s="68"/>
      <c r="AR1412" s="68"/>
      <c r="AS1412" s="68"/>
      <c r="AT1412" s="68"/>
      <c r="AU1412" s="68"/>
    </row>
    <row r="1413" spans="27:64">
      <c r="AA1413" s="68"/>
      <c r="AB1413" s="68"/>
      <c r="AC1413" s="68"/>
      <c r="AD1413" s="68"/>
      <c r="AE1413" s="68"/>
      <c r="AG1413" s="69"/>
      <c r="AN1413" s="68"/>
      <c r="AO1413" s="68"/>
      <c r="AP1413" s="68"/>
      <c r="AQ1413" s="68"/>
      <c r="AR1413" s="68"/>
      <c r="AS1413" s="68"/>
      <c r="AT1413" s="68"/>
      <c r="AU1413" s="68"/>
    </row>
    <row r="1414" spans="27:64">
      <c r="AA1414" s="68"/>
      <c r="AB1414" s="68"/>
      <c r="AC1414" s="68"/>
      <c r="AD1414" s="68"/>
      <c r="AE1414" s="68"/>
      <c r="AG1414" s="69"/>
      <c r="AN1414" s="68"/>
      <c r="AO1414" s="68"/>
      <c r="AP1414" s="68"/>
      <c r="AQ1414" s="68"/>
      <c r="AR1414" s="68"/>
      <c r="AS1414" s="68"/>
      <c r="AT1414" s="68"/>
      <c r="AU1414" s="68"/>
    </row>
    <row r="1415" spans="27:64">
      <c r="AA1415" s="68"/>
      <c r="AB1415" s="68"/>
      <c r="AC1415" s="68"/>
      <c r="AD1415" s="68"/>
      <c r="AE1415" s="68"/>
      <c r="AG1415" s="69"/>
      <c r="AN1415" s="68"/>
      <c r="AO1415" s="68"/>
      <c r="AP1415" s="68"/>
      <c r="AQ1415" s="68"/>
      <c r="AR1415" s="68"/>
      <c r="AS1415" s="68"/>
      <c r="AT1415" s="68"/>
      <c r="AU1415" s="68"/>
    </row>
    <row r="1416" spans="27:64">
      <c r="AA1416" s="68"/>
      <c r="AB1416" s="68"/>
      <c r="AC1416" s="68"/>
      <c r="AD1416" s="68"/>
      <c r="AE1416" s="68"/>
      <c r="AG1416" s="69"/>
      <c r="AN1416" s="68"/>
      <c r="AO1416" s="68"/>
      <c r="AP1416" s="68"/>
      <c r="AQ1416" s="68"/>
      <c r="AR1416" s="68"/>
      <c r="AS1416" s="68"/>
      <c r="AT1416" s="68"/>
      <c r="AU1416" s="68"/>
    </row>
    <row r="1417" spans="27:64">
      <c r="AA1417" s="68"/>
      <c r="AB1417" s="68"/>
      <c r="AC1417" s="68"/>
      <c r="AD1417" s="68"/>
      <c r="AE1417" s="68"/>
      <c r="AG1417" s="69"/>
      <c r="AN1417" s="68"/>
      <c r="AO1417" s="68"/>
      <c r="AP1417" s="68"/>
      <c r="AQ1417" s="68"/>
      <c r="AR1417" s="68"/>
      <c r="AS1417" s="68"/>
      <c r="AT1417" s="68"/>
      <c r="AU1417" s="68"/>
    </row>
    <row r="1418" spans="27:64">
      <c r="AA1418" s="68"/>
      <c r="AB1418" s="68"/>
      <c r="AC1418" s="68"/>
      <c r="AD1418" s="68"/>
      <c r="AE1418" s="68"/>
      <c r="AG1418" s="69"/>
      <c r="AN1418" s="68"/>
      <c r="AO1418" s="68"/>
      <c r="AP1418" s="68"/>
      <c r="AQ1418" s="68"/>
      <c r="AR1418" s="68"/>
      <c r="AS1418" s="68"/>
      <c r="AT1418" s="68"/>
      <c r="AU1418" s="68"/>
    </row>
    <row r="1419" spans="27:64">
      <c r="AA1419" s="68"/>
      <c r="AB1419" s="68"/>
      <c r="AC1419" s="68"/>
      <c r="AD1419" s="68"/>
      <c r="AE1419" s="68"/>
      <c r="AG1419" s="69"/>
      <c r="AN1419" s="68"/>
      <c r="AO1419" s="68"/>
      <c r="AP1419" s="68"/>
      <c r="AQ1419" s="68"/>
      <c r="AR1419" s="68"/>
      <c r="AS1419" s="68"/>
      <c r="AT1419" s="68"/>
      <c r="AU1419" s="68"/>
    </row>
    <row r="1420" spans="27:64">
      <c r="AA1420" s="68"/>
      <c r="AB1420" s="68"/>
      <c r="AC1420" s="68"/>
      <c r="AD1420" s="68"/>
      <c r="AE1420" s="68"/>
      <c r="AG1420" s="69"/>
      <c r="AN1420" s="68"/>
      <c r="AO1420" s="68"/>
      <c r="AP1420" s="68"/>
      <c r="AQ1420" s="68"/>
      <c r="AR1420" s="68"/>
      <c r="AS1420" s="68"/>
      <c r="AT1420" s="68"/>
      <c r="AU1420" s="68"/>
      <c r="AV1420" s="68"/>
      <c r="AW1420" s="68"/>
      <c r="AX1420" s="68"/>
      <c r="AY1420" s="68"/>
      <c r="AZ1420" s="68"/>
      <c r="BA1420" s="68"/>
      <c r="BB1420" s="68"/>
      <c r="BC1420" s="68"/>
      <c r="BD1420" s="68"/>
      <c r="BE1420" s="68"/>
      <c r="BF1420" s="68"/>
      <c r="BG1420" s="68"/>
      <c r="BH1420" s="68"/>
      <c r="BI1420" s="68"/>
      <c r="BJ1420" s="68"/>
      <c r="BK1420" s="68"/>
      <c r="BL1420" s="68"/>
    </row>
    <row r="1421" spans="27:64">
      <c r="AA1421" s="68"/>
      <c r="AB1421" s="68"/>
      <c r="AC1421" s="68"/>
      <c r="AD1421" s="68"/>
      <c r="AE1421" s="68"/>
      <c r="AG1421" s="69"/>
      <c r="AN1421" s="68"/>
      <c r="AO1421" s="68"/>
      <c r="AP1421" s="68"/>
      <c r="AQ1421" s="68"/>
      <c r="AR1421" s="68"/>
      <c r="AS1421" s="68"/>
      <c r="AT1421" s="68"/>
      <c r="AU1421" s="68"/>
    </row>
    <row r="1422" spans="27:64">
      <c r="AA1422" s="68"/>
      <c r="AB1422" s="68"/>
      <c r="AC1422" s="68"/>
      <c r="AD1422" s="68"/>
      <c r="AE1422" s="68"/>
      <c r="AG1422" s="69"/>
      <c r="AN1422" s="68"/>
      <c r="AO1422" s="68"/>
      <c r="AP1422" s="68"/>
      <c r="AQ1422" s="68"/>
      <c r="AR1422" s="68"/>
      <c r="AS1422" s="68"/>
      <c r="AT1422" s="68"/>
      <c r="AU1422" s="68"/>
      <c r="AV1422" s="68"/>
    </row>
    <row r="1423" spans="27:64">
      <c r="AA1423" s="68"/>
      <c r="AB1423" s="68"/>
      <c r="AC1423" s="68"/>
      <c r="AD1423" s="68"/>
      <c r="AE1423" s="68"/>
      <c r="AG1423" s="69"/>
      <c r="AN1423" s="68"/>
      <c r="AO1423" s="68"/>
      <c r="AP1423" s="68"/>
      <c r="AQ1423" s="68"/>
      <c r="AR1423" s="68"/>
      <c r="AS1423" s="68"/>
      <c r="AT1423" s="68"/>
      <c r="AU1423" s="68"/>
      <c r="AV1423" s="68"/>
    </row>
    <row r="1424" spans="27:64">
      <c r="AA1424" s="68"/>
      <c r="AB1424" s="68"/>
      <c r="AC1424" s="68"/>
      <c r="AD1424" s="68"/>
      <c r="AE1424" s="68"/>
      <c r="AG1424" s="69"/>
      <c r="AN1424" s="68"/>
      <c r="AO1424" s="68"/>
      <c r="AP1424" s="68"/>
      <c r="AQ1424" s="68"/>
      <c r="AR1424" s="68"/>
      <c r="AS1424" s="68"/>
      <c r="AT1424" s="68"/>
      <c r="AU1424" s="68"/>
      <c r="AV1424" s="68"/>
    </row>
    <row r="1425" spans="27:64">
      <c r="AA1425" s="68"/>
      <c r="AB1425" s="68"/>
      <c r="AC1425" s="68"/>
      <c r="AD1425" s="68"/>
      <c r="AE1425" s="68"/>
      <c r="AG1425" s="69"/>
      <c r="AN1425" s="68"/>
      <c r="AO1425" s="68"/>
      <c r="AP1425" s="68"/>
      <c r="AQ1425" s="68"/>
      <c r="AR1425" s="68"/>
      <c r="AS1425" s="68"/>
      <c r="AT1425" s="68"/>
      <c r="AU1425" s="68"/>
      <c r="AV1425" s="68"/>
      <c r="AX1425" s="68"/>
    </row>
    <row r="1426" spans="27:64">
      <c r="AA1426" s="68"/>
      <c r="AB1426" s="68"/>
      <c r="AC1426" s="68"/>
      <c r="AD1426" s="68"/>
      <c r="AE1426" s="68"/>
      <c r="AG1426" s="69"/>
      <c r="AN1426" s="68"/>
      <c r="AO1426" s="68"/>
      <c r="AP1426" s="68"/>
      <c r="AQ1426" s="68"/>
      <c r="AR1426" s="68"/>
      <c r="AS1426" s="68"/>
      <c r="AT1426" s="68"/>
      <c r="AU1426" s="68"/>
      <c r="AV1426" s="68"/>
      <c r="AX1426" s="68"/>
    </row>
    <row r="1427" spans="27:64">
      <c r="AA1427" s="68"/>
      <c r="AB1427" s="68"/>
      <c r="AC1427" s="68"/>
      <c r="AD1427" s="68"/>
      <c r="AE1427" s="68"/>
      <c r="AG1427" s="69"/>
      <c r="AN1427" s="68"/>
      <c r="AO1427" s="68"/>
      <c r="AP1427" s="68"/>
      <c r="AQ1427" s="68"/>
      <c r="AR1427" s="68"/>
      <c r="AS1427" s="68"/>
      <c r="AT1427" s="68"/>
      <c r="AU1427" s="68"/>
      <c r="AV1427" s="68"/>
      <c r="AW1427" s="68"/>
      <c r="AX1427" s="68"/>
      <c r="AY1427" s="68"/>
      <c r="AZ1427" s="68"/>
      <c r="BA1427" s="68"/>
      <c r="BB1427" s="68"/>
      <c r="BC1427" s="68"/>
      <c r="BD1427" s="68"/>
      <c r="BE1427" s="68"/>
      <c r="BF1427" s="68"/>
      <c r="BG1427" s="68"/>
      <c r="BH1427" s="68"/>
      <c r="BI1427" s="68"/>
      <c r="BJ1427" s="68"/>
      <c r="BK1427" s="68"/>
      <c r="BL1427" s="68"/>
    </row>
    <row r="1428" spans="27:64">
      <c r="AA1428" s="68"/>
      <c r="AB1428" s="68"/>
      <c r="AC1428" s="68"/>
      <c r="AD1428" s="68"/>
      <c r="AE1428" s="68"/>
      <c r="AG1428" s="69"/>
      <c r="AN1428" s="68"/>
      <c r="AO1428" s="68"/>
      <c r="AP1428" s="68"/>
      <c r="AQ1428" s="68"/>
      <c r="AR1428" s="68"/>
      <c r="AS1428" s="68"/>
      <c r="AT1428" s="68"/>
      <c r="AU1428" s="68"/>
    </row>
    <row r="1429" spans="27:64">
      <c r="AA1429" s="68"/>
      <c r="AB1429" s="68"/>
      <c r="AC1429" s="68"/>
      <c r="AD1429" s="68"/>
      <c r="AE1429" s="68"/>
      <c r="AG1429" s="69"/>
      <c r="AN1429" s="68"/>
      <c r="AO1429" s="68"/>
      <c r="AP1429" s="68"/>
      <c r="AQ1429" s="68"/>
      <c r="AR1429" s="68"/>
      <c r="AS1429" s="68"/>
      <c r="AT1429" s="68"/>
      <c r="AU1429" s="68"/>
    </row>
    <row r="1430" spans="27:64">
      <c r="AA1430" s="68"/>
      <c r="AB1430" s="68"/>
      <c r="AC1430" s="68"/>
      <c r="AD1430" s="68"/>
      <c r="AE1430" s="68"/>
      <c r="AG1430" s="69"/>
      <c r="AN1430" s="68"/>
      <c r="AO1430" s="68"/>
      <c r="AP1430" s="68"/>
      <c r="AQ1430" s="68"/>
      <c r="AR1430" s="68"/>
      <c r="AS1430" s="68"/>
      <c r="AT1430" s="68"/>
      <c r="AU1430" s="68"/>
    </row>
    <row r="1431" spans="27:64">
      <c r="AA1431" s="68"/>
      <c r="AB1431" s="68"/>
      <c r="AC1431" s="68"/>
      <c r="AD1431" s="68"/>
      <c r="AE1431" s="68"/>
      <c r="AG1431" s="69"/>
      <c r="AN1431" s="68"/>
      <c r="AO1431" s="68"/>
      <c r="AP1431" s="68"/>
      <c r="AQ1431" s="68"/>
      <c r="AR1431" s="68"/>
      <c r="AS1431" s="68"/>
      <c r="AT1431" s="68"/>
      <c r="AU1431" s="68"/>
      <c r="AV1431" s="68"/>
      <c r="AW1431" s="68"/>
      <c r="AX1431" s="68"/>
      <c r="AY1431" s="68"/>
      <c r="AZ1431" s="68"/>
      <c r="BA1431" s="68"/>
      <c r="BB1431" s="68"/>
      <c r="BC1431" s="68"/>
      <c r="BD1431" s="68"/>
      <c r="BE1431" s="68"/>
      <c r="BF1431" s="68"/>
      <c r="BG1431" s="68"/>
      <c r="BH1431" s="68"/>
      <c r="BI1431" s="68"/>
      <c r="BJ1431" s="68"/>
      <c r="BK1431" s="68"/>
      <c r="BL1431" s="68"/>
    </row>
    <row r="1432" spans="27:64">
      <c r="AA1432" s="68"/>
      <c r="AB1432" s="68"/>
      <c r="AC1432" s="68"/>
      <c r="AD1432" s="68"/>
      <c r="AE1432" s="68"/>
      <c r="AG1432" s="69"/>
      <c r="AN1432" s="68"/>
      <c r="AO1432" s="68"/>
      <c r="AP1432" s="68"/>
      <c r="AQ1432" s="68"/>
      <c r="AR1432" s="68"/>
      <c r="AS1432" s="68"/>
      <c r="AT1432" s="68"/>
      <c r="AU1432" s="68"/>
      <c r="AV1432" s="68"/>
      <c r="AX1432" s="68"/>
    </row>
    <row r="1433" spans="27:64">
      <c r="AA1433" s="68"/>
      <c r="AB1433" s="68"/>
      <c r="AC1433" s="68"/>
      <c r="AD1433" s="68"/>
      <c r="AE1433" s="68"/>
      <c r="AG1433" s="69"/>
      <c r="AN1433" s="68"/>
      <c r="AO1433" s="68"/>
      <c r="AP1433" s="68"/>
      <c r="AQ1433" s="68"/>
      <c r="AR1433" s="68"/>
      <c r="AS1433" s="68"/>
      <c r="AT1433" s="68"/>
      <c r="AU1433" s="68"/>
      <c r="AV1433" s="68"/>
      <c r="AX1433" s="68"/>
      <c r="AY1433" s="68"/>
      <c r="AZ1433" s="68"/>
      <c r="BA1433" s="68"/>
      <c r="BB1433" s="68"/>
      <c r="BC1433" s="68"/>
      <c r="BD1433" s="68"/>
      <c r="BE1433" s="68"/>
      <c r="BF1433" s="68"/>
      <c r="BG1433" s="68"/>
      <c r="BH1433" s="68"/>
      <c r="BI1433" s="68"/>
      <c r="BJ1433" s="68"/>
      <c r="BK1433" s="68"/>
      <c r="BL1433" s="68"/>
    </row>
    <row r="1434" spans="27:64">
      <c r="AA1434" s="68"/>
      <c r="AB1434" s="68"/>
      <c r="AC1434" s="68"/>
      <c r="AD1434" s="68"/>
      <c r="AE1434" s="68"/>
      <c r="AG1434" s="69"/>
      <c r="AN1434" s="68"/>
      <c r="AO1434" s="68"/>
      <c r="AP1434" s="68"/>
      <c r="AQ1434" s="68"/>
      <c r="AR1434" s="68"/>
      <c r="AS1434" s="68"/>
      <c r="AT1434" s="68"/>
      <c r="AU1434" s="68"/>
      <c r="AV1434" s="68"/>
      <c r="AW1434" s="68"/>
      <c r="AX1434" s="68"/>
      <c r="AY1434" s="68"/>
      <c r="AZ1434" s="68"/>
      <c r="BA1434" s="68"/>
      <c r="BB1434" s="68"/>
      <c r="BC1434" s="68"/>
      <c r="BD1434" s="68"/>
      <c r="BE1434" s="68"/>
      <c r="BF1434" s="68"/>
      <c r="BG1434" s="68"/>
      <c r="BH1434" s="68"/>
      <c r="BI1434" s="68"/>
      <c r="BJ1434" s="68"/>
      <c r="BK1434" s="68"/>
      <c r="BL1434" s="68"/>
    </row>
    <row r="1435" spans="27:64">
      <c r="AA1435" s="68"/>
      <c r="AB1435" s="68"/>
      <c r="AC1435" s="68"/>
      <c r="AD1435" s="68"/>
      <c r="AE1435" s="68"/>
      <c r="AG1435" s="69"/>
      <c r="AN1435" s="68"/>
      <c r="AO1435" s="68"/>
      <c r="AP1435" s="68"/>
      <c r="AQ1435" s="68"/>
      <c r="AR1435" s="68"/>
      <c r="AS1435" s="68"/>
      <c r="AT1435" s="68"/>
      <c r="AU1435" s="68"/>
      <c r="AV1435" s="68"/>
      <c r="AW1435" s="68"/>
      <c r="AX1435" s="68"/>
      <c r="AY1435" s="68"/>
      <c r="AZ1435" s="68"/>
      <c r="BA1435" s="68"/>
      <c r="BB1435" s="68"/>
      <c r="BC1435" s="68"/>
      <c r="BD1435" s="68"/>
      <c r="BE1435" s="68"/>
      <c r="BF1435" s="68"/>
      <c r="BG1435" s="68"/>
      <c r="BH1435" s="68"/>
      <c r="BI1435" s="68"/>
      <c r="BJ1435" s="68"/>
      <c r="BK1435" s="68"/>
      <c r="BL1435" s="68"/>
    </row>
    <row r="1436" spans="27:64">
      <c r="AA1436" s="68"/>
      <c r="AB1436" s="68"/>
      <c r="AC1436" s="68"/>
      <c r="AD1436" s="68"/>
      <c r="AE1436" s="68"/>
      <c r="AG1436" s="69"/>
      <c r="AN1436" s="68"/>
      <c r="AO1436" s="68"/>
      <c r="AP1436" s="68"/>
      <c r="AQ1436" s="68"/>
      <c r="AR1436" s="68"/>
      <c r="AS1436" s="68"/>
      <c r="AT1436" s="68"/>
      <c r="AU1436" s="68"/>
      <c r="AV1436" s="68"/>
    </row>
    <row r="1437" spans="27:64">
      <c r="AA1437" s="68"/>
      <c r="AB1437" s="68"/>
      <c r="AC1437" s="68"/>
      <c r="AD1437" s="68"/>
      <c r="AE1437" s="68"/>
      <c r="AG1437" s="69"/>
      <c r="AN1437" s="68"/>
      <c r="AO1437" s="68"/>
      <c r="AP1437" s="68"/>
      <c r="AQ1437" s="68"/>
      <c r="AR1437" s="68"/>
      <c r="AS1437" s="68"/>
      <c r="AT1437" s="68"/>
      <c r="AU1437" s="68"/>
    </row>
    <row r="1438" spans="27:64">
      <c r="AA1438" s="68"/>
      <c r="AB1438" s="68"/>
      <c r="AC1438" s="68"/>
      <c r="AD1438" s="68"/>
      <c r="AE1438" s="68"/>
      <c r="AG1438" s="69"/>
      <c r="AN1438" s="68"/>
      <c r="AO1438" s="68"/>
      <c r="AP1438" s="68"/>
      <c r="AQ1438" s="68"/>
      <c r="AR1438" s="68"/>
      <c r="AS1438" s="68"/>
      <c r="AT1438" s="68"/>
      <c r="AU1438" s="68"/>
      <c r="AV1438" s="68"/>
      <c r="AX1438" s="68"/>
    </row>
    <row r="1439" spans="27:64">
      <c r="AA1439" s="68"/>
      <c r="AB1439" s="68"/>
      <c r="AC1439" s="68"/>
      <c r="AD1439" s="68"/>
      <c r="AE1439" s="68"/>
      <c r="AG1439" s="69"/>
      <c r="AN1439" s="68"/>
      <c r="AO1439" s="68"/>
      <c r="AP1439" s="68"/>
      <c r="AQ1439" s="68"/>
      <c r="AR1439" s="68"/>
      <c r="AS1439" s="68"/>
      <c r="AT1439" s="68"/>
      <c r="AU1439" s="68"/>
      <c r="AV1439" s="68"/>
      <c r="AX1439" s="68"/>
      <c r="AY1439" s="68"/>
      <c r="AZ1439" s="68"/>
      <c r="BA1439" s="68"/>
      <c r="BB1439" s="68"/>
      <c r="BC1439" s="68"/>
      <c r="BD1439" s="68"/>
      <c r="BE1439" s="68"/>
      <c r="BF1439" s="68"/>
      <c r="BG1439" s="68"/>
      <c r="BH1439" s="68"/>
      <c r="BI1439" s="68"/>
      <c r="BJ1439" s="68"/>
      <c r="BK1439" s="68"/>
      <c r="BL1439" s="68"/>
    </row>
    <row r="1440" spans="27:64">
      <c r="AA1440" s="68"/>
      <c r="AB1440" s="68"/>
      <c r="AC1440" s="68"/>
      <c r="AD1440" s="68"/>
      <c r="AE1440" s="68"/>
      <c r="AG1440" s="69"/>
      <c r="AN1440" s="68"/>
      <c r="AO1440" s="68"/>
      <c r="AP1440" s="68"/>
      <c r="AQ1440" s="68"/>
      <c r="AR1440" s="68"/>
      <c r="AS1440" s="68"/>
      <c r="AT1440" s="68"/>
      <c r="AU1440" s="68"/>
      <c r="AV1440" s="68"/>
      <c r="AW1440" s="68"/>
      <c r="AX1440" s="68"/>
      <c r="AY1440" s="68"/>
      <c r="AZ1440" s="68"/>
      <c r="BA1440" s="68"/>
      <c r="BB1440" s="68"/>
      <c r="BC1440" s="68"/>
      <c r="BD1440" s="68"/>
      <c r="BE1440" s="68"/>
      <c r="BF1440" s="68"/>
      <c r="BG1440" s="68"/>
      <c r="BH1440" s="68"/>
      <c r="BI1440" s="68"/>
      <c r="BJ1440" s="68"/>
      <c r="BK1440" s="68"/>
      <c r="BL1440" s="68"/>
    </row>
    <row r="1441" spans="27:64">
      <c r="AA1441" s="68"/>
      <c r="AB1441" s="68"/>
      <c r="AC1441" s="68"/>
      <c r="AD1441" s="68"/>
      <c r="AE1441" s="68"/>
      <c r="AG1441" s="69"/>
      <c r="AN1441" s="68"/>
      <c r="AO1441" s="68"/>
      <c r="AP1441" s="68"/>
      <c r="AQ1441" s="68"/>
      <c r="AR1441" s="68"/>
      <c r="AS1441" s="68"/>
      <c r="AT1441" s="68"/>
      <c r="AU1441" s="68"/>
      <c r="AV1441" s="68"/>
      <c r="AW1441" s="68"/>
      <c r="AX1441" s="68"/>
      <c r="AY1441" s="68"/>
      <c r="AZ1441" s="68"/>
      <c r="BA1441" s="68"/>
      <c r="BB1441" s="68"/>
      <c r="BC1441" s="68"/>
      <c r="BD1441" s="68"/>
      <c r="BE1441" s="68"/>
      <c r="BF1441" s="68"/>
      <c r="BG1441" s="68"/>
      <c r="BH1441" s="68"/>
      <c r="BI1441" s="68"/>
      <c r="BJ1441" s="68"/>
      <c r="BK1441" s="68"/>
      <c r="BL1441" s="68"/>
    </row>
    <row r="1442" spans="27:64">
      <c r="AA1442" s="68"/>
      <c r="AB1442" s="68"/>
      <c r="AC1442" s="68"/>
      <c r="AD1442" s="68"/>
      <c r="AE1442" s="68"/>
      <c r="AG1442" s="69"/>
      <c r="AN1442" s="68"/>
      <c r="AO1442" s="68"/>
      <c r="AP1442" s="68"/>
      <c r="AQ1442" s="68"/>
      <c r="AR1442" s="68"/>
      <c r="AS1442" s="68"/>
      <c r="AT1442" s="68"/>
      <c r="AU1442" s="68"/>
    </row>
    <row r="1443" spans="27:64">
      <c r="AA1443" s="68"/>
      <c r="AB1443" s="68"/>
      <c r="AC1443" s="68"/>
      <c r="AD1443" s="68"/>
      <c r="AE1443" s="68"/>
      <c r="AG1443" s="69"/>
      <c r="AN1443" s="68"/>
      <c r="AO1443" s="68"/>
      <c r="AP1443" s="68"/>
      <c r="AQ1443" s="68"/>
      <c r="AR1443" s="68"/>
      <c r="AS1443" s="68"/>
      <c r="AT1443" s="68"/>
      <c r="AU1443" s="68"/>
    </row>
    <row r="1444" spans="27:64">
      <c r="AA1444" s="68"/>
      <c r="AB1444" s="68"/>
      <c r="AC1444" s="68"/>
      <c r="AD1444" s="68"/>
      <c r="AE1444" s="68"/>
      <c r="AG1444" s="69"/>
      <c r="AN1444" s="68"/>
      <c r="AO1444" s="68"/>
      <c r="AP1444" s="68"/>
      <c r="AQ1444" s="68"/>
      <c r="AR1444" s="68"/>
      <c r="AS1444" s="68"/>
      <c r="AT1444" s="68"/>
      <c r="AU1444" s="68"/>
      <c r="AV1444" s="68"/>
      <c r="AX1444" s="68"/>
      <c r="AY1444" s="68"/>
      <c r="AZ1444" s="68"/>
      <c r="BA1444" s="68"/>
      <c r="BB1444" s="68"/>
      <c r="BC1444" s="68"/>
      <c r="BD1444" s="68"/>
      <c r="BE1444" s="68"/>
      <c r="BF1444" s="68"/>
      <c r="BG1444" s="68"/>
      <c r="BH1444" s="68"/>
      <c r="BI1444" s="68"/>
      <c r="BJ1444" s="68"/>
      <c r="BK1444" s="68"/>
      <c r="BL1444" s="68"/>
    </row>
    <row r="1445" spans="27:64">
      <c r="AA1445" s="68"/>
      <c r="AB1445" s="68"/>
      <c r="AC1445" s="68"/>
      <c r="AD1445" s="68"/>
      <c r="AE1445" s="68"/>
      <c r="AG1445" s="69"/>
      <c r="AN1445" s="68"/>
      <c r="AO1445" s="68"/>
      <c r="AP1445" s="68"/>
      <c r="AQ1445" s="68"/>
      <c r="AR1445" s="68"/>
      <c r="AS1445" s="68"/>
      <c r="AT1445" s="68"/>
      <c r="AU1445" s="68"/>
      <c r="AV1445" s="68"/>
      <c r="AW1445" s="68"/>
      <c r="AX1445" s="68"/>
      <c r="AY1445" s="68"/>
      <c r="AZ1445" s="68"/>
      <c r="BA1445" s="68"/>
      <c r="BB1445" s="68"/>
      <c r="BC1445" s="68"/>
      <c r="BD1445" s="68"/>
      <c r="BE1445" s="68"/>
      <c r="BF1445" s="68"/>
      <c r="BG1445" s="68"/>
      <c r="BH1445" s="68"/>
      <c r="BI1445" s="68"/>
      <c r="BJ1445" s="68"/>
      <c r="BK1445" s="68"/>
      <c r="BL1445" s="68"/>
    </row>
    <row r="1446" spans="27:64">
      <c r="AA1446" s="68"/>
      <c r="AB1446" s="68"/>
      <c r="AC1446" s="68"/>
      <c r="AD1446" s="68"/>
      <c r="AE1446" s="68"/>
      <c r="AG1446" s="69"/>
      <c r="AN1446" s="68"/>
      <c r="AO1446" s="68"/>
      <c r="AP1446" s="68"/>
      <c r="AQ1446" s="68"/>
      <c r="AR1446" s="68"/>
      <c r="AS1446" s="68"/>
      <c r="AT1446" s="68"/>
      <c r="AU1446" s="68"/>
      <c r="AV1446" s="68"/>
      <c r="AW1446" s="68"/>
      <c r="AX1446" s="68"/>
      <c r="AY1446" s="68"/>
      <c r="AZ1446" s="68"/>
      <c r="BA1446" s="68"/>
      <c r="BB1446" s="68"/>
      <c r="BC1446" s="68"/>
      <c r="BD1446" s="68"/>
      <c r="BE1446" s="68"/>
      <c r="BF1446" s="68"/>
      <c r="BG1446" s="68"/>
      <c r="BH1446" s="68"/>
      <c r="BI1446" s="68"/>
      <c r="BJ1446" s="68"/>
      <c r="BK1446" s="68"/>
      <c r="BL1446" s="68"/>
    </row>
    <row r="1447" spans="27:64">
      <c r="AA1447" s="68"/>
      <c r="AB1447" s="68"/>
      <c r="AC1447" s="68"/>
      <c r="AD1447" s="68"/>
      <c r="AE1447" s="68"/>
      <c r="AG1447" s="69"/>
      <c r="AN1447" s="68"/>
      <c r="AO1447" s="68"/>
      <c r="AP1447" s="68"/>
      <c r="AQ1447" s="68"/>
      <c r="AR1447" s="68"/>
      <c r="AS1447" s="68"/>
      <c r="AT1447" s="68"/>
      <c r="AU1447" s="68"/>
    </row>
    <row r="1448" spans="27:64">
      <c r="AA1448" s="68"/>
      <c r="AB1448" s="68"/>
      <c r="AC1448" s="68"/>
      <c r="AD1448" s="68"/>
      <c r="AE1448" s="68"/>
      <c r="AG1448" s="69"/>
      <c r="AN1448" s="68"/>
      <c r="AO1448" s="68"/>
      <c r="AP1448" s="68"/>
      <c r="AQ1448" s="68"/>
      <c r="AR1448" s="68"/>
      <c r="AS1448" s="68"/>
      <c r="AT1448" s="68"/>
      <c r="AU1448" s="68"/>
      <c r="AV1448" s="68"/>
      <c r="AW1448" s="68"/>
      <c r="AX1448" s="68"/>
      <c r="AY1448" s="68"/>
      <c r="AZ1448" s="68"/>
      <c r="BA1448" s="68"/>
      <c r="BB1448" s="68"/>
      <c r="BC1448" s="68"/>
      <c r="BD1448" s="68"/>
      <c r="BE1448" s="68"/>
      <c r="BF1448" s="68"/>
      <c r="BG1448" s="68"/>
      <c r="BH1448" s="68"/>
      <c r="BI1448" s="68"/>
      <c r="BJ1448" s="68"/>
      <c r="BK1448" s="68"/>
      <c r="BL1448" s="68"/>
    </row>
    <row r="1449" spans="27:64">
      <c r="AA1449" s="68"/>
      <c r="AB1449" s="68"/>
      <c r="AC1449" s="68"/>
      <c r="AD1449" s="68"/>
      <c r="AE1449" s="68"/>
      <c r="AG1449" s="69"/>
      <c r="AN1449" s="68"/>
      <c r="AO1449" s="68"/>
      <c r="AP1449" s="68"/>
      <c r="AQ1449" s="68"/>
      <c r="AR1449" s="68"/>
      <c r="AS1449" s="68"/>
      <c r="AT1449" s="68"/>
      <c r="AU1449" s="68"/>
      <c r="AV1449" s="68"/>
    </row>
    <row r="1450" spans="27:64">
      <c r="AA1450" s="68"/>
      <c r="AB1450" s="68"/>
      <c r="AC1450" s="68"/>
      <c r="AD1450" s="68"/>
      <c r="AE1450" s="68"/>
      <c r="AG1450" s="69"/>
      <c r="AN1450" s="68"/>
      <c r="AO1450" s="68"/>
      <c r="AP1450" s="68"/>
      <c r="AQ1450" s="68"/>
      <c r="AR1450" s="68"/>
      <c r="AS1450" s="68"/>
      <c r="AT1450" s="68"/>
      <c r="AU1450" s="68"/>
      <c r="AV1450" s="68"/>
    </row>
    <row r="1451" spans="27:64">
      <c r="AA1451" s="68"/>
      <c r="AB1451" s="68"/>
      <c r="AC1451" s="68"/>
      <c r="AD1451" s="68"/>
      <c r="AE1451" s="68"/>
      <c r="AG1451" s="69"/>
      <c r="AN1451" s="68"/>
      <c r="AO1451" s="68"/>
      <c r="AP1451" s="68"/>
      <c r="AQ1451" s="68"/>
      <c r="AR1451" s="68"/>
      <c r="AS1451" s="68"/>
      <c r="AT1451" s="68"/>
      <c r="AU1451" s="68"/>
      <c r="AV1451" s="68"/>
    </row>
    <row r="1452" spans="27:64">
      <c r="AA1452" s="68"/>
      <c r="AB1452" s="68"/>
      <c r="AC1452" s="68"/>
      <c r="AD1452" s="68"/>
      <c r="AE1452" s="68"/>
      <c r="AG1452" s="69"/>
      <c r="AN1452" s="68"/>
      <c r="AO1452" s="68"/>
      <c r="AP1452" s="68"/>
      <c r="AQ1452" s="68"/>
      <c r="AR1452" s="68"/>
      <c r="AS1452" s="68"/>
      <c r="AT1452" s="68"/>
      <c r="AU1452" s="68"/>
      <c r="AV1452" s="68"/>
      <c r="AW1452" s="68"/>
      <c r="AX1452" s="68"/>
      <c r="AY1452" s="68"/>
      <c r="AZ1452" s="68"/>
      <c r="BA1452" s="68"/>
      <c r="BB1452" s="68"/>
      <c r="BC1452" s="68"/>
      <c r="BD1452" s="68"/>
      <c r="BE1452" s="68"/>
      <c r="BF1452" s="68"/>
      <c r="BG1452" s="68"/>
      <c r="BH1452" s="68"/>
      <c r="BI1452" s="68"/>
      <c r="BJ1452" s="68"/>
      <c r="BK1452" s="68"/>
      <c r="BL1452" s="68"/>
    </row>
    <row r="1453" spans="27:64">
      <c r="AA1453" s="68"/>
      <c r="AB1453" s="68"/>
      <c r="AC1453" s="68"/>
      <c r="AD1453" s="68"/>
      <c r="AE1453" s="68"/>
      <c r="AG1453" s="69"/>
      <c r="AN1453" s="68"/>
      <c r="AO1453" s="68"/>
      <c r="AP1453" s="68"/>
      <c r="AQ1453" s="68"/>
      <c r="AR1453" s="68"/>
      <c r="AS1453" s="68"/>
      <c r="AT1453" s="68"/>
      <c r="AU1453" s="68"/>
      <c r="AV1453" s="68"/>
      <c r="AW1453" s="68"/>
      <c r="AX1453" s="68"/>
      <c r="AY1453" s="68"/>
      <c r="AZ1453" s="68"/>
      <c r="BA1453" s="68"/>
      <c r="BB1453" s="68"/>
      <c r="BC1453" s="68"/>
      <c r="BD1453" s="68"/>
      <c r="BE1453" s="68"/>
      <c r="BF1453" s="68"/>
      <c r="BG1453" s="68"/>
      <c r="BH1453" s="68"/>
      <c r="BI1453" s="68"/>
      <c r="BJ1453" s="68"/>
      <c r="BK1453" s="68"/>
      <c r="BL1453" s="68"/>
    </row>
    <row r="1454" spans="27:64">
      <c r="AA1454" s="68"/>
      <c r="AB1454" s="68"/>
      <c r="AC1454" s="68"/>
      <c r="AD1454" s="68"/>
      <c r="AE1454" s="68"/>
      <c r="AG1454" s="69"/>
      <c r="AN1454" s="68"/>
      <c r="AO1454" s="68"/>
      <c r="AP1454" s="68"/>
      <c r="AQ1454" s="68"/>
      <c r="AR1454" s="68"/>
      <c r="AS1454" s="68"/>
      <c r="AT1454" s="68"/>
      <c r="AU1454" s="68"/>
    </row>
    <row r="1455" spans="27:64">
      <c r="AA1455" s="68"/>
      <c r="AB1455" s="68"/>
      <c r="AC1455" s="68"/>
      <c r="AD1455" s="68"/>
      <c r="AE1455" s="68"/>
      <c r="AG1455" s="69"/>
      <c r="AN1455" s="68"/>
      <c r="AO1455" s="68"/>
      <c r="AP1455" s="68"/>
      <c r="AQ1455" s="68"/>
      <c r="AR1455" s="68"/>
      <c r="AS1455" s="68"/>
      <c r="AT1455" s="68"/>
      <c r="AU1455" s="68"/>
      <c r="AV1455" s="68"/>
      <c r="AW1455" s="68"/>
      <c r="AX1455" s="68"/>
      <c r="AY1455" s="68"/>
      <c r="AZ1455" s="68"/>
      <c r="BA1455" s="68"/>
      <c r="BB1455" s="68"/>
      <c r="BC1455" s="68"/>
      <c r="BD1455" s="68"/>
      <c r="BE1455" s="68"/>
      <c r="BF1455" s="68"/>
      <c r="BG1455" s="68"/>
      <c r="BH1455" s="68"/>
      <c r="BI1455" s="68"/>
      <c r="BJ1455" s="68"/>
      <c r="BK1455" s="68"/>
      <c r="BL1455" s="68"/>
    </row>
    <row r="1456" spans="27:64">
      <c r="AA1456" s="68"/>
      <c r="AB1456" s="68"/>
      <c r="AC1456" s="68"/>
      <c r="AD1456" s="68"/>
      <c r="AE1456" s="68"/>
      <c r="AG1456" s="69"/>
      <c r="AN1456" s="68"/>
      <c r="AO1456" s="68"/>
      <c r="AP1456" s="68"/>
      <c r="AQ1456" s="68"/>
      <c r="AR1456" s="68"/>
      <c r="AS1456" s="68"/>
      <c r="AT1456" s="68"/>
      <c r="AU1456" s="68"/>
      <c r="AV1456" s="68"/>
    </row>
    <row r="1457" spans="27:64">
      <c r="AA1457" s="68"/>
      <c r="AB1457" s="68"/>
      <c r="AC1457" s="68"/>
      <c r="AD1457" s="68"/>
      <c r="AE1457" s="68"/>
      <c r="AG1457" s="69"/>
      <c r="AN1457" s="68"/>
      <c r="AO1457" s="68"/>
      <c r="AP1457" s="68"/>
      <c r="AQ1457" s="68"/>
      <c r="AR1457" s="68"/>
      <c r="AS1457" s="68"/>
      <c r="AT1457" s="68"/>
      <c r="AU1457" s="68"/>
      <c r="AV1457" s="68"/>
    </row>
    <row r="1458" spans="27:64">
      <c r="AA1458" s="68"/>
      <c r="AB1458" s="68"/>
      <c r="AC1458" s="68"/>
      <c r="AD1458" s="68"/>
      <c r="AE1458" s="68"/>
      <c r="AG1458" s="69"/>
      <c r="AN1458" s="68"/>
      <c r="AO1458" s="68"/>
      <c r="AP1458" s="68"/>
      <c r="AQ1458" s="68"/>
      <c r="AR1458" s="68"/>
      <c r="AS1458" s="68"/>
      <c r="AT1458" s="68"/>
      <c r="AU1458" s="68"/>
    </row>
    <row r="1459" spans="27:64">
      <c r="AA1459" s="68"/>
      <c r="AB1459" s="68"/>
      <c r="AC1459" s="68"/>
      <c r="AD1459" s="68"/>
      <c r="AE1459" s="68"/>
      <c r="AG1459" s="69"/>
      <c r="AN1459" s="68"/>
      <c r="AO1459" s="68"/>
      <c r="AP1459" s="68"/>
      <c r="AQ1459" s="68"/>
      <c r="AR1459" s="68"/>
      <c r="AS1459" s="68"/>
      <c r="AT1459" s="68"/>
      <c r="AU1459" s="68"/>
      <c r="AV1459" s="68"/>
      <c r="AX1459" s="68"/>
      <c r="AY1459" s="68"/>
      <c r="AZ1459" s="68"/>
      <c r="BA1459" s="68"/>
      <c r="BB1459" s="68"/>
      <c r="BC1459" s="68"/>
      <c r="BD1459" s="68"/>
      <c r="BE1459" s="68"/>
      <c r="BF1459" s="68"/>
      <c r="BG1459" s="68"/>
      <c r="BH1459" s="68"/>
      <c r="BI1459" s="68"/>
      <c r="BJ1459" s="68"/>
      <c r="BK1459" s="68"/>
      <c r="BL1459" s="68"/>
    </row>
    <row r="1460" spans="27:64">
      <c r="AA1460" s="68"/>
      <c r="AB1460" s="68"/>
      <c r="AC1460" s="68"/>
      <c r="AD1460" s="68"/>
      <c r="AE1460" s="68"/>
      <c r="AG1460" s="69"/>
      <c r="AN1460" s="68"/>
      <c r="AO1460" s="68"/>
      <c r="AP1460" s="68"/>
      <c r="AQ1460" s="68"/>
      <c r="AR1460" s="68"/>
      <c r="AS1460" s="68"/>
      <c r="AT1460" s="68"/>
      <c r="AU1460" s="68"/>
      <c r="AV1460" s="68"/>
      <c r="AX1460" s="68"/>
    </row>
    <row r="1461" spans="27:64">
      <c r="AA1461" s="68"/>
      <c r="AB1461" s="68"/>
      <c r="AC1461" s="68"/>
      <c r="AD1461" s="68"/>
      <c r="AE1461" s="68"/>
      <c r="AG1461" s="69"/>
      <c r="AN1461" s="68"/>
      <c r="AO1461" s="68"/>
      <c r="AP1461" s="68"/>
      <c r="AQ1461" s="68"/>
      <c r="AR1461" s="68"/>
      <c r="AS1461" s="68"/>
      <c r="AT1461" s="68"/>
      <c r="AU1461" s="68"/>
      <c r="AV1461" s="68"/>
      <c r="AX1461" s="68"/>
    </row>
    <row r="1462" spans="27:64">
      <c r="AA1462" s="68"/>
      <c r="AB1462" s="68"/>
      <c r="AC1462" s="68"/>
      <c r="AD1462" s="68"/>
      <c r="AE1462" s="68"/>
      <c r="AG1462" s="69"/>
      <c r="AN1462" s="68"/>
      <c r="AO1462" s="68"/>
      <c r="AP1462" s="68"/>
      <c r="AQ1462" s="68"/>
      <c r="AR1462" s="68"/>
      <c r="AS1462" s="68"/>
      <c r="AT1462" s="68"/>
      <c r="AU1462" s="68"/>
      <c r="AV1462" s="68"/>
      <c r="AW1462" s="68"/>
      <c r="AX1462" s="68"/>
      <c r="AY1462" s="68"/>
      <c r="AZ1462" s="68"/>
      <c r="BA1462" s="68"/>
      <c r="BB1462" s="68"/>
      <c r="BC1462" s="68"/>
      <c r="BD1462" s="68"/>
      <c r="BE1462" s="68"/>
      <c r="BF1462" s="68"/>
      <c r="BG1462" s="68"/>
      <c r="BH1462" s="68"/>
      <c r="BI1462" s="68"/>
      <c r="BJ1462" s="68"/>
      <c r="BK1462" s="68"/>
      <c r="BL1462" s="68"/>
    </row>
    <row r="1463" spans="27:64">
      <c r="AA1463" s="68"/>
      <c r="AB1463" s="68"/>
      <c r="AC1463" s="68"/>
      <c r="AD1463" s="68"/>
      <c r="AE1463" s="68"/>
      <c r="AG1463" s="69"/>
      <c r="AN1463" s="68"/>
      <c r="AO1463" s="68"/>
      <c r="AP1463" s="68"/>
      <c r="AQ1463" s="68"/>
      <c r="AR1463" s="68"/>
      <c r="AS1463" s="68"/>
      <c r="AT1463" s="68"/>
      <c r="AU1463" s="68"/>
      <c r="AV1463" s="68"/>
      <c r="AW1463" s="68"/>
      <c r="AX1463" s="68"/>
      <c r="AY1463" s="68"/>
      <c r="AZ1463" s="68"/>
      <c r="BA1463" s="68"/>
      <c r="BB1463" s="68"/>
      <c r="BC1463" s="68"/>
      <c r="BD1463" s="68"/>
      <c r="BE1463" s="68"/>
      <c r="BF1463" s="68"/>
      <c r="BG1463" s="68"/>
      <c r="BH1463" s="68"/>
      <c r="BI1463" s="68"/>
      <c r="BJ1463" s="68"/>
      <c r="BK1463" s="68"/>
      <c r="BL1463" s="68"/>
    </row>
    <row r="1464" spans="27:64">
      <c r="AA1464" s="68"/>
      <c r="AB1464" s="68"/>
      <c r="AC1464" s="68"/>
      <c r="AD1464" s="68"/>
      <c r="AE1464" s="68"/>
      <c r="AG1464" s="69"/>
      <c r="AN1464" s="68"/>
      <c r="AO1464" s="68"/>
      <c r="AP1464" s="68"/>
      <c r="AQ1464" s="68"/>
      <c r="AR1464" s="68"/>
      <c r="AS1464" s="68"/>
      <c r="AT1464" s="68"/>
      <c r="AU1464" s="68"/>
      <c r="AV1464" s="68"/>
      <c r="AW1464" s="68"/>
      <c r="AX1464" s="68"/>
      <c r="AY1464" s="68"/>
      <c r="AZ1464" s="68"/>
      <c r="BA1464" s="68"/>
      <c r="BB1464" s="68"/>
      <c r="BC1464" s="68"/>
      <c r="BD1464" s="68"/>
      <c r="BE1464" s="68"/>
      <c r="BF1464" s="68"/>
      <c r="BG1464" s="68"/>
      <c r="BH1464" s="68"/>
      <c r="BI1464" s="68"/>
      <c r="BJ1464" s="68"/>
      <c r="BK1464" s="68"/>
      <c r="BL1464" s="68"/>
    </row>
    <row r="1465" spans="27:64">
      <c r="AA1465" s="68"/>
      <c r="AB1465" s="68"/>
      <c r="AC1465" s="68"/>
      <c r="AD1465" s="68"/>
      <c r="AE1465" s="68"/>
      <c r="AG1465" s="69"/>
      <c r="AN1465" s="68"/>
      <c r="AO1465" s="68"/>
      <c r="AP1465" s="68"/>
      <c r="AQ1465" s="68"/>
      <c r="AR1465" s="68"/>
      <c r="AS1465" s="68"/>
      <c r="AT1465" s="68"/>
      <c r="AU1465" s="68"/>
      <c r="AV1465" s="68"/>
      <c r="AW1465" s="68"/>
      <c r="AX1465" s="68"/>
      <c r="AY1465" s="68"/>
      <c r="AZ1465" s="68"/>
      <c r="BA1465" s="68"/>
      <c r="BB1465" s="68"/>
      <c r="BC1465" s="68"/>
      <c r="BD1465" s="68"/>
      <c r="BE1465" s="68"/>
      <c r="BF1465" s="68"/>
      <c r="BG1465" s="68"/>
      <c r="BH1465" s="68"/>
      <c r="BI1465" s="68"/>
      <c r="BJ1465" s="68"/>
      <c r="BK1465" s="68"/>
      <c r="BL1465" s="68"/>
    </row>
    <row r="1466" spans="27:64">
      <c r="AA1466" s="68"/>
      <c r="AB1466" s="68"/>
      <c r="AC1466" s="68"/>
      <c r="AD1466" s="68"/>
      <c r="AE1466" s="68"/>
      <c r="AG1466" s="69"/>
      <c r="AN1466" s="68"/>
      <c r="AO1466" s="68"/>
      <c r="AP1466" s="68"/>
      <c r="AQ1466" s="68"/>
      <c r="AR1466" s="68"/>
      <c r="AS1466" s="68"/>
      <c r="AT1466" s="68"/>
      <c r="AU1466" s="68"/>
      <c r="AV1466" s="68"/>
    </row>
    <row r="1467" spans="27:64">
      <c r="AA1467" s="68"/>
      <c r="AB1467" s="68"/>
      <c r="AC1467" s="68"/>
      <c r="AD1467" s="68"/>
      <c r="AE1467" s="68"/>
      <c r="AG1467" s="69"/>
      <c r="AN1467" s="68"/>
      <c r="AO1467" s="68"/>
      <c r="AP1467" s="68"/>
      <c r="AQ1467" s="68"/>
      <c r="AR1467" s="68"/>
      <c r="AS1467" s="68"/>
      <c r="AT1467" s="68"/>
      <c r="AU1467" s="68"/>
    </row>
    <row r="1468" spans="27:64">
      <c r="AA1468" s="68"/>
      <c r="AB1468" s="68"/>
      <c r="AC1468" s="68"/>
      <c r="AD1468" s="68"/>
      <c r="AE1468" s="68"/>
      <c r="AG1468" s="69"/>
      <c r="AN1468" s="68"/>
      <c r="AO1468" s="68"/>
      <c r="AP1468" s="68"/>
      <c r="AQ1468" s="68"/>
      <c r="AR1468" s="68"/>
      <c r="AS1468" s="68"/>
      <c r="AT1468" s="68"/>
      <c r="AU1468" s="68"/>
    </row>
    <row r="1469" spans="27:64">
      <c r="AA1469" s="68"/>
      <c r="AB1469" s="68"/>
      <c r="AC1469" s="68"/>
      <c r="AD1469" s="68"/>
      <c r="AE1469" s="68"/>
      <c r="AG1469" s="69"/>
      <c r="AN1469" s="68"/>
      <c r="AO1469" s="68"/>
      <c r="AP1469" s="68"/>
      <c r="AQ1469" s="68"/>
      <c r="AR1469" s="68"/>
      <c r="AS1469" s="68"/>
      <c r="AT1469" s="68"/>
      <c r="AU1469" s="68"/>
      <c r="AV1469" s="68"/>
    </row>
    <row r="1470" spans="27:64">
      <c r="AA1470" s="68"/>
      <c r="AB1470" s="68"/>
      <c r="AC1470" s="68"/>
      <c r="AD1470" s="68"/>
      <c r="AE1470" s="68"/>
      <c r="AG1470" s="69"/>
      <c r="AN1470" s="68"/>
      <c r="AO1470" s="68"/>
      <c r="AP1470" s="68"/>
      <c r="AQ1470" s="68"/>
      <c r="AR1470" s="68"/>
      <c r="AS1470" s="68"/>
      <c r="AT1470" s="68"/>
      <c r="AU1470" s="68"/>
      <c r="AV1470" s="68"/>
      <c r="AW1470" s="68"/>
      <c r="AX1470" s="68"/>
      <c r="AY1470" s="68"/>
      <c r="AZ1470" s="68"/>
      <c r="BA1470" s="68"/>
      <c r="BB1470" s="68"/>
      <c r="BC1470" s="68"/>
      <c r="BD1470" s="68"/>
      <c r="BE1470" s="68"/>
      <c r="BF1470" s="68"/>
      <c r="BG1470" s="68"/>
      <c r="BH1470" s="68"/>
      <c r="BI1470" s="68"/>
      <c r="BJ1470" s="68"/>
      <c r="BK1470" s="68"/>
      <c r="BL1470" s="68"/>
    </row>
    <row r="1471" spans="27:64">
      <c r="AA1471" s="68"/>
      <c r="AB1471" s="68"/>
      <c r="AC1471" s="68"/>
      <c r="AD1471" s="68"/>
      <c r="AE1471" s="68"/>
      <c r="AG1471" s="69"/>
      <c r="AN1471" s="68"/>
      <c r="AO1471" s="68"/>
      <c r="AP1471" s="68"/>
      <c r="AQ1471" s="68"/>
      <c r="AR1471" s="68"/>
      <c r="AS1471" s="68"/>
      <c r="AT1471" s="68"/>
      <c r="AU1471" s="68"/>
      <c r="AV1471" s="68"/>
      <c r="AW1471" s="68"/>
      <c r="AX1471" s="68"/>
      <c r="AY1471" s="68"/>
      <c r="AZ1471" s="68"/>
      <c r="BA1471" s="68"/>
      <c r="BB1471" s="68"/>
      <c r="BC1471" s="68"/>
      <c r="BD1471" s="68"/>
      <c r="BE1471" s="68"/>
      <c r="BF1471" s="68"/>
      <c r="BG1471" s="68"/>
      <c r="BH1471" s="68"/>
      <c r="BI1471" s="68"/>
      <c r="BJ1471" s="68"/>
      <c r="BK1471" s="68"/>
      <c r="BL1471" s="68"/>
    </row>
    <row r="1472" spans="27:64">
      <c r="AA1472" s="68"/>
      <c r="AB1472" s="68"/>
      <c r="AC1472" s="68"/>
      <c r="AD1472" s="68"/>
      <c r="AE1472" s="68"/>
      <c r="AG1472" s="69"/>
      <c r="AN1472" s="68"/>
      <c r="AO1472" s="68"/>
      <c r="AP1472" s="68"/>
      <c r="AQ1472" s="68"/>
      <c r="AR1472" s="68"/>
      <c r="AS1472" s="68"/>
      <c r="AT1472" s="68"/>
      <c r="AU1472" s="68"/>
    </row>
    <row r="1473" spans="27:64">
      <c r="AA1473" s="68"/>
      <c r="AB1473" s="68"/>
      <c r="AC1473" s="68"/>
      <c r="AD1473" s="68"/>
      <c r="AE1473" s="68"/>
      <c r="AG1473" s="69"/>
      <c r="AN1473" s="68"/>
      <c r="AO1473" s="68"/>
      <c r="AP1473" s="68"/>
      <c r="AQ1473" s="68"/>
      <c r="AR1473" s="68"/>
      <c r="AS1473" s="68"/>
      <c r="AT1473" s="68"/>
      <c r="AU1473" s="68"/>
      <c r="AV1473" s="68"/>
      <c r="AX1473" s="68"/>
    </row>
    <row r="1474" spans="27:64">
      <c r="AA1474" s="68"/>
      <c r="AB1474" s="68"/>
      <c r="AC1474" s="68"/>
      <c r="AD1474" s="68"/>
      <c r="AE1474" s="68"/>
      <c r="AG1474" s="69"/>
      <c r="AN1474" s="68"/>
      <c r="AO1474" s="68"/>
      <c r="AP1474" s="68"/>
      <c r="AQ1474" s="68"/>
      <c r="AR1474" s="68"/>
      <c r="AS1474" s="68"/>
      <c r="AT1474" s="68"/>
      <c r="AU1474" s="68"/>
      <c r="AV1474" s="68"/>
    </row>
    <row r="1475" spans="27:64">
      <c r="AA1475" s="68"/>
      <c r="AB1475" s="68"/>
      <c r="AC1475" s="68"/>
      <c r="AD1475" s="68"/>
      <c r="AE1475" s="68"/>
      <c r="AG1475" s="69"/>
      <c r="AN1475" s="68"/>
      <c r="AO1475" s="68"/>
      <c r="AP1475" s="68"/>
      <c r="AQ1475" s="68"/>
      <c r="AR1475" s="68"/>
      <c r="AS1475" s="68"/>
      <c r="AT1475" s="68"/>
      <c r="AU1475" s="68"/>
    </row>
    <row r="1476" spans="27:64">
      <c r="AA1476" s="68"/>
      <c r="AB1476" s="68"/>
      <c r="AC1476" s="68"/>
      <c r="AD1476" s="68"/>
      <c r="AE1476" s="68"/>
      <c r="AG1476" s="69"/>
      <c r="AN1476" s="68"/>
      <c r="AO1476" s="68"/>
      <c r="AP1476" s="68"/>
      <c r="AQ1476" s="68"/>
      <c r="AR1476" s="68"/>
      <c r="AS1476" s="68"/>
      <c r="AT1476" s="68"/>
      <c r="AU1476" s="68"/>
    </row>
    <row r="1477" spans="27:64">
      <c r="AA1477" s="68"/>
      <c r="AB1477" s="68"/>
      <c r="AC1477" s="68"/>
      <c r="AD1477" s="68"/>
      <c r="AE1477" s="68"/>
      <c r="AG1477" s="69"/>
      <c r="AN1477" s="68"/>
      <c r="AO1477" s="68"/>
      <c r="AP1477" s="68"/>
      <c r="AQ1477" s="68"/>
      <c r="AR1477" s="68"/>
      <c r="AS1477" s="68"/>
      <c r="AT1477" s="68"/>
      <c r="AU1477" s="68"/>
    </row>
    <row r="1478" spans="27:64">
      <c r="AA1478" s="68"/>
      <c r="AB1478" s="68"/>
      <c r="AC1478" s="68"/>
      <c r="AD1478" s="68"/>
      <c r="AE1478" s="68"/>
      <c r="AG1478" s="69"/>
      <c r="AN1478" s="68"/>
      <c r="AO1478" s="68"/>
      <c r="AP1478" s="68"/>
      <c r="AQ1478" s="68"/>
      <c r="AR1478" s="68"/>
      <c r="AS1478" s="68"/>
      <c r="AT1478" s="68"/>
      <c r="AU1478" s="68"/>
    </row>
    <row r="1479" spans="27:64">
      <c r="AA1479" s="68"/>
      <c r="AB1479" s="68"/>
      <c r="AC1479" s="68"/>
      <c r="AD1479" s="68"/>
      <c r="AE1479" s="68"/>
      <c r="AG1479" s="69"/>
      <c r="AN1479" s="68"/>
      <c r="AO1479" s="68"/>
      <c r="AP1479" s="68"/>
      <c r="AQ1479" s="68"/>
      <c r="AR1479" s="68"/>
      <c r="AS1479" s="68"/>
      <c r="AT1479" s="68"/>
      <c r="AU1479" s="68"/>
      <c r="AV1479" s="68"/>
      <c r="AW1479" s="68"/>
      <c r="AX1479" s="68"/>
      <c r="AY1479" s="68"/>
      <c r="AZ1479" s="68"/>
      <c r="BA1479" s="68"/>
      <c r="BB1479" s="68"/>
      <c r="BC1479" s="68"/>
      <c r="BD1479" s="68"/>
      <c r="BE1479" s="68"/>
      <c r="BF1479" s="68"/>
      <c r="BG1479" s="68"/>
      <c r="BH1479" s="68"/>
      <c r="BI1479" s="68"/>
      <c r="BJ1479" s="68"/>
      <c r="BK1479" s="68"/>
      <c r="BL1479" s="68"/>
    </row>
    <row r="1480" spans="27:64">
      <c r="AA1480" s="68"/>
      <c r="AB1480" s="68"/>
      <c r="AC1480" s="68"/>
      <c r="AD1480" s="68"/>
      <c r="AE1480" s="68"/>
      <c r="AG1480" s="69"/>
      <c r="AN1480" s="68"/>
      <c r="AO1480" s="68"/>
      <c r="AP1480" s="68"/>
      <c r="AQ1480" s="68"/>
      <c r="AR1480" s="68"/>
      <c r="AS1480" s="68"/>
      <c r="AT1480" s="68"/>
      <c r="AU1480" s="68"/>
    </row>
    <row r="1481" spans="27:64">
      <c r="AA1481" s="68"/>
      <c r="AB1481" s="68"/>
      <c r="AC1481" s="68"/>
      <c r="AD1481" s="68"/>
      <c r="AE1481" s="68"/>
      <c r="AG1481" s="69"/>
      <c r="AN1481" s="68"/>
      <c r="AO1481" s="68"/>
      <c r="AP1481" s="68"/>
      <c r="AQ1481" s="68"/>
      <c r="AR1481" s="68"/>
      <c r="AS1481" s="68"/>
      <c r="AT1481" s="68"/>
      <c r="AU1481" s="68"/>
      <c r="AV1481" s="68"/>
      <c r="AW1481" s="68"/>
      <c r="AX1481" s="68"/>
      <c r="AY1481" s="68"/>
      <c r="AZ1481" s="68"/>
      <c r="BA1481" s="68"/>
      <c r="BB1481" s="68"/>
      <c r="BC1481" s="68"/>
      <c r="BD1481" s="68"/>
      <c r="BE1481" s="68"/>
      <c r="BF1481" s="68"/>
      <c r="BG1481" s="68"/>
      <c r="BH1481" s="68"/>
      <c r="BI1481" s="68"/>
      <c r="BJ1481" s="68"/>
      <c r="BK1481" s="68"/>
      <c r="BL1481" s="68"/>
    </row>
    <row r="1482" spans="27:64">
      <c r="AA1482" s="68"/>
      <c r="AB1482" s="68"/>
      <c r="AC1482" s="68"/>
      <c r="AD1482" s="68"/>
      <c r="AE1482" s="68"/>
      <c r="AG1482" s="69"/>
      <c r="AN1482" s="68"/>
      <c r="AO1482" s="68"/>
      <c r="AP1482" s="68"/>
      <c r="AQ1482" s="68"/>
      <c r="AR1482" s="68"/>
      <c r="AS1482" s="68"/>
      <c r="AT1482" s="68"/>
      <c r="AU1482" s="68"/>
      <c r="AV1482" s="68"/>
      <c r="AX1482" s="68"/>
    </row>
    <row r="1483" spans="27:64">
      <c r="AA1483" s="68"/>
      <c r="AB1483" s="68"/>
      <c r="AC1483" s="68"/>
      <c r="AD1483" s="68"/>
      <c r="AE1483" s="68"/>
      <c r="AG1483" s="69"/>
      <c r="AN1483" s="68"/>
      <c r="AO1483" s="68"/>
      <c r="AP1483" s="68"/>
      <c r="AQ1483" s="68"/>
      <c r="AR1483" s="68"/>
      <c r="AS1483" s="68"/>
      <c r="AT1483" s="68"/>
      <c r="AU1483" s="68"/>
      <c r="AV1483" s="68"/>
    </row>
    <row r="1484" spans="27:64">
      <c r="AA1484" s="68"/>
      <c r="AB1484" s="68"/>
      <c r="AC1484" s="68"/>
      <c r="AD1484" s="68"/>
      <c r="AE1484" s="68"/>
      <c r="AG1484" s="69"/>
      <c r="AN1484" s="68"/>
      <c r="AO1484" s="68"/>
      <c r="AP1484" s="68"/>
      <c r="AQ1484" s="68"/>
      <c r="AR1484" s="68"/>
      <c r="AS1484" s="68"/>
      <c r="AT1484" s="68"/>
      <c r="AU1484" s="68"/>
      <c r="AV1484" s="68"/>
    </row>
    <row r="1485" spans="27:64">
      <c r="AA1485" s="68"/>
      <c r="AB1485" s="68"/>
      <c r="AC1485" s="68"/>
      <c r="AD1485" s="68"/>
      <c r="AE1485" s="68"/>
      <c r="AG1485" s="69"/>
      <c r="AN1485" s="68"/>
      <c r="AO1485" s="68"/>
      <c r="AP1485" s="68"/>
      <c r="AQ1485" s="68"/>
      <c r="AR1485" s="68"/>
      <c r="AS1485" s="68"/>
      <c r="AT1485" s="68"/>
      <c r="AU1485" s="68"/>
      <c r="AV1485" s="68"/>
      <c r="AX1485" s="68"/>
    </row>
    <row r="1486" spans="27:64">
      <c r="AA1486" s="68"/>
      <c r="AB1486" s="68"/>
      <c r="AC1486" s="68"/>
      <c r="AD1486" s="68"/>
      <c r="AE1486" s="68"/>
      <c r="AG1486" s="69"/>
      <c r="AN1486" s="68"/>
      <c r="AO1486" s="68"/>
      <c r="AP1486" s="68"/>
      <c r="AQ1486" s="68"/>
      <c r="AR1486" s="68"/>
      <c r="AS1486" s="68"/>
      <c r="AT1486" s="68"/>
      <c r="AU1486" s="68"/>
      <c r="AV1486" s="68"/>
      <c r="AW1486" s="68"/>
      <c r="AX1486" s="68"/>
      <c r="AY1486" s="68"/>
      <c r="AZ1486" s="68"/>
      <c r="BA1486" s="68"/>
      <c r="BB1486" s="68"/>
      <c r="BC1486" s="68"/>
      <c r="BD1486" s="68"/>
      <c r="BE1486" s="68"/>
      <c r="BF1486" s="68"/>
      <c r="BG1486" s="68"/>
      <c r="BH1486" s="68"/>
      <c r="BI1486" s="68"/>
      <c r="BJ1486" s="68"/>
      <c r="BK1486" s="68"/>
      <c r="BL1486" s="68"/>
    </row>
    <row r="1487" spans="27:64">
      <c r="AA1487" s="68"/>
      <c r="AB1487" s="68"/>
      <c r="AC1487" s="68"/>
      <c r="AD1487" s="68"/>
      <c r="AE1487" s="68"/>
      <c r="AG1487" s="69"/>
      <c r="AN1487" s="68"/>
      <c r="AO1487" s="68"/>
      <c r="AP1487" s="68"/>
      <c r="AQ1487" s="68"/>
      <c r="AR1487" s="68"/>
      <c r="AS1487" s="68"/>
      <c r="AT1487" s="68"/>
      <c r="AU1487" s="68"/>
      <c r="AV1487" s="68"/>
    </row>
    <row r="1488" spans="27:64">
      <c r="AA1488" s="68"/>
      <c r="AB1488" s="68"/>
      <c r="AC1488" s="68"/>
      <c r="AD1488" s="68"/>
      <c r="AE1488" s="68"/>
      <c r="AG1488" s="69"/>
      <c r="AN1488" s="68"/>
      <c r="AO1488" s="68"/>
      <c r="AP1488" s="68"/>
      <c r="AQ1488" s="68"/>
      <c r="AR1488" s="68"/>
      <c r="AS1488" s="68"/>
      <c r="AT1488" s="68"/>
      <c r="AU1488" s="68"/>
      <c r="AV1488" s="68"/>
      <c r="AX1488" s="68"/>
    </row>
    <row r="1489" spans="27:64">
      <c r="AA1489" s="68"/>
      <c r="AB1489" s="68"/>
      <c r="AC1489" s="68"/>
      <c r="AD1489" s="68"/>
      <c r="AE1489" s="68"/>
      <c r="AG1489" s="69"/>
      <c r="AN1489" s="68"/>
      <c r="AO1489" s="68"/>
      <c r="AP1489" s="68"/>
      <c r="AQ1489" s="68"/>
      <c r="AR1489" s="68"/>
      <c r="AS1489" s="68"/>
      <c r="AT1489" s="68"/>
      <c r="AU1489" s="68"/>
      <c r="AV1489" s="68"/>
      <c r="AW1489" s="68"/>
      <c r="AX1489" s="68"/>
      <c r="AY1489" s="68"/>
      <c r="AZ1489" s="68"/>
      <c r="BA1489" s="68"/>
      <c r="BB1489" s="68"/>
      <c r="BC1489" s="68"/>
      <c r="BD1489" s="68"/>
      <c r="BE1489" s="68"/>
      <c r="BF1489" s="68"/>
      <c r="BG1489" s="68"/>
      <c r="BH1489" s="68"/>
      <c r="BI1489" s="68"/>
      <c r="BJ1489" s="68"/>
      <c r="BK1489" s="68"/>
      <c r="BL1489" s="68"/>
    </row>
    <row r="1490" spans="27:64">
      <c r="AA1490" s="68"/>
      <c r="AB1490" s="68"/>
      <c r="AC1490" s="68"/>
      <c r="AD1490" s="68"/>
      <c r="AE1490" s="68"/>
      <c r="AG1490" s="69"/>
      <c r="AN1490" s="68"/>
      <c r="AO1490" s="68"/>
      <c r="AP1490" s="68"/>
      <c r="AQ1490" s="68"/>
      <c r="AR1490" s="68"/>
      <c r="AS1490" s="68"/>
      <c r="AT1490" s="68"/>
      <c r="AU1490" s="68"/>
      <c r="AV1490" s="68"/>
    </row>
    <row r="1491" spans="27:64">
      <c r="AA1491" s="68"/>
      <c r="AB1491" s="68"/>
      <c r="AC1491" s="68"/>
      <c r="AD1491" s="68"/>
      <c r="AE1491" s="68"/>
      <c r="AG1491" s="69"/>
      <c r="AN1491" s="68"/>
      <c r="AO1491" s="68"/>
      <c r="AP1491" s="68"/>
      <c r="AQ1491" s="68"/>
      <c r="AR1491" s="68"/>
      <c r="AS1491" s="68"/>
      <c r="AT1491" s="68"/>
      <c r="AU1491" s="68"/>
      <c r="AV1491" s="68"/>
    </row>
    <row r="1492" spans="27:64">
      <c r="AA1492" s="68"/>
      <c r="AB1492" s="68"/>
      <c r="AC1492" s="68"/>
      <c r="AD1492" s="68"/>
      <c r="AE1492" s="68"/>
      <c r="AG1492" s="69"/>
      <c r="AN1492" s="68"/>
      <c r="AO1492" s="68"/>
      <c r="AP1492" s="68"/>
      <c r="AQ1492" s="68"/>
      <c r="AR1492" s="68"/>
      <c r="AS1492" s="68"/>
      <c r="AT1492" s="68"/>
      <c r="AU1492" s="68"/>
      <c r="AV1492" s="68"/>
      <c r="AX1492" s="68"/>
      <c r="AY1492" s="68"/>
      <c r="AZ1492" s="68"/>
      <c r="BA1492" s="68"/>
      <c r="BB1492" s="68"/>
      <c r="BC1492" s="68"/>
      <c r="BD1492" s="68"/>
      <c r="BE1492" s="68"/>
      <c r="BF1492" s="68"/>
      <c r="BG1492" s="68"/>
      <c r="BH1492" s="68"/>
      <c r="BI1492" s="68"/>
      <c r="BJ1492" s="68"/>
      <c r="BK1492" s="68"/>
      <c r="BL1492" s="68"/>
    </row>
    <row r="1493" spans="27:64">
      <c r="AA1493" s="68"/>
      <c r="AB1493" s="68"/>
      <c r="AC1493" s="68"/>
      <c r="AD1493" s="68"/>
      <c r="AE1493" s="68"/>
      <c r="AG1493" s="69"/>
      <c r="AN1493" s="68"/>
      <c r="AO1493" s="68"/>
      <c r="AP1493" s="68"/>
      <c r="AQ1493" s="68"/>
      <c r="AR1493" s="68"/>
      <c r="AS1493" s="68"/>
      <c r="AT1493" s="68"/>
      <c r="AU1493" s="68"/>
      <c r="AV1493" s="68"/>
    </row>
    <row r="1494" spans="27:64">
      <c r="AA1494" s="68"/>
      <c r="AB1494" s="68"/>
      <c r="AC1494" s="68"/>
      <c r="AD1494" s="68"/>
      <c r="AE1494" s="68"/>
      <c r="AG1494" s="69"/>
      <c r="AN1494" s="68"/>
      <c r="AO1494" s="68"/>
      <c r="AP1494" s="68"/>
      <c r="AQ1494" s="68"/>
      <c r="AR1494" s="68"/>
      <c r="AS1494" s="68"/>
      <c r="AT1494" s="68"/>
      <c r="AU1494" s="68"/>
      <c r="AV1494" s="68"/>
      <c r="AX1494" s="68"/>
      <c r="AY1494" s="68"/>
      <c r="AZ1494" s="68"/>
      <c r="BA1494" s="68"/>
      <c r="BB1494" s="68"/>
      <c r="BC1494" s="68"/>
      <c r="BD1494" s="68"/>
      <c r="BE1494" s="68"/>
      <c r="BF1494" s="68"/>
      <c r="BG1494" s="68"/>
      <c r="BH1494" s="68"/>
      <c r="BI1494" s="68"/>
      <c r="BJ1494" s="68"/>
      <c r="BK1494" s="68"/>
      <c r="BL1494" s="68"/>
    </row>
    <row r="1495" spans="27:64">
      <c r="AA1495" s="68"/>
      <c r="AB1495" s="68"/>
      <c r="AC1495" s="68"/>
      <c r="AD1495" s="68"/>
      <c r="AE1495" s="68"/>
      <c r="AG1495" s="69"/>
      <c r="AN1495" s="68"/>
      <c r="AO1495" s="68"/>
      <c r="AP1495" s="68"/>
      <c r="AQ1495" s="68"/>
      <c r="AR1495" s="68"/>
      <c r="AS1495" s="68"/>
      <c r="AT1495" s="68"/>
      <c r="AU1495" s="68"/>
    </row>
    <row r="1496" spans="27:64">
      <c r="AA1496" s="68"/>
      <c r="AB1496" s="68"/>
      <c r="AC1496" s="68"/>
      <c r="AD1496" s="68"/>
      <c r="AE1496" s="68"/>
      <c r="AG1496" s="69"/>
      <c r="AN1496" s="68"/>
      <c r="AO1496" s="68"/>
      <c r="AP1496" s="68"/>
      <c r="AQ1496" s="68"/>
      <c r="AR1496" s="68"/>
      <c r="AS1496" s="68"/>
      <c r="AT1496" s="68"/>
      <c r="AU1496" s="68"/>
      <c r="AV1496" s="68"/>
      <c r="AX1496" s="68"/>
    </row>
    <row r="1497" spans="27:64">
      <c r="AA1497" s="68"/>
      <c r="AB1497" s="68"/>
      <c r="AC1497" s="68"/>
      <c r="AD1497" s="68"/>
      <c r="AE1497" s="68"/>
      <c r="AG1497" s="69"/>
      <c r="AN1497" s="68"/>
      <c r="AO1497" s="68"/>
      <c r="AP1497" s="68"/>
      <c r="AQ1497" s="68"/>
      <c r="AR1497" s="68"/>
      <c r="AS1497" s="68"/>
      <c r="AT1497" s="68"/>
      <c r="AU1497" s="68"/>
    </row>
    <row r="1498" spans="27:64">
      <c r="AA1498" s="68"/>
      <c r="AB1498" s="68"/>
      <c r="AC1498" s="68"/>
      <c r="AD1498" s="68"/>
      <c r="AE1498" s="68"/>
      <c r="AG1498" s="69"/>
      <c r="AN1498" s="68"/>
      <c r="AO1498" s="68"/>
      <c r="AP1498" s="68"/>
      <c r="AQ1498" s="68"/>
      <c r="AR1498" s="68"/>
      <c r="AS1498" s="68"/>
      <c r="AT1498" s="68"/>
      <c r="AU1498" s="68"/>
      <c r="AV1498" s="68"/>
    </row>
    <row r="1499" spans="27:64">
      <c r="AA1499" s="68"/>
      <c r="AB1499" s="68"/>
      <c r="AC1499" s="68"/>
      <c r="AD1499" s="68"/>
      <c r="AE1499" s="68"/>
      <c r="AG1499" s="69"/>
      <c r="AN1499" s="68"/>
      <c r="AO1499" s="68"/>
      <c r="AP1499" s="68"/>
      <c r="AQ1499" s="68"/>
      <c r="AR1499" s="68"/>
      <c r="AS1499" s="68"/>
      <c r="AT1499" s="68"/>
      <c r="AU1499" s="68"/>
      <c r="AV1499" s="68"/>
      <c r="AW1499" s="68"/>
      <c r="AX1499" s="68"/>
      <c r="AY1499" s="68"/>
      <c r="AZ1499" s="68"/>
      <c r="BA1499" s="68"/>
      <c r="BB1499" s="68"/>
      <c r="BC1499" s="68"/>
      <c r="BD1499" s="68"/>
      <c r="BE1499" s="68"/>
      <c r="BF1499" s="68"/>
      <c r="BG1499" s="68"/>
      <c r="BH1499" s="68"/>
      <c r="BI1499" s="68"/>
      <c r="BJ1499" s="68"/>
      <c r="BK1499" s="68"/>
      <c r="BL1499" s="68"/>
    </row>
    <row r="1500" spans="27:64">
      <c r="AA1500" s="68"/>
      <c r="AB1500" s="68"/>
      <c r="AC1500" s="68"/>
      <c r="AD1500" s="68"/>
      <c r="AE1500" s="68"/>
      <c r="AG1500" s="69"/>
      <c r="AN1500" s="68"/>
      <c r="AO1500" s="68"/>
      <c r="AP1500" s="68"/>
      <c r="AQ1500" s="68"/>
      <c r="AR1500" s="68"/>
      <c r="AS1500" s="68"/>
      <c r="AT1500" s="68"/>
      <c r="AU1500" s="68"/>
    </row>
    <row r="1501" spans="27:64">
      <c r="AA1501" s="68"/>
      <c r="AB1501" s="68"/>
      <c r="AC1501" s="68"/>
      <c r="AD1501" s="68"/>
      <c r="AE1501" s="68"/>
      <c r="AG1501" s="69"/>
      <c r="AN1501" s="68"/>
      <c r="AO1501" s="68"/>
      <c r="AP1501" s="68"/>
      <c r="AQ1501" s="68"/>
      <c r="AR1501" s="68"/>
      <c r="AS1501" s="68"/>
      <c r="AT1501" s="68"/>
      <c r="AU1501" s="68"/>
      <c r="AV1501" s="68"/>
      <c r="AX1501" s="68"/>
    </row>
    <row r="1502" spans="27:64">
      <c r="AA1502" s="68"/>
      <c r="AB1502" s="68"/>
      <c r="AC1502" s="68"/>
      <c r="AD1502" s="68"/>
      <c r="AE1502" s="68"/>
      <c r="AG1502" s="69"/>
      <c r="AN1502" s="68"/>
      <c r="AO1502" s="68"/>
      <c r="AP1502" s="68"/>
      <c r="AQ1502" s="68"/>
      <c r="AR1502" s="68"/>
      <c r="AS1502" s="68"/>
      <c r="AT1502" s="68"/>
      <c r="AU1502" s="68"/>
      <c r="AV1502" s="68"/>
      <c r="AW1502" s="68"/>
      <c r="AX1502" s="68"/>
      <c r="AY1502" s="68"/>
      <c r="AZ1502" s="68"/>
      <c r="BA1502" s="68"/>
      <c r="BB1502" s="68"/>
      <c r="BC1502" s="68"/>
      <c r="BD1502" s="68"/>
      <c r="BE1502" s="68"/>
      <c r="BF1502" s="68"/>
      <c r="BG1502" s="68"/>
      <c r="BH1502" s="68"/>
      <c r="BI1502" s="68"/>
      <c r="BJ1502" s="68"/>
      <c r="BK1502" s="68"/>
      <c r="BL1502" s="68"/>
    </row>
    <row r="1503" spans="27:64">
      <c r="AA1503" s="68"/>
      <c r="AB1503" s="68"/>
      <c r="AC1503" s="68"/>
      <c r="AD1503" s="68"/>
      <c r="AE1503" s="68"/>
      <c r="AG1503" s="69"/>
      <c r="AN1503" s="68"/>
      <c r="AO1503" s="68"/>
      <c r="AP1503" s="68"/>
      <c r="AQ1503" s="68"/>
      <c r="AR1503" s="68"/>
      <c r="AS1503" s="68"/>
      <c r="AT1503" s="68"/>
      <c r="AU1503" s="68"/>
      <c r="AV1503" s="68"/>
      <c r="AW1503" s="68"/>
      <c r="AX1503" s="68"/>
      <c r="AY1503" s="68"/>
      <c r="AZ1503" s="68"/>
      <c r="BA1503" s="68"/>
      <c r="BB1503" s="68"/>
      <c r="BC1503" s="68"/>
      <c r="BD1503" s="68"/>
      <c r="BE1503" s="68"/>
      <c r="BF1503" s="68"/>
      <c r="BG1503" s="68"/>
      <c r="BH1503" s="68"/>
      <c r="BI1503" s="68"/>
      <c r="BJ1503" s="68"/>
      <c r="BK1503" s="68"/>
      <c r="BL1503" s="68"/>
    </row>
    <row r="1504" spans="27:64">
      <c r="AA1504" s="68"/>
      <c r="AB1504" s="68"/>
      <c r="AC1504" s="68"/>
      <c r="AD1504" s="68"/>
      <c r="AE1504" s="68"/>
      <c r="AG1504" s="69"/>
      <c r="AN1504" s="68"/>
      <c r="AO1504" s="68"/>
      <c r="AP1504" s="68"/>
      <c r="AQ1504" s="68"/>
      <c r="AR1504" s="68"/>
      <c r="AS1504" s="68"/>
      <c r="AT1504" s="68"/>
      <c r="AU1504" s="68"/>
      <c r="AV1504" s="68"/>
      <c r="AW1504" s="68"/>
      <c r="AX1504" s="68"/>
      <c r="AY1504" s="68"/>
      <c r="AZ1504" s="68"/>
      <c r="BA1504" s="68"/>
      <c r="BB1504" s="68"/>
      <c r="BC1504" s="68"/>
      <c r="BD1504" s="68"/>
      <c r="BE1504" s="68"/>
      <c r="BF1504" s="68"/>
      <c r="BG1504" s="68"/>
      <c r="BH1504" s="68"/>
      <c r="BI1504" s="68"/>
      <c r="BJ1504" s="68"/>
      <c r="BK1504" s="68"/>
      <c r="BL1504" s="68"/>
    </row>
    <row r="1505" spans="27:64">
      <c r="AA1505" s="68"/>
      <c r="AB1505" s="68"/>
      <c r="AC1505" s="68"/>
      <c r="AD1505" s="68"/>
      <c r="AE1505" s="68"/>
      <c r="AG1505" s="69"/>
      <c r="AN1505" s="68"/>
      <c r="AO1505" s="68"/>
      <c r="AP1505" s="68"/>
      <c r="AQ1505" s="68"/>
      <c r="AR1505" s="68"/>
      <c r="AS1505" s="68"/>
      <c r="AT1505" s="68"/>
      <c r="AU1505" s="68"/>
      <c r="AV1505" s="68"/>
    </row>
    <row r="1506" spans="27:64">
      <c r="AA1506" s="68"/>
      <c r="AB1506" s="68"/>
      <c r="AC1506" s="68"/>
      <c r="AD1506" s="68"/>
      <c r="AE1506" s="68"/>
      <c r="AG1506" s="69"/>
      <c r="AN1506" s="68"/>
      <c r="AO1506" s="68"/>
      <c r="AP1506" s="68"/>
      <c r="AQ1506" s="68"/>
      <c r="AR1506" s="68"/>
      <c r="AS1506" s="68"/>
      <c r="AT1506" s="68"/>
      <c r="AU1506" s="68"/>
      <c r="AV1506" s="68"/>
    </row>
    <row r="1507" spans="27:64">
      <c r="AA1507" s="68"/>
      <c r="AB1507" s="68"/>
      <c r="AC1507" s="68"/>
      <c r="AD1507" s="68"/>
      <c r="AE1507" s="68"/>
      <c r="AG1507" s="69"/>
      <c r="AN1507" s="68"/>
      <c r="AO1507" s="68"/>
      <c r="AP1507" s="68"/>
      <c r="AQ1507" s="68"/>
      <c r="AR1507" s="68"/>
      <c r="AS1507" s="68"/>
      <c r="AT1507" s="68"/>
      <c r="AU1507" s="68"/>
      <c r="AV1507" s="68"/>
      <c r="AX1507" s="68"/>
      <c r="AY1507" s="68"/>
      <c r="AZ1507" s="68"/>
      <c r="BA1507" s="68"/>
      <c r="BB1507" s="68"/>
      <c r="BC1507" s="68"/>
      <c r="BD1507" s="68"/>
      <c r="BE1507" s="68"/>
      <c r="BF1507" s="68"/>
      <c r="BG1507" s="68"/>
      <c r="BH1507" s="68"/>
      <c r="BI1507" s="68"/>
      <c r="BJ1507" s="68"/>
      <c r="BK1507" s="68"/>
      <c r="BL1507" s="68"/>
    </row>
    <row r="1508" spans="27:64">
      <c r="AA1508" s="68"/>
      <c r="AB1508" s="68"/>
      <c r="AC1508" s="68"/>
      <c r="AD1508" s="68"/>
      <c r="AE1508" s="68"/>
      <c r="AG1508" s="69"/>
      <c r="AN1508" s="68"/>
      <c r="AO1508" s="68"/>
      <c r="AP1508" s="68"/>
      <c r="AQ1508" s="68"/>
      <c r="AR1508" s="68"/>
      <c r="AS1508" s="68"/>
      <c r="AT1508" s="68"/>
      <c r="AU1508" s="68"/>
      <c r="AV1508" s="68"/>
    </row>
    <row r="1509" spans="27:64">
      <c r="AA1509" s="68"/>
      <c r="AB1509" s="68"/>
      <c r="AC1509" s="68"/>
      <c r="AD1509" s="68"/>
      <c r="AE1509" s="68"/>
      <c r="AG1509" s="69"/>
      <c r="AN1509" s="68"/>
      <c r="AO1509" s="68"/>
      <c r="AP1509" s="68"/>
      <c r="AQ1509" s="68"/>
      <c r="AR1509" s="68"/>
      <c r="AS1509" s="68"/>
      <c r="AT1509" s="68"/>
      <c r="AU1509" s="68"/>
      <c r="AV1509" s="68"/>
      <c r="AX1509" s="68"/>
      <c r="AY1509" s="68"/>
      <c r="AZ1509" s="68"/>
      <c r="BA1509" s="68"/>
      <c r="BB1509" s="68"/>
      <c r="BC1509" s="68"/>
      <c r="BD1509" s="68"/>
      <c r="BE1509" s="68"/>
      <c r="BF1509" s="68"/>
      <c r="BG1509" s="68"/>
      <c r="BH1509" s="68"/>
      <c r="BI1509" s="68"/>
      <c r="BJ1509" s="68"/>
      <c r="BK1509" s="68"/>
      <c r="BL1509" s="68"/>
    </row>
    <row r="1510" spans="27:64">
      <c r="AA1510" s="68"/>
      <c r="AB1510" s="68"/>
      <c r="AC1510" s="68"/>
      <c r="AD1510" s="68"/>
      <c r="AE1510" s="68"/>
      <c r="AG1510" s="69"/>
      <c r="AN1510" s="68"/>
      <c r="AO1510" s="68"/>
      <c r="AP1510" s="68"/>
      <c r="AQ1510" s="68"/>
      <c r="AR1510" s="68"/>
      <c r="AS1510" s="68"/>
      <c r="AT1510" s="68"/>
      <c r="AU1510" s="68"/>
      <c r="AV1510" s="68"/>
    </row>
    <row r="1511" spans="27:64">
      <c r="AA1511" s="68"/>
      <c r="AB1511" s="68"/>
      <c r="AC1511" s="68"/>
      <c r="AD1511" s="68"/>
      <c r="AE1511" s="68"/>
      <c r="AG1511" s="69"/>
      <c r="AN1511" s="68"/>
      <c r="AO1511" s="68"/>
      <c r="AP1511" s="68"/>
      <c r="AQ1511" s="68"/>
      <c r="AR1511" s="68"/>
      <c r="AS1511" s="68"/>
      <c r="AT1511" s="68"/>
      <c r="AU1511" s="68"/>
      <c r="AV1511" s="68"/>
    </row>
    <row r="1512" spans="27:64">
      <c r="AA1512" s="68"/>
      <c r="AB1512" s="68"/>
      <c r="AC1512" s="68"/>
      <c r="AD1512" s="68"/>
      <c r="AE1512" s="68"/>
      <c r="AG1512" s="69"/>
      <c r="AN1512" s="68"/>
      <c r="AO1512" s="68"/>
      <c r="AP1512" s="68"/>
      <c r="AQ1512" s="68"/>
      <c r="AR1512" s="68"/>
      <c r="AS1512" s="68"/>
      <c r="AT1512" s="68"/>
      <c r="AU1512" s="68"/>
      <c r="AV1512" s="68"/>
      <c r="AX1512" s="68"/>
    </row>
    <row r="1513" spans="27:64">
      <c r="AA1513" s="68"/>
      <c r="AB1513" s="68"/>
      <c r="AC1513" s="68"/>
      <c r="AD1513" s="68"/>
      <c r="AE1513" s="68"/>
      <c r="AG1513" s="69"/>
      <c r="AN1513" s="68"/>
      <c r="AO1513" s="68"/>
      <c r="AP1513" s="68"/>
      <c r="AQ1513" s="68"/>
      <c r="AR1513" s="68"/>
      <c r="AS1513" s="68"/>
      <c r="AT1513" s="68"/>
      <c r="AU1513" s="68"/>
      <c r="AV1513" s="68"/>
    </row>
    <row r="1514" spans="27:64">
      <c r="AA1514" s="68"/>
      <c r="AB1514" s="68"/>
      <c r="AC1514" s="68"/>
      <c r="AD1514" s="68"/>
      <c r="AE1514" s="68"/>
      <c r="AG1514" s="69"/>
      <c r="AN1514" s="68"/>
      <c r="AO1514" s="68"/>
      <c r="AP1514" s="68"/>
      <c r="AQ1514" s="68"/>
      <c r="AR1514" s="68"/>
      <c r="AS1514" s="68"/>
      <c r="AT1514" s="68"/>
      <c r="AU1514" s="68"/>
      <c r="AV1514" s="68"/>
      <c r="AX1514" s="68"/>
    </row>
    <row r="1515" spans="27:64">
      <c r="AA1515" s="68"/>
      <c r="AB1515" s="68"/>
      <c r="AC1515" s="68"/>
      <c r="AD1515" s="68"/>
      <c r="AE1515" s="68"/>
      <c r="AG1515" s="69"/>
      <c r="AN1515" s="68"/>
      <c r="AO1515" s="68"/>
      <c r="AP1515" s="68"/>
      <c r="AQ1515" s="68"/>
      <c r="AR1515" s="68"/>
      <c r="AS1515" s="68"/>
      <c r="AT1515" s="68"/>
      <c r="AU1515" s="68"/>
      <c r="AV1515" s="68"/>
    </row>
    <row r="1516" spans="27:64">
      <c r="AA1516" s="68"/>
      <c r="AB1516" s="68"/>
      <c r="AC1516" s="68"/>
      <c r="AD1516" s="68"/>
      <c r="AE1516" s="68"/>
      <c r="AG1516" s="69"/>
      <c r="AN1516" s="68"/>
      <c r="AO1516" s="68"/>
      <c r="AP1516" s="68"/>
      <c r="AQ1516" s="68"/>
      <c r="AR1516" s="68"/>
      <c r="AS1516" s="68"/>
      <c r="AT1516" s="68"/>
      <c r="AU1516" s="68"/>
      <c r="AV1516" s="68"/>
    </row>
    <row r="1517" spans="27:64">
      <c r="AA1517" s="68"/>
      <c r="AB1517" s="68"/>
      <c r="AC1517" s="68"/>
      <c r="AD1517" s="68"/>
      <c r="AE1517" s="68"/>
      <c r="AG1517" s="69"/>
      <c r="AN1517" s="68"/>
      <c r="AO1517" s="68"/>
      <c r="AP1517" s="68"/>
      <c r="AQ1517" s="68"/>
      <c r="AR1517" s="68"/>
      <c r="AS1517" s="68"/>
      <c r="AT1517" s="68"/>
      <c r="AU1517" s="68"/>
      <c r="AV1517" s="68"/>
    </row>
    <row r="1518" spans="27:64">
      <c r="AA1518" s="68"/>
      <c r="AB1518" s="68"/>
      <c r="AC1518" s="68"/>
      <c r="AD1518" s="68"/>
      <c r="AE1518" s="68"/>
      <c r="AG1518" s="69"/>
      <c r="AN1518" s="68"/>
      <c r="AO1518" s="68"/>
      <c r="AP1518" s="68"/>
      <c r="AQ1518" s="68"/>
      <c r="AR1518" s="68"/>
      <c r="AS1518" s="68"/>
      <c r="AT1518" s="68"/>
      <c r="AU1518" s="68"/>
    </row>
    <row r="1519" spans="27:64">
      <c r="AA1519" s="68"/>
      <c r="AB1519" s="68"/>
      <c r="AC1519" s="68"/>
      <c r="AD1519" s="68"/>
      <c r="AE1519" s="68"/>
      <c r="AG1519" s="69"/>
      <c r="AN1519" s="68"/>
      <c r="AO1519" s="68"/>
      <c r="AP1519" s="68"/>
      <c r="AQ1519" s="68"/>
      <c r="AR1519" s="68"/>
      <c r="AS1519" s="68"/>
      <c r="AT1519" s="68"/>
      <c r="AU1519" s="68"/>
      <c r="AV1519" s="68"/>
    </row>
    <row r="1520" spans="27:64">
      <c r="AA1520" s="68"/>
      <c r="AB1520" s="68"/>
      <c r="AC1520" s="68"/>
      <c r="AD1520" s="68"/>
      <c r="AE1520" s="68"/>
      <c r="AG1520" s="69"/>
      <c r="AN1520" s="68"/>
      <c r="AO1520" s="68"/>
      <c r="AP1520" s="68"/>
      <c r="AQ1520" s="68"/>
      <c r="AR1520" s="68"/>
      <c r="AS1520" s="68"/>
      <c r="AT1520" s="68"/>
      <c r="AU1520" s="68"/>
      <c r="AV1520" s="68"/>
      <c r="AW1520" s="68"/>
      <c r="AX1520" s="68"/>
      <c r="AY1520" s="68"/>
      <c r="AZ1520" s="68"/>
      <c r="BA1520" s="68"/>
      <c r="BB1520" s="68"/>
      <c r="BC1520" s="68"/>
      <c r="BD1520" s="68"/>
      <c r="BE1520" s="68"/>
      <c r="BF1520" s="68"/>
      <c r="BG1520" s="68"/>
      <c r="BH1520" s="68"/>
      <c r="BI1520" s="68"/>
      <c r="BJ1520" s="68"/>
      <c r="BK1520" s="68"/>
      <c r="BL1520" s="68"/>
    </row>
    <row r="1521" spans="27:64">
      <c r="AA1521" s="68"/>
      <c r="AB1521" s="68"/>
      <c r="AC1521" s="68"/>
      <c r="AD1521" s="68"/>
      <c r="AE1521" s="68"/>
      <c r="AG1521" s="69"/>
      <c r="AN1521" s="68"/>
      <c r="AO1521" s="68"/>
      <c r="AP1521" s="68"/>
      <c r="AQ1521" s="68"/>
      <c r="AR1521" s="68"/>
      <c r="AS1521" s="68"/>
      <c r="AT1521" s="68"/>
      <c r="AU1521" s="68"/>
    </row>
    <row r="1522" spans="27:64">
      <c r="AA1522" s="68"/>
      <c r="AB1522" s="68"/>
      <c r="AC1522" s="68"/>
      <c r="AD1522" s="68"/>
      <c r="AE1522" s="68"/>
      <c r="AG1522" s="69"/>
      <c r="AN1522" s="68"/>
      <c r="AO1522" s="68"/>
      <c r="AP1522" s="68"/>
      <c r="AQ1522" s="68"/>
      <c r="AR1522" s="68"/>
      <c r="AS1522" s="68"/>
      <c r="AT1522" s="68"/>
      <c r="AU1522" s="68"/>
    </row>
    <row r="1523" spans="27:64">
      <c r="AA1523" s="68"/>
      <c r="AB1523" s="68"/>
      <c r="AC1523" s="68"/>
      <c r="AD1523" s="68"/>
      <c r="AE1523" s="68"/>
      <c r="AG1523" s="69"/>
      <c r="AN1523" s="68"/>
      <c r="AO1523" s="68"/>
      <c r="AP1523" s="68"/>
      <c r="AQ1523" s="68"/>
      <c r="AR1523" s="68"/>
      <c r="AS1523" s="68"/>
      <c r="AT1523" s="68"/>
      <c r="AU1523" s="68"/>
    </row>
    <row r="1524" spans="27:64">
      <c r="AA1524" s="68"/>
      <c r="AB1524" s="68"/>
      <c r="AC1524" s="68"/>
      <c r="AD1524" s="68"/>
      <c r="AE1524" s="68"/>
      <c r="AG1524" s="69"/>
      <c r="AN1524" s="68"/>
      <c r="AO1524" s="68"/>
      <c r="AP1524" s="68"/>
      <c r="AQ1524" s="68"/>
      <c r="AR1524" s="68"/>
      <c r="AS1524" s="68"/>
      <c r="AT1524" s="68"/>
      <c r="AU1524" s="68"/>
      <c r="AV1524" s="68"/>
    </row>
    <row r="1525" spans="27:64">
      <c r="AA1525" s="68"/>
      <c r="AB1525" s="68"/>
      <c r="AC1525" s="68"/>
      <c r="AD1525" s="68"/>
      <c r="AE1525" s="68"/>
      <c r="AG1525" s="69"/>
      <c r="AN1525" s="68"/>
      <c r="AO1525" s="68"/>
      <c r="AP1525" s="68"/>
      <c r="AQ1525" s="68"/>
      <c r="AR1525" s="68"/>
      <c r="AS1525" s="68"/>
      <c r="AT1525" s="68"/>
      <c r="AU1525" s="68"/>
      <c r="AV1525" s="68"/>
    </row>
    <row r="1526" spans="27:64">
      <c r="AA1526" s="68"/>
      <c r="AB1526" s="68"/>
      <c r="AC1526" s="68"/>
      <c r="AD1526" s="68"/>
      <c r="AE1526" s="68"/>
      <c r="AG1526" s="69"/>
      <c r="AN1526" s="68"/>
      <c r="AO1526" s="68"/>
      <c r="AP1526" s="68"/>
      <c r="AQ1526" s="68"/>
      <c r="AR1526" s="68"/>
      <c r="AS1526" s="68"/>
      <c r="AT1526" s="68"/>
      <c r="AU1526" s="68"/>
      <c r="AV1526" s="68"/>
    </row>
    <row r="1527" spans="27:64">
      <c r="AA1527" s="68"/>
      <c r="AB1527" s="68"/>
      <c r="AC1527" s="68"/>
      <c r="AD1527" s="68"/>
      <c r="AE1527" s="68"/>
      <c r="AG1527" s="69"/>
      <c r="AN1527" s="68"/>
      <c r="AO1527" s="68"/>
      <c r="AP1527" s="68"/>
      <c r="AQ1527" s="68"/>
      <c r="AR1527" s="68"/>
      <c r="AS1527" s="68"/>
      <c r="AT1527" s="68"/>
      <c r="AU1527" s="68"/>
    </row>
    <row r="1528" spans="27:64">
      <c r="AA1528" s="68"/>
      <c r="AB1528" s="68"/>
      <c r="AC1528" s="68"/>
      <c r="AD1528" s="68"/>
      <c r="AE1528" s="68"/>
      <c r="AG1528" s="69"/>
      <c r="AN1528" s="68"/>
      <c r="AO1528" s="68"/>
      <c r="AP1528" s="68"/>
      <c r="AQ1528" s="68"/>
      <c r="AR1528" s="68"/>
      <c r="AS1528" s="68"/>
      <c r="AT1528" s="68"/>
      <c r="AU1528" s="68"/>
      <c r="AV1528" s="68"/>
      <c r="AW1528" s="68"/>
      <c r="AX1528" s="68"/>
      <c r="AY1528" s="68"/>
      <c r="AZ1528" s="68"/>
      <c r="BA1528" s="68"/>
      <c r="BB1528" s="68"/>
      <c r="BC1528" s="68"/>
      <c r="BD1528" s="68"/>
      <c r="BE1528" s="68"/>
      <c r="BF1528" s="68"/>
      <c r="BG1528" s="68"/>
      <c r="BH1528" s="68"/>
      <c r="BI1528" s="68"/>
      <c r="BJ1528" s="68"/>
      <c r="BK1528" s="68"/>
      <c r="BL1528" s="68"/>
    </row>
    <row r="1529" spans="27:64">
      <c r="AA1529" s="68"/>
      <c r="AB1529" s="68"/>
      <c r="AC1529" s="68"/>
      <c r="AD1529" s="68"/>
      <c r="AE1529" s="68"/>
      <c r="AG1529" s="69"/>
      <c r="AN1529" s="68"/>
      <c r="AO1529" s="68"/>
      <c r="AP1529" s="68"/>
      <c r="AQ1529" s="68"/>
      <c r="AR1529" s="68"/>
      <c r="AS1529" s="68"/>
      <c r="AT1529" s="68"/>
      <c r="AU1529" s="68"/>
      <c r="AV1529" s="68"/>
      <c r="AX1529" s="68"/>
      <c r="AY1529" s="68"/>
      <c r="AZ1529" s="68"/>
      <c r="BA1529" s="68"/>
      <c r="BB1529" s="68"/>
      <c r="BC1529" s="68"/>
      <c r="BD1529" s="68"/>
      <c r="BE1529" s="68"/>
      <c r="BF1529" s="68"/>
      <c r="BG1529" s="68"/>
      <c r="BH1529" s="68"/>
      <c r="BI1529" s="68"/>
      <c r="BJ1529" s="68"/>
      <c r="BK1529" s="68"/>
      <c r="BL1529" s="68"/>
    </row>
    <row r="1530" spans="27:64">
      <c r="AA1530" s="68"/>
      <c r="AB1530" s="68"/>
      <c r="AC1530" s="68"/>
      <c r="AD1530" s="68"/>
      <c r="AE1530" s="68"/>
      <c r="AG1530" s="69"/>
      <c r="AN1530" s="68"/>
      <c r="AO1530" s="68"/>
      <c r="AP1530" s="68"/>
      <c r="AQ1530" s="68"/>
      <c r="AR1530" s="68"/>
      <c r="AS1530" s="68"/>
      <c r="AT1530" s="68"/>
      <c r="AU1530" s="68"/>
    </row>
    <row r="1531" spans="27:64">
      <c r="AA1531" s="68"/>
      <c r="AB1531" s="68"/>
      <c r="AC1531" s="68"/>
      <c r="AD1531" s="68"/>
      <c r="AE1531" s="68"/>
      <c r="AG1531" s="69"/>
      <c r="AN1531" s="68"/>
      <c r="AO1531" s="68"/>
      <c r="AP1531" s="68"/>
      <c r="AQ1531" s="68"/>
      <c r="AR1531" s="68"/>
      <c r="AS1531" s="68"/>
      <c r="AT1531" s="68"/>
      <c r="AU1531" s="68"/>
      <c r="AV1531" s="68"/>
    </row>
    <row r="1532" spans="27:64">
      <c r="AA1532" s="68"/>
      <c r="AB1532" s="68"/>
      <c r="AC1532" s="68"/>
      <c r="AD1532" s="68"/>
      <c r="AE1532" s="68"/>
      <c r="AG1532" s="69"/>
      <c r="AN1532" s="68"/>
      <c r="AO1532" s="68"/>
      <c r="AP1532" s="68"/>
      <c r="AQ1532" s="68"/>
      <c r="AR1532" s="68"/>
      <c r="AS1532" s="68"/>
      <c r="AT1532" s="68"/>
      <c r="AU1532" s="68"/>
    </row>
    <row r="1533" spans="27:64">
      <c r="AA1533" s="68"/>
      <c r="AB1533" s="68"/>
      <c r="AC1533" s="68"/>
      <c r="AD1533" s="68"/>
      <c r="AE1533" s="68"/>
      <c r="AG1533" s="69"/>
      <c r="AN1533" s="68"/>
      <c r="AO1533" s="68"/>
      <c r="AP1533" s="68"/>
      <c r="AQ1533" s="68"/>
      <c r="AR1533" s="68"/>
      <c r="AS1533" s="68"/>
      <c r="AT1533" s="68"/>
      <c r="AU1533" s="68"/>
      <c r="AV1533" s="68"/>
      <c r="AW1533" s="68"/>
      <c r="AX1533" s="68"/>
      <c r="AY1533" s="68"/>
      <c r="AZ1533" s="68"/>
      <c r="BA1533" s="68"/>
      <c r="BB1533" s="68"/>
      <c r="BC1533" s="68"/>
      <c r="BD1533" s="68"/>
      <c r="BE1533" s="68"/>
      <c r="BF1533" s="68"/>
      <c r="BG1533" s="68"/>
      <c r="BH1533" s="68"/>
      <c r="BI1533" s="68"/>
      <c r="BJ1533" s="68"/>
      <c r="BK1533" s="68"/>
      <c r="BL1533" s="68"/>
    </row>
    <row r="1534" spans="27:64">
      <c r="AA1534" s="68"/>
      <c r="AB1534" s="68"/>
      <c r="AC1534" s="68"/>
      <c r="AD1534" s="68"/>
      <c r="AE1534" s="68"/>
      <c r="AG1534" s="69"/>
      <c r="AN1534" s="68"/>
      <c r="AO1534" s="68"/>
      <c r="AP1534" s="68"/>
      <c r="AQ1534" s="68"/>
      <c r="AR1534" s="68"/>
      <c r="AS1534" s="68"/>
      <c r="AT1534" s="68"/>
      <c r="AU1534" s="68"/>
    </row>
    <row r="1535" spans="27:64">
      <c r="AA1535" s="68"/>
      <c r="AB1535" s="68"/>
      <c r="AC1535" s="68"/>
      <c r="AD1535" s="68"/>
      <c r="AE1535" s="68"/>
      <c r="AG1535" s="69"/>
      <c r="AN1535" s="68"/>
      <c r="AO1535" s="68"/>
      <c r="AP1535" s="68"/>
      <c r="AQ1535" s="68"/>
      <c r="AR1535" s="68"/>
      <c r="AS1535" s="68"/>
      <c r="AT1535" s="68"/>
      <c r="AU1535" s="68"/>
      <c r="AV1535" s="68"/>
      <c r="AX1535" s="68"/>
    </row>
    <row r="1536" spans="27:64">
      <c r="AA1536" s="68"/>
      <c r="AB1536" s="68"/>
      <c r="AC1536" s="68"/>
      <c r="AD1536" s="68"/>
      <c r="AE1536" s="68"/>
      <c r="AG1536" s="69"/>
      <c r="AN1536" s="68"/>
      <c r="AO1536" s="68"/>
      <c r="AP1536" s="68"/>
      <c r="AQ1536" s="68"/>
      <c r="AR1536" s="68"/>
      <c r="AS1536" s="68"/>
      <c r="AT1536" s="68"/>
      <c r="AU1536" s="68"/>
      <c r="AV1536" s="68"/>
      <c r="AX1536" s="68"/>
    </row>
    <row r="1537" spans="27:64">
      <c r="AA1537" s="68"/>
      <c r="AB1537" s="68"/>
      <c r="AC1537" s="68"/>
      <c r="AD1537" s="68"/>
      <c r="AE1537" s="68"/>
      <c r="AG1537" s="69"/>
      <c r="AN1537" s="68"/>
      <c r="AO1537" s="68"/>
      <c r="AP1537" s="68"/>
      <c r="AQ1537" s="68"/>
      <c r="AR1537" s="68"/>
      <c r="AS1537" s="68"/>
      <c r="AT1537" s="68"/>
      <c r="AU1537" s="68"/>
      <c r="AV1537" s="68"/>
      <c r="AX1537" s="68"/>
    </row>
    <row r="1538" spans="27:64">
      <c r="AA1538" s="68"/>
      <c r="AB1538" s="68"/>
      <c r="AC1538" s="68"/>
      <c r="AD1538" s="68"/>
      <c r="AE1538" s="68"/>
      <c r="AG1538" s="69"/>
      <c r="AN1538" s="68"/>
      <c r="AO1538" s="68"/>
      <c r="AP1538" s="68"/>
      <c r="AQ1538" s="68"/>
      <c r="AR1538" s="68"/>
      <c r="AS1538" s="68"/>
      <c r="AT1538" s="68"/>
      <c r="AU1538" s="68"/>
      <c r="AV1538" s="68"/>
    </row>
    <row r="1539" spans="27:64">
      <c r="AA1539" s="68"/>
      <c r="AB1539" s="68"/>
      <c r="AC1539" s="68"/>
      <c r="AD1539" s="68"/>
      <c r="AE1539" s="68"/>
      <c r="AG1539" s="69"/>
      <c r="AN1539" s="68"/>
      <c r="AO1539" s="68"/>
      <c r="AP1539" s="68"/>
      <c r="AQ1539" s="68"/>
      <c r="AR1539" s="68"/>
      <c r="AS1539" s="68"/>
      <c r="AT1539" s="68"/>
      <c r="AU1539" s="68"/>
    </row>
    <row r="1540" spans="27:64">
      <c r="AA1540" s="68"/>
      <c r="AB1540" s="68"/>
      <c r="AC1540" s="68"/>
      <c r="AD1540" s="68"/>
      <c r="AE1540" s="68"/>
      <c r="AG1540" s="69"/>
      <c r="AN1540" s="68"/>
      <c r="AO1540" s="68"/>
      <c r="AP1540" s="68"/>
      <c r="AQ1540" s="68"/>
      <c r="AR1540" s="68"/>
      <c r="AS1540" s="68"/>
      <c r="AT1540" s="68"/>
      <c r="AU1540" s="68"/>
      <c r="AV1540" s="68"/>
    </row>
    <row r="1541" spans="27:64">
      <c r="AA1541" s="68"/>
      <c r="AB1541" s="68"/>
      <c r="AC1541" s="68"/>
      <c r="AD1541" s="68"/>
      <c r="AE1541" s="68"/>
      <c r="AG1541" s="69"/>
      <c r="AN1541" s="68"/>
      <c r="AO1541" s="68"/>
      <c r="AP1541" s="68"/>
      <c r="AQ1541" s="68"/>
      <c r="AR1541" s="68"/>
      <c r="AS1541" s="68"/>
      <c r="AT1541" s="68"/>
      <c r="AU1541" s="68"/>
      <c r="AV1541" s="68"/>
    </row>
    <row r="1542" spans="27:64">
      <c r="AA1542" s="68"/>
      <c r="AB1542" s="68"/>
      <c r="AC1542" s="68"/>
      <c r="AD1542" s="68"/>
      <c r="AE1542" s="68"/>
      <c r="AG1542" s="69"/>
      <c r="AN1542" s="68"/>
      <c r="AO1542" s="68"/>
      <c r="AP1542" s="68"/>
      <c r="AQ1542" s="68"/>
      <c r="AR1542" s="68"/>
      <c r="AS1542" s="68"/>
      <c r="AT1542" s="68"/>
      <c r="AU1542" s="68"/>
      <c r="AV1542" s="68"/>
      <c r="AW1542" s="68"/>
      <c r="AX1542" s="68"/>
      <c r="AY1542" s="68"/>
      <c r="AZ1542" s="68"/>
      <c r="BA1542" s="68"/>
      <c r="BB1542" s="68"/>
      <c r="BC1542" s="68"/>
      <c r="BD1542" s="68"/>
      <c r="BE1542" s="68"/>
      <c r="BF1542" s="68"/>
      <c r="BG1542" s="68"/>
      <c r="BH1542" s="68"/>
      <c r="BI1542" s="68"/>
      <c r="BJ1542" s="68"/>
      <c r="BK1542" s="68"/>
      <c r="BL1542" s="68"/>
    </row>
    <row r="1543" spans="27:64">
      <c r="AA1543" s="68"/>
      <c r="AB1543" s="68"/>
      <c r="AC1543" s="68"/>
      <c r="AD1543" s="68"/>
      <c r="AE1543" s="68"/>
      <c r="AG1543" s="69"/>
      <c r="AN1543" s="68"/>
      <c r="AO1543" s="68"/>
      <c r="AP1543" s="68"/>
      <c r="AQ1543" s="68"/>
      <c r="AR1543" s="68"/>
      <c r="AS1543" s="68"/>
      <c r="AT1543" s="68"/>
      <c r="AU1543" s="68"/>
    </row>
    <row r="1544" spans="27:64">
      <c r="AA1544" s="68"/>
      <c r="AB1544" s="68"/>
      <c r="AC1544" s="68"/>
      <c r="AD1544" s="68"/>
      <c r="AE1544" s="68"/>
      <c r="AG1544" s="69"/>
      <c r="AN1544" s="68"/>
      <c r="AO1544" s="68"/>
      <c r="AP1544" s="68"/>
      <c r="AQ1544" s="68"/>
      <c r="AR1544" s="68"/>
      <c r="AS1544" s="68"/>
      <c r="AT1544" s="68"/>
      <c r="AU1544" s="68"/>
    </row>
    <row r="1545" spans="27:64">
      <c r="AA1545" s="68"/>
      <c r="AB1545" s="68"/>
      <c r="AC1545" s="68"/>
      <c r="AD1545" s="68"/>
      <c r="AE1545" s="68"/>
      <c r="AG1545" s="69"/>
      <c r="AN1545" s="68"/>
      <c r="AO1545" s="68"/>
      <c r="AP1545" s="68"/>
      <c r="AQ1545" s="68"/>
      <c r="AR1545" s="68"/>
      <c r="AS1545" s="68"/>
      <c r="AT1545" s="68"/>
      <c r="AU1545" s="68"/>
      <c r="AV1545" s="68"/>
      <c r="AW1545" s="68"/>
      <c r="AX1545" s="68"/>
      <c r="AY1545" s="68"/>
      <c r="AZ1545" s="68"/>
      <c r="BA1545" s="68"/>
      <c r="BB1545" s="68"/>
      <c r="BC1545" s="68"/>
      <c r="BD1545" s="68"/>
      <c r="BE1545" s="68"/>
      <c r="BF1545" s="68"/>
      <c r="BG1545" s="68"/>
      <c r="BH1545" s="68"/>
      <c r="BI1545" s="68"/>
      <c r="BJ1545" s="68"/>
      <c r="BK1545" s="68"/>
      <c r="BL1545" s="68"/>
    </row>
    <row r="1546" spans="27:64">
      <c r="AA1546" s="68"/>
      <c r="AB1546" s="68"/>
      <c r="AC1546" s="68"/>
      <c r="AD1546" s="68"/>
      <c r="AE1546" s="68"/>
      <c r="AG1546" s="69"/>
      <c r="AN1546" s="68"/>
      <c r="AO1546" s="68"/>
      <c r="AP1546" s="68"/>
      <c r="AQ1546" s="68"/>
      <c r="AR1546" s="68"/>
      <c r="AS1546" s="68"/>
      <c r="AT1546" s="68"/>
      <c r="AU1546" s="68"/>
      <c r="AV1546" s="68"/>
      <c r="AX1546" s="68"/>
      <c r="AY1546" s="68"/>
      <c r="AZ1546" s="68"/>
      <c r="BA1546" s="68"/>
      <c r="BB1546" s="68"/>
      <c r="BC1546" s="68"/>
      <c r="BD1546" s="68"/>
      <c r="BE1546" s="68"/>
      <c r="BF1546" s="68"/>
      <c r="BG1546" s="68"/>
      <c r="BH1546" s="68"/>
      <c r="BI1546" s="68"/>
      <c r="BJ1546" s="68"/>
      <c r="BK1546" s="68"/>
      <c r="BL1546" s="68"/>
    </row>
    <row r="1547" spans="27:64">
      <c r="AA1547" s="68"/>
      <c r="AB1547" s="68"/>
      <c r="AC1547" s="68"/>
      <c r="AD1547" s="68"/>
      <c r="AE1547" s="68"/>
      <c r="AG1547" s="69"/>
      <c r="AN1547" s="68"/>
      <c r="AO1547" s="68"/>
      <c r="AP1547" s="68"/>
      <c r="AQ1547" s="68"/>
      <c r="AR1547" s="68"/>
      <c r="AS1547" s="68"/>
      <c r="AT1547" s="68"/>
      <c r="AU1547" s="68"/>
      <c r="AV1547" s="68"/>
      <c r="AX1547" s="68"/>
    </row>
    <row r="1548" spans="27:64">
      <c r="AA1548" s="68"/>
      <c r="AB1548" s="68"/>
      <c r="AC1548" s="68"/>
      <c r="AD1548" s="68"/>
      <c r="AE1548" s="68"/>
      <c r="AG1548" s="69"/>
      <c r="AN1548" s="68"/>
      <c r="AO1548" s="68"/>
      <c r="AP1548" s="68"/>
      <c r="AQ1548" s="68"/>
      <c r="AR1548" s="68"/>
      <c r="AS1548" s="68"/>
      <c r="AT1548" s="68"/>
      <c r="AU1548" s="68"/>
    </row>
    <row r="1549" spans="27:64">
      <c r="AA1549" s="68"/>
      <c r="AB1549" s="68"/>
      <c r="AC1549" s="68"/>
      <c r="AD1549" s="68"/>
      <c r="AE1549" s="68"/>
      <c r="AG1549" s="69"/>
      <c r="AN1549" s="68"/>
      <c r="AO1549" s="68"/>
      <c r="AP1549" s="68"/>
      <c r="AQ1549" s="68"/>
      <c r="AR1549" s="68"/>
      <c r="AS1549" s="68"/>
      <c r="AT1549" s="68"/>
      <c r="AU1549" s="68"/>
      <c r="AV1549" s="68"/>
    </row>
    <row r="1550" spans="27:64">
      <c r="AA1550" s="68"/>
      <c r="AB1550" s="68"/>
      <c r="AC1550" s="68"/>
      <c r="AD1550" s="68"/>
      <c r="AE1550" s="68"/>
      <c r="AG1550" s="69"/>
      <c r="AN1550" s="68"/>
      <c r="AO1550" s="68"/>
      <c r="AP1550" s="68"/>
      <c r="AQ1550" s="68"/>
      <c r="AR1550" s="68"/>
      <c r="AS1550" s="68"/>
      <c r="AT1550" s="68"/>
      <c r="AU1550" s="68"/>
      <c r="AV1550" s="68"/>
    </row>
    <row r="1551" spans="27:64">
      <c r="AA1551" s="68"/>
      <c r="AB1551" s="68"/>
      <c r="AC1551" s="68"/>
      <c r="AD1551" s="68"/>
      <c r="AE1551" s="68"/>
      <c r="AG1551" s="69"/>
      <c r="AN1551" s="68"/>
      <c r="AO1551" s="68"/>
      <c r="AP1551" s="68"/>
      <c r="AQ1551" s="68"/>
      <c r="AR1551" s="68"/>
      <c r="AS1551" s="68"/>
      <c r="AT1551" s="68"/>
      <c r="AU1551" s="68"/>
      <c r="AV1551" s="68"/>
      <c r="AX1551" s="68"/>
    </row>
    <row r="1552" spans="27:64">
      <c r="AA1552" s="68"/>
      <c r="AB1552" s="68"/>
      <c r="AC1552" s="68"/>
      <c r="AD1552" s="68"/>
      <c r="AE1552" s="68"/>
      <c r="AG1552" s="69"/>
      <c r="AN1552" s="68"/>
      <c r="AO1552" s="68"/>
      <c r="AP1552" s="68"/>
      <c r="AQ1552" s="68"/>
      <c r="AR1552" s="68"/>
      <c r="AS1552" s="68"/>
      <c r="AT1552" s="68"/>
      <c r="AU1552" s="68"/>
      <c r="AV1552" s="68"/>
      <c r="AX1552" s="68"/>
      <c r="AY1552" s="68"/>
      <c r="AZ1552" s="68"/>
      <c r="BA1552" s="68"/>
      <c r="BB1552" s="68"/>
      <c r="BC1552" s="68"/>
      <c r="BD1552" s="68"/>
      <c r="BE1552" s="68"/>
      <c r="BF1552" s="68"/>
      <c r="BG1552" s="68"/>
      <c r="BH1552" s="68"/>
      <c r="BI1552" s="68"/>
      <c r="BJ1552" s="68"/>
      <c r="BK1552" s="68"/>
      <c r="BL1552" s="68"/>
    </row>
    <row r="1553" spans="27:64">
      <c r="AA1553" s="68"/>
      <c r="AB1553" s="68"/>
      <c r="AC1553" s="68"/>
      <c r="AD1553" s="68"/>
      <c r="AE1553" s="68"/>
      <c r="AG1553" s="69"/>
      <c r="AN1553" s="68"/>
      <c r="AO1553" s="68"/>
      <c r="AP1553" s="68"/>
      <c r="AQ1553" s="68"/>
      <c r="AR1553" s="68"/>
      <c r="AS1553" s="68"/>
      <c r="AT1553" s="68"/>
      <c r="AU1553" s="68"/>
      <c r="AV1553" s="68"/>
    </row>
    <row r="1554" spans="27:64">
      <c r="AA1554" s="68"/>
      <c r="AB1554" s="68"/>
      <c r="AC1554" s="68"/>
      <c r="AD1554" s="68"/>
      <c r="AE1554" s="68"/>
      <c r="AG1554" s="69"/>
      <c r="AN1554" s="68"/>
      <c r="AO1554" s="68"/>
      <c r="AP1554" s="68"/>
      <c r="AQ1554" s="68"/>
      <c r="AR1554" s="68"/>
      <c r="AS1554" s="68"/>
      <c r="AT1554" s="68"/>
      <c r="AU1554" s="68"/>
      <c r="AV1554" s="68"/>
    </row>
    <row r="1555" spans="27:64">
      <c r="AA1555" s="68"/>
      <c r="AB1555" s="68"/>
      <c r="AC1555" s="68"/>
      <c r="AD1555" s="68"/>
      <c r="AE1555" s="68"/>
      <c r="AG1555" s="69"/>
      <c r="AN1555" s="68"/>
      <c r="AO1555" s="68"/>
      <c r="AP1555" s="68"/>
      <c r="AQ1555" s="68"/>
      <c r="AR1555" s="68"/>
      <c r="AS1555" s="68"/>
      <c r="AT1555" s="68"/>
      <c r="AU1555" s="68"/>
      <c r="AV1555" s="68"/>
    </row>
    <row r="1556" spans="27:64">
      <c r="AA1556" s="68"/>
      <c r="AB1556" s="68"/>
      <c r="AC1556" s="68"/>
      <c r="AD1556" s="68"/>
      <c r="AE1556" s="68"/>
      <c r="AG1556" s="69"/>
      <c r="AN1556" s="68"/>
      <c r="AO1556" s="68"/>
      <c r="AP1556" s="68"/>
      <c r="AQ1556" s="68"/>
      <c r="AR1556" s="68"/>
      <c r="AS1556" s="68"/>
      <c r="AT1556" s="68"/>
      <c r="AU1556" s="68"/>
      <c r="AV1556" s="68"/>
      <c r="AX1556" s="68"/>
    </row>
    <row r="1557" spans="27:64">
      <c r="AA1557" s="68"/>
      <c r="AB1557" s="68"/>
      <c r="AC1557" s="68"/>
      <c r="AD1557" s="68"/>
      <c r="AE1557" s="68"/>
      <c r="AG1557" s="69"/>
      <c r="AN1557" s="68"/>
      <c r="AO1557" s="68"/>
      <c r="AP1557" s="68"/>
      <c r="AQ1557" s="68"/>
      <c r="AR1557" s="68"/>
      <c r="AS1557" s="68"/>
      <c r="AT1557" s="68"/>
      <c r="AU1557" s="68"/>
      <c r="AV1557" s="68"/>
      <c r="AX1557" s="68"/>
      <c r="AY1557" s="68"/>
      <c r="AZ1557" s="68"/>
      <c r="BA1557" s="68"/>
      <c r="BB1557" s="68"/>
      <c r="BC1557" s="68"/>
      <c r="BD1557" s="68"/>
      <c r="BE1557" s="68"/>
      <c r="BF1557" s="68"/>
      <c r="BG1557" s="68"/>
      <c r="BH1557" s="68"/>
      <c r="BI1557" s="68"/>
      <c r="BJ1557" s="68"/>
      <c r="BK1557" s="68"/>
      <c r="BL1557" s="68"/>
    </row>
    <row r="1558" spans="27:64">
      <c r="AA1558" s="68"/>
      <c r="AB1558" s="68"/>
      <c r="AC1558" s="68"/>
      <c r="AD1558" s="68"/>
      <c r="AE1558" s="68"/>
      <c r="AG1558" s="69"/>
      <c r="AN1558" s="68"/>
      <c r="AO1558" s="68"/>
      <c r="AP1558" s="68"/>
      <c r="AQ1558" s="68"/>
      <c r="AR1558" s="68"/>
      <c r="AS1558" s="68"/>
      <c r="AT1558" s="68"/>
      <c r="AU1558" s="68"/>
    </row>
    <row r="1559" spans="27:64">
      <c r="AA1559" s="68"/>
      <c r="AB1559" s="68"/>
      <c r="AC1559" s="68"/>
      <c r="AD1559" s="68"/>
      <c r="AE1559" s="68"/>
      <c r="AG1559" s="69"/>
      <c r="AN1559" s="68"/>
      <c r="AO1559" s="68"/>
      <c r="AP1559" s="68"/>
      <c r="AQ1559" s="68"/>
      <c r="AR1559" s="68"/>
      <c r="AS1559" s="68"/>
      <c r="AT1559" s="68"/>
      <c r="AU1559" s="68"/>
      <c r="AV1559" s="68"/>
    </row>
    <row r="1560" spans="27:64">
      <c r="AA1560" s="68"/>
      <c r="AB1560" s="68"/>
      <c r="AC1560" s="68"/>
      <c r="AD1560" s="68"/>
      <c r="AE1560" s="68"/>
      <c r="AG1560" s="69"/>
      <c r="AN1560" s="68"/>
      <c r="AO1560" s="68"/>
      <c r="AP1560" s="68"/>
      <c r="AQ1560" s="68"/>
      <c r="AR1560" s="68"/>
      <c r="AS1560" s="68"/>
      <c r="AT1560" s="68"/>
      <c r="AU1560" s="68"/>
      <c r="AV1560" s="68"/>
    </row>
    <row r="1561" spans="27:64">
      <c r="AA1561" s="68"/>
      <c r="AB1561" s="68"/>
      <c r="AC1561" s="68"/>
      <c r="AD1561" s="68"/>
      <c r="AE1561" s="68"/>
      <c r="AG1561" s="69"/>
      <c r="AN1561" s="68"/>
      <c r="AO1561" s="68"/>
      <c r="AP1561" s="68"/>
      <c r="AQ1561" s="68"/>
      <c r="AR1561" s="68"/>
      <c r="AS1561" s="68"/>
      <c r="AT1561" s="68"/>
      <c r="AU1561" s="68"/>
      <c r="AV1561" s="68"/>
      <c r="AX1561" s="68"/>
    </row>
    <row r="1562" spans="27:64">
      <c r="AA1562" s="68"/>
      <c r="AB1562" s="68"/>
      <c r="AC1562" s="68"/>
      <c r="AD1562" s="68"/>
      <c r="AE1562" s="68"/>
      <c r="AG1562" s="69"/>
      <c r="AN1562" s="68"/>
      <c r="AO1562" s="68"/>
      <c r="AP1562" s="68"/>
      <c r="AQ1562" s="68"/>
      <c r="AR1562" s="68"/>
      <c r="AS1562" s="68"/>
      <c r="AT1562" s="68"/>
      <c r="AU1562" s="68"/>
      <c r="AV1562" s="68"/>
    </row>
    <row r="1563" spans="27:64">
      <c r="AA1563" s="68"/>
      <c r="AB1563" s="68"/>
      <c r="AC1563" s="68"/>
      <c r="AD1563" s="68"/>
      <c r="AE1563" s="68"/>
      <c r="AG1563" s="69"/>
      <c r="AN1563" s="68"/>
      <c r="AO1563" s="68"/>
      <c r="AP1563" s="68"/>
      <c r="AQ1563" s="68"/>
      <c r="AR1563" s="68"/>
      <c r="AS1563" s="68"/>
      <c r="AT1563" s="68"/>
      <c r="AU1563" s="68"/>
    </row>
    <row r="1564" spans="27:64">
      <c r="AA1564" s="68"/>
      <c r="AB1564" s="68"/>
      <c r="AC1564" s="68"/>
      <c r="AD1564" s="68"/>
      <c r="AE1564" s="68"/>
      <c r="AG1564" s="69"/>
      <c r="AN1564" s="68"/>
      <c r="AO1564" s="68"/>
      <c r="AP1564" s="68"/>
      <c r="AQ1564" s="68"/>
      <c r="AR1564" s="68"/>
      <c r="AS1564" s="68"/>
      <c r="AT1564" s="68"/>
      <c r="AU1564" s="68"/>
    </row>
    <row r="1565" spans="27:64">
      <c r="AA1565" s="68"/>
      <c r="AB1565" s="68"/>
      <c r="AC1565" s="68"/>
      <c r="AD1565" s="68"/>
      <c r="AE1565" s="68"/>
      <c r="AG1565" s="69"/>
      <c r="AN1565" s="68"/>
      <c r="AO1565" s="68"/>
      <c r="AP1565" s="68"/>
      <c r="AQ1565" s="68"/>
      <c r="AR1565" s="68"/>
      <c r="AS1565" s="68"/>
      <c r="AT1565" s="68"/>
      <c r="AU1565" s="68"/>
      <c r="AV1565" s="68"/>
      <c r="AW1565" s="68"/>
      <c r="AX1565" s="68"/>
      <c r="AY1565" s="68"/>
      <c r="AZ1565" s="68"/>
      <c r="BA1565" s="68"/>
      <c r="BB1565" s="68"/>
      <c r="BC1565" s="68"/>
      <c r="BD1565" s="68"/>
      <c r="BE1565" s="68"/>
      <c r="BF1565" s="68"/>
      <c r="BG1565" s="68"/>
      <c r="BH1565" s="68"/>
      <c r="BI1565" s="68"/>
      <c r="BJ1565" s="68"/>
      <c r="BK1565" s="68"/>
      <c r="BL1565" s="68"/>
    </row>
    <row r="1566" spans="27:64">
      <c r="AA1566" s="68"/>
      <c r="AB1566" s="68"/>
      <c r="AC1566" s="68"/>
      <c r="AD1566" s="68"/>
      <c r="AE1566" s="68"/>
      <c r="AG1566" s="69"/>
      <c r="AN1566" s="68"/>
      <c r="AO1566" s="68"/>
      <c r="AP1566" s="68"/>
      <c r="AQ1566" s="68"/>
      <c r="AR1566" s="68"/>
      <c r="AS1566" s="68"/>
      <c r="AT1566" s="68"/>
      <c r="AU1566" s="68"/>
    </row>
    <row r="1567" spans="27:64">
      <c r="AA1567" s="68"/>
      <c r="AB1567" s="68"/>
      <c r="AC1567" s="68"/>
      <c r="AD1567" s="68"/>
      <c r="AE1567" s="68"/>
      <c r="AG1567" s="69"/>
      <c r="AN1567" s="68"/>
      <c r="AO1567" s="68"/>
      <c r="AP1567" s="68"/>
      <c r="AQ1567" s="68"/>
      <c r="AR1567" s="68"/>
      <c r="AS1567" s="68"/>
      <c r="AT1567" s="68"/>
      <c r="AU1567" s="68"/>
      <c r="AV1567" s="68"/>
      <c r="AW1567" s="68"/>
      <c r="AX1567" s="68"/>
      <c r="AY1567" s="68"/>
      <c r="AZ1567" s="68"/>
      <c r="BA1567" s="68"/>
      <c r="BB1567" s="68"/>
      <c r="BC1567" s="68"/>
      <c r="BD1567" s="68"/>
      <c r="BE1567" s="68"/>
      <c r="BF1567" s="68"/>
      <c r="BG1567" s="68"/>
      <c r="BH1567" s="68"/>
      <c r="BI1567" s="68"/>
      <c r="BJ1567" s="68"/>
      <c r="BK1567" s="68"/>
      <c r="BL1567" s="68"/>
    </row>
    <row r="1568" spans="27:64">
      <c r="AA1568" s="68"/>
      <c r="AB1568" s="68"/>
      <c r="AC1568" s="68"/>
      <c r="AD1568" s="68"/>
      <c r="AE1568" s="68"/>
      <c r="AG1568" s="69"/>
      <c r="AN1568" s="68"/>
      <c r="AO1568" s="68"/>
      <c r="AP1568" s="68"/>
      <c r="AQ1568" s="68"/>
      <c r="AR1568" s="68"/>
      <c r="AS1568" s="68"/>
      <c r="AT1568" s="68"/>
      <c r="AU1568" s="68"/>
      <c r="AV1568" s="68"/>
      <c r="AX1568" s="68"/>
      <c r="AY1568" s="68"/>
      <c r="AZ1568" s="68"/>
      <c r="BA1568" s="68"/>
      <c r="BB1568" s="68"/>
      <c r="BC1568" s="68"/>
      <c r="BD1568" s="68"/>
      <c r="BE1568" s="68"/>
      <c r="BF1568" s="68"/>
      <c r="BG1568" s="68"/>
      <c r="BH1568" s="68"/>
      <c r="BI1568" s="68"/>
      <c r="BJ1568" s="68"/>
      <c r="BK1568" s="68"/>
      <c r="BL1568" s="68"/>
    </row>
    <row r="1569" spans="27:64">
      <c r="AA1569" s="68"/>
      <c r="AB1569" s="68"/>
      <c r="AC1569" s="68"/>
      <c r="AD1569" s="68"/>
      <c r="AE1569" s="68"/>
      <c r="AG1569" s="69"/>
      <c r="AN1569" s="68"/>
      <c r="AO1569" s="68"/>
      <c r="AP1569" s="68"/>
      <c r="AQ1569" s="68"/>
      <c r="AR1569" s="68"/>
      <c r="AS1569" s="68"/>
      <c r="AT1569" s="68"/>
      <c r="AU1569" s="68"/>
      <c r="AV1569" s="68"/>
      <c r="AW1569" s="68"/>
      <c r="AX1569" s="68"/>
      <c r="AY1569" s="68"/>
      <c r="AZ1569" s="68"/>
      <c r="BA1569" s="68"/>
      <c r="BB1569" s="68"/>
      <c r="BC1569" s="68"/>
      <c r="BD1569" s="68"/>
      <c r="BE1569" s="68"/>
      <c r="BF1569" s="68"/>
      <c r="BG1569" s="68"/>
      <c r="BH1569" s="68"/>
      <c r="BI1569" s="68"/>
      <c r="BJ1569" s="68"/>
      <c r="BK1569" s="68"/>
      <c r="BL1569" s="68"/>
    </row>
    <row r="1570" spans="27:64">
      <c r="AA1570" s="68"/>
      <c r="AB1570" s="68"/>
      <c r="AC1570" s="68"/>
      <c r="AD1570" s="68"/>
      <c r="AE1570" s="68"/>
      <c r="AG1570" s="69"/>
      <c r="AN1570" s="68"/>
      <c r="AO1570" s="68"/>
      <c r="AP1570" s="68"/>
      <c r="AQ1570" s="68"/>
      <c r="AR1570" s="68"/>
      <c r="AS1570" s="68"/>
      <c r="AT1570" s="68"/>
      <c r="AU1570" s="68"/>
      <c r="AV1570" s="68"/>
      <c r="AX1570" s="68"/>
      <c r="AY1570" s="68"/>
      <c r="AZ1570" s="68"/>
      <c r="BA1570" s="68"/>
      <c r="BB1570" s="68"/>
      <c r="BC1570" s="68"/>
      <c r="BD1570" s="68"/>
      <c r="BE1570" s="68"/>
      <c r="BF1570" s="68"/>
      <c r="BG1570" s="68"/>
      <c r="BH1570" s="68"/>
      <c r="BI1570" s="68"/>
      <c r="BJ1570" s="68"/>
      <c r="BK1570" s="68"/>
      <c r="BL1570" s="68"/>
    </row>
    <row r="1571" spans="27:64">
      <c r="AA1571" s="68"/>
      <c r="AB1571" s="68"/>
      <c r="AC1571" s="68"/>
      <c r="AD1571" s="68"/>
      <c r="AE1571" s="68"/>
      <c r="AG1571" s="69"/>
      <c r="AN1571" s="68"/>
      <c r="AO1571" s="68"/>
      <c r="AP1571" s="68"/>
      <c r="AQ1571" s="68"/>
      <c r="AR1571" s="68"/>
      <c r="AS1571" s="68"/>
      <c r="AT1571" s="68"/>
      <c r="AU1571" s="68"/>
      <c r="AV1571" s="68"/>
      <c r="AW1571" s="68"/>
      <c r="AX1571" s="68"/>
      <c r="AY1571" s="68"/>
      <c r="AZ1571" s="68"/>
      <c r="BA1571" s="68"/>
      <c r="BB1571" s="68"/>
      <c r="BC1571" s="68"/>
      <c r="BD1571" s="68"/>
      <c r="BE1571" s="68"/>
      <c r="BF1571" s="68"/>
      <c r="BG1571" s="68"/>
      <c r="BH1571" s="68"/>
      <c r="BI1571" s="68"/>
      <c r="BJ1571" s="68"/>
      <c r="BK1571" s="68"/>
      <c r="BL1571" s="68"/>
    </row>
    <row r="1572" spans="27:64">
      <c r="AA1572" s="68"/>
      <c r="AB1572" s="68"/>
      <c r="AC1572" s="68"/>
      <c r="AD1572" s="68"/>
      <c r="AE1572" s="68"/>
      <c r="AG1572" s="69"/>
      <c r="AN1572" s="68"/>
      <c r="AO1572" s="68"/>
      <c r="AP1572" s="68"/>
      <c r="AQ1572" s="68"/>
      <c r="AR1572" s="68"/>
      <c r="AS1572" s="68"/>
      <c r="AT1572" s="68"/>
      <c r="AU1572" s="68"/>
      <c r="AV1572" s="68"/>
      <c r="AX1572" s="68"/>
    </row>
    <row r="1573" spans="27:64">
      <c r="AA1573" s="68"/>
      <c r="AB1573" s="68"/>
      <c r="AC1573" s="68"/>
      <c r="AD1573" s="68"/>
      <c r="AE1573" s="68"/>
      <c r="AG1573" s="69"/>
      <c r="AN1573" s="68"/>
      <c r="AO1573" s="68"/>
      <c r="AP1573" s="68"/>
      <c r="AQ1573" s="68"/>
      <c r="AR1573" s="68"/>
      <c r="AS1573" s="68"/>
      <c r="AT1573" s="68"/>
      <c r="AU1573" s="68"/>
      <c r="AV1573" s="68"/>
      <c r="AW1573" s="68"/>
      <c r="AX1573" s="68"/>
      <c r="AY1573" s="68"/>
      <c r="AZ1573" s="68"/>
      <c r="BA1573" s="68"/>
      <c r="BB1573" s="68"/>
      <c r="BC1573" s="68"/>
      <c r="BD1573" s="68"/>
      <c r="BE1573" s="68"/>
      <c r="BF1573" s="68"/>
      <c r="BG1573" s="68"/>
      <c r="BH1573" s="68"/>
      <c r="BI1573" s="68"/>
      <c r="BJ1573" s="68"/>
      <c r="BK1573" s="68"/>
      <c r="BL1573" s="68"/>
    </row>
    <row r="1574" spans="27:64">
      <c r="AA1574" s="68"/>
      <c r="AB1574" s="68"/>
      <c r="AC1574" s="68"/>
      <c r="AD1574" s="68"/>
      <c r="AE1574" s="68"/>
      <c r="AG1574" s="69"/>
      <c r="AN1574" s="68"/>
      <c r="AO1574" s="68"/>
      <c r="AP1574" s="68"/>
      <c r="AQ1574" s="68"/>
      <c r="AR1574" s="68"/>
      <c r="AS1574" s="68"/>
      <c r="AT1574" s="68"/>
      <c r="AU1574" s="68"/>
      <c r="AV1574" s="68"/>
      <c r="AX1574" s="68"/>
    </row>
    <row r="1575" spans="27:64">
      <c r="AA1575" s="68"/>
      <c r="AB1575" s="68"/>
      <c r="AC1575" s="68"/>
      <c r="AD1575" s="68"/>
      <c r="AE1575" s="68"/>
      <c r="AG1575" s="69"/>
      <c r="AN1575" s="68"/>
      <c r="AO1575" s="68"/>
      <c r="AP1575" s="68"/>
      <c r="AQ1575" s="68"/>
      <c r="AR1575" s="68"/>
      <c r="AS1575" s="68"/>
      <c r="AT1575" s="68"/>
      <c r="AU1575" s="68"/>
      <c r="AV1575" s="68"/>
      <c r="AW1575" s="68"/>
      <c r="AX1575" s="68"/>
      <c r="AY1575" s="68"/>
      <c r="AZ1575" s="68"/>
      <c r="BA1575" s="68"/>
      <c r="BB1575" s="68"/>
      <c r="BC1575" s="68"/>
      <c r="BD1575" s="68"/>
      <c r="BE1575" s="68"/>
      <c r="BF1575" s="68"/>
      <c r="BG1575" s="68"/>
      <c r="BH1575" s="68"/>
      <c r="BI1575" s="68"/>
      <c r="BJ1575" s="68"/>
      <c r="BK1575" s="68"/>
      <c r="BL1575" s="68"/>
    </row>
    <row r="1576" spans="27:64">
      <c r="AA1576" s="68"/>
      <c r="AB1576" s="68"/>
      <c r="AC1576" s="68"/>
      <c r="AD1576" s="68"/>
      <c r="AE1576" s="68"/>
      <c r="AG1576" s="69"/>
      <c r="AN1576" s="68"/>
      <c r="AO1576" s="68"/>
      <c r="AP1576" s="68"/>
      <c r="AQ1576" s="68"/>
      <c r="AR1576" s="68"/>
      <c r="AS1576" s="68"/>
      <c r="AT1576" s="68"/>
      <c r="AU1576" s="68"/>
      <c r="AV1576" s="68"/>
      <c r="AW1576" s="68"/>
      <c r="AX1576" s="68"/>
      <c r="AY1576" s="68"/>
      <c r="AZ1576" s="68"/>
      <c r="BA1576" s="68"/>
      <c r="BB1576" s="68"/>
      <c r="BC1576" s="68"/>
      <c r="BD1576" s="68"/>
      <c r="BE1576" s="68"/>
      <c r="BF1576" s="68"/>
      <c r="BG1576" s="68"/>
      <c r="BH1576" s="68"/>
      <c r="BI1576" s="68"/>
      <c r="BJ1576" s="68"/>
      <c r="BK1576" s="68"/>
      <c r="BL1576" s="68"/>
    </row>
    <row r="1577" spans="27:64">
      <c r="AA1577" s="68"/>
      <c r="AB1577" s="68"/>
      <c r="AC1577" s="68"/>
      <c r="AD1577" s="68"/>
      <c r="AE1577" s="68"/>
      <c r="AG1577" s="69"/>
      <c r="AN1577" s="68"/>
      <c r="AO1577" s="68"/>
      <c r="AP1577" s="68"/>
      <c r="AQ1577" s="68"/>
      <c r="AR1577" s="68"/>
      <c r="AS1577" s="68"/>
      <c r="AT1577" s="68"/>
      <c r="AU1577" s="68"/>
      <c r="AV1577" s="68"/>
      <c r="AW1577" s="68"/>
      <c r="AX1577" s="68"/>
      <c r="AY1577" s="68"/>
      <c r="AZ1577" s="68"/>
      <c r="BA1577" s="68"/>
      <c r="BB1577" s="68"/>
      <c r="BC1577" s="68"/>
      <c r="BD1577" s="68"/>
      <c r="BE1577" s="68"/>
      <c r="BF1577" s="68"/>
      <c r="BG1577" s="68"/>
      <c r="BH1577" s="68"/>
      <c r="BI1577" s="68"/>
      <c r="BJ1577" s="68"/>
      <c r="BK1577" s="68"/>
      <c r="BL1577" s="68"/>
    </row>
    <row r="1578" spans="27:64">
      <c r="AA1578" s="68"/>
      <c r="AB1578" s="68"/>
      <c r="AC1578" s="68"/>
      <c r="AD1578" s="68"/>
      <c r="AE1578" s="68"/>
      <c r="AG1578" s="69"/>
      <c r="AN1578" s="68"/>
      <c r="AO1578" s="68"/>
      <c r="AP1578" s="68"/>
      <c r="AQ1578" s="68"/>
      <c r="AR1578" s="68"/>
      <c r="AS1578" s="68"/>
      <c r="AT1578" s="68"/>
      <c r="AU1578" s="68"/>
      <c r="AV1578" s="68"/>
      <c r="AW1578" s="68"/>
      <c r="AX1578" s="68"/>
      <c r="AY1578" s="68"/>
      <c r="AZ1578" s="68"/>
      <c r="BA1578" s="68"/>
      <c r="BB1578" s="68"/>
      <c r="BC1578" s="68"/>
      <c r="BD1578" s="68"/>
      <c r="BE1578" s="68"/>
      <c r="BF1578" s="68"/>
      <c r="BG1578" s="68"/>
      <c r="BH1578" s="68"/>
      <c r="BI1578" s="68"/>
      <c r="BJ1578" s="68"/>
      <c r="BK1578" s="68"/>
      <c r="BL1578" s="68"/>
    </row>
    <row r="1579" spans="27:64">
      <c r="AA1579" s="68"/>
      <c r="AB1579" s="68"/>
      <c r="AC1579" s="68"/>
      <c r="AD1579" s="68"/>
      <c r="AE1579" s="68"/>
      <c r="AG1579" s="69"/>
      <c r="AN1579" s="68"/>
      <c r="AO1579" s="68"/>
      <c r="AP1579" s="68"/>
      <c r="AQ1579" s="68"/>
      <c r="AR1579" s="68"/>
      <c r="AS1579" s="68"/>
      <c r="AT1579" s="68"/>
      <c r="AU1579" s="68"/>
      <c r="AV1579" s="68"/>
      <c r="AX1579" s="68"/>
    </row>
    <row r="1580" spans="27:64">
      <c r="AA1580" s="68"/>
      <c r="AB1580" s="68"/>
      <c r="AC1580" s="68"/>
      <c r="AD1580" s="68"/>
      <c r="AE1580" s="68"/>
      <c r="AG1580" s="69"/>
      <c r="AN1580" s="68"/>
      <c r="AO1580" s="68"/>
      <c r="AP1580" s="68"/>
      <c r="AQ1580" s="68"/>
      <c r="AR1580" s="68"/>
      <c r="AS1580" s="68"/>
      <c r="AT1580" s="68"/>
      <c r="AU1580" s="68"/>
    </row>
    <row r="1581" spans="27:64">
      <c r="AA1581" s="68"/>
      <c r="AB1581" s="68"/>
      <c r="AC1581" s="68"/>
      <c r="AD1581" s="68"/>
      <c r="AE1581" s="68"/>
      <c r="AG1581" s="69"/>
      <c r="AN1581" s="68"/>
      <c r="AO1581" s="68"/>
      <c r="AP1581" s="68"/>
      <c r="AQ1581" s="68"/>
      <c r="AR1581" s="68"/>
      <c r="AS1581" s="68"/>
      <c r="AT1581" s="68"/>
      <c r="AU1581" s="68"/>
    </row>
    <row r="1582" spans="27:64">
      <c r="AA1582" s="68"/>
      <c r="AB1582" s="68"/>
      <c r="AC1582" s="68"/>
      <c r="AD1582" s="68"/>
      <c r="AE1582" s="68"/>
      <c r="AG1582" s="69"/>
      <c r="AN1582" s="68"/>
      <c r="AO1582" s="68"/>
      <c r="AP1582" s="68"/>
      <c r="AQ1582" s="68"/>
      <c r="AR1582" s="68"/>
      <c r="AS1582" s="68"/>
      <c r="AT1582" s="68"/>
      <c r="AU1582" s="68"/>
    </row>
    <row r="1583" spans="27:64">
      <c r="AA1583" s="68"/>
      <c r="AB1583" s="68"/>
      <c r="AC1583" s="68"/>
      <c r="AD1583" s="68"/>
      <c r="AE1583" s="68"/>
      <c r="AG1583" s="69"/>
      <c r="AN1583" s="68"/>
      <c r="AO1583" s="68"/>
      <c r="AP1583" s="68"/>
      <c r="AQ1583" s="68"/>
      <c r="AR1583" s="68"/>
      <c r="AS1583" s="68"/>
      <c r="AT1583" s="68"/>
      <c r="AU1583" s="68"/>
      <c r="AV1583" s="68"/>
    </row>
    <row r="1584" spans="27:64">
      <c r="AA1584" s="68"/>
      <c r="AB1584" s="68"/>
      <c r="AC1584" s="68"/>
      <c r="AD1584" s="68"/>
      <c r="AE1584" s="68"/>
      <c r="AG1584" s="69"/>
      <c r="AN1584" s="68"/>
      <c r="AO1584" s="68"/>
      <c r="AP1584" s="68"/>
      <c r="AQ1584" s="68"/>
      <c r="AR1584" s="68"/>
      <c r="AS1584" s="68"/>
      <c r="AT1584" s="68"/>
      <c r="AU1584" s="68"/>
      <c r="AV1584" s="68"/>
      <c r="AX1584" s="68"/>
    </row>
    <row r="1585" spans="27:64">
      <c r="AA1585" s="68"/>
      <c r="AB1585" s="68"/>
      <c r="AC1585" s="68"/>
      <c r="AD1585" s="68"/>
      <c r="AE1585" s="68"/>
      <c r="AG1585" s="69"/>
      <c r="AN1585" s="68"/>
      <c r="AO1585" s="68"/>
      <c r="AP1585" s="68"/>
      <c r="AQ1585" s="68"/>
      <c r="AR1585" s="68"/>
      <c r="AS1585" s="68"/>
      <c r="AT1585" s="68"/>
      <c r="AU1585" s="68"/>
      <c r="AV1585" s="68"/>
      <c r="AW1585" s="68"/>
      <c r="AX1585" s="68"/>
      <c r="AY1585" s="68"/>
      <c r="AZ1585" s="68"/>
      <c r="BA1585" s="68"/>
      <c r="BB1585" s="68"/>
      <c r="BC1585" s="68"/>
      <c r="BD1585" s="68"/>
      <c r="BE1585" s="68"/>
      <c r="BF1585" s="68"/>
      <c r="BG1585" s="68"/>
      <c r="BH1585" s="68"/>
      <c r="BI1585" s="68"/>
      <c r="BJ1585" s="68"/>
      <c r="BK1585" s="68"/>
      <c r="BL1585" s="68"/>
    </row>
    <row r="1586" spans="27:64">
      <c r="AA1586" s="68"/>
      <c r="AB1586" s="68"/>
      <c r="AC1586" s="68"/>
      <c r="AD1586" s="68"/>
      <c r="AE1586" s="68"/>
      <c r="AG1586" s="69"/>
      <c r="AN1586" s="68"/>
      <c r="AO1586" s="68"/>
      <c r="AP1586" s="68"/>
      <c r="AQ1586" s="68"/>
      <c r="AR1586" s="68"/>
      <c r="AS1586" s="68"/>
      <c r="AT1586" s="68"/>
      <c r="AU1586" s="68"/>
      <c r="AV1586" s="68"/>
    </row>
    <row r="1587" spans="27:64">
      <c r="AA1587" s="68"/>
      <c r="AB1587" s="68"/>
      <c r="AC1587" s="68"/>
      <c r="AD1587" s="68"/>
      <c r="AE1587" s="68"/>
      <c r="AG1587" s="69"/>
      <c r="AN1587" s="68"/>
      <c r="AO1587" s="68"/>
      <c r="AP1587" s="68"/>
      <c r="AQ1587" s="68"/>
      <c r="AR1587" s="68"/>
      <c r="AS1587" s="68"/>
      <c r="AT1587" s="68"/>
      <c r="AU1587" s="68"/>
      <c r="AV1587" s="68"/>
      <c r="AX1587" s="68"/>
    </row>
    <row r="1588" spans="27:64">
      <c r="AA1588" s="68"/>
      <c r="AB1588" s="68"/>
      <c r="AC1588" s="68"/>
      <c r="AD1588" s="68"/>
      <c r="AE1588" s="68"/>
      <c r="AG1588" s="69"/>
      <c r="AN1588" s="68"/>
      <c r="AO1588" s="68"/>
      <c r="AP1588" s="68"/>
      <c r="AQ1588" s="68"/>
      <c r="AR1588" s="68"/>
      <c r="AS1588" s="68"/>
      <c r="AT1588" s="68"/>
      <c r="AU1588" s="68"/>
    </row>
    <row r="1589" spans="27:64">
      <c r="AA1589" s="68"/>
      <c r="AB1589" s="68"/>
      <c r="AC1589" s="68"/>
      <c r="AD1589" s="68"/>
      <c r="AE1589" s="68"/>
      <c r="AG1589" s="69"/>
      <c r="AN1589" s="68"/>
      <c r="AO1589" s="68"/>
      <c r="AP1589" s="68"/>
      <c r="AQ1589" s="68"/>
      <c r="AR1589" s="68"/>
      <c r="AS1589" s="68"/>
      <c r="AT1589" s="68"/>
      <c r="AU1589" s="68"/>
      <c r="AV1589" s="68"/>
      <c r="AX1589" s="68"/>
    </row>
    <row r="1590" spans="27:64">
      <c r="AA1590" s="68"/>
      <c r="AB1590" s="68"/>
      <c r="AC1590" s="68"/>
      <c r="AD1590" s="68"/>
      <c r="AE1590" s="68"/>
      <c r="AG1590" s="69"/>
      <c r="AN1590" s="68"/>
      <c r="AO1590" s="68"/>
      <c r="AP1590" s="68"/>
      <c r="AQ1590" s="68"/>
      <c r="AR1590" s="68"/>
      <c r="AS1590" s="68"/>
      <c r="AT1590" s="68"/>
      <c r="AU1590" s="68"/>
    </row>
    <row r="1591" spans="27:64">
      <c r="AA1591" s="68"/>
      <c r="AB1591" s="68"/>
      <c r="AC1591" s="68"/>
      <c r="AD1591" s="68"/>
      <c r="AE1591" s="68"/>
      <c r="AG1591" s="69"/>
      <c r="AN1591" s="68"/>
      <c r="AO1591" s="68"/>
      <c r="AP1591" s="68"/>
      <c r="AQ1591" s="68"/>
      <c r="AR1591" s="68"/>
      <c r="AS1591" s="68"/>
      <c r="AT1591" s="68"/>
      <c r="AU1591" s="68"/>
      <c r="AV1591" s="68"/>
    </row>
    <row r="1592" spans="27:64">
      <c r="AA1592" s="68"/>
      <c r="AB1592" s="68"/>
      <c r="AC1592" s="68"/>
      <c r="AD1592" s="68"/>
      <c r="AE1592" s="68"/>
      <c r="AG1592" s="69"/>
      <c r="AN1592" s="68"/>
      <c r="AO1592" s="68"/>
      <c r="AP1592" s="68"/>
      <c r="AQ1592" s="68"/>
      <c r="AR1592" s="68"/>
      <c r="AS1592" s="68"/>
      <c r="AT1592" s="68"/>
      <c r="AU1592" s="68"/>
      <c r="AV1592" s="68"/>
      <c r="AW1592" s="68"/>
      <c r="AX1592" s="68"/>
      <c r="AY1592" s="68"/>
      <c r="AZ1592" s="68"/>
      <c r="BA1592" s="68"/>
      <c r="BB1592" s="68"/>
      <c r="BC1592" s="68"/>
      <c r="BD1592" s="68"/>
      <c r="BE1592" s="68"/>
      <c r="BF1592" s="68"/>
      <c r="BG1592" s="68"/>
      <c r="BH1592" s="68"/>
      <c r="BI1592" s="68"/>
      <c r="BJ1592" s="68"/>
      <c r="BK1592" s="68"/>
      <c r="BL1592" s="68"/>
    </row>
    <row r="1593" spans="27:64">
      <c r="AA1593" s="68"/>
      <c r="AB1593" s="68"/>
      <c r="AC1593" s="68"/>
      <c r="AD1593" s="68"/>
      <c r="AE1593" s="68"/>
      <c r="AG1593" s="69"/>
      <c r="AN1593" s="68"/>
      <c r="AO1593" s="68"/>
      <c r="AP1593" s="68"/>
      <c r="AQ1593" s="68"/>
      <c r="AR1593" s="68"/>
      <c r="AS1593" s="68"/>
      <c r="AT1593" s="68"/>
      <c r="AU1593" s="68"/>
    </row>
    <row r="1594" spans="27:64">
      <c r="AA1594" s="68"/>
      <c r="AB1594" s="68"/>
      <c r="AC1594" s="68"/>
      <c r="AD1594" s="68"/>
      <c r="AE1594" s="68"/>
      <c r="AG1594" s="69"/>
      <c r="AN1594" s="68"/>
      <c r="AO1594" s="68"/>
      <c r="AP1594" s="68"/>
      <c r="AQ1594" s="68"/>
      <c r="AR1594" s="68"/>
      <c r="AS1594" s="68"/>
      <c r="AT1594" s="68"/>
      <c r="AU1594" s="68"/>
      <c r="AV1594" s="68"/>
    </row>
    <row r="1595" spans="27:64">
      <c r="AA1595" s="68"/>
      <c r="AB1595" s="68"/>
      <c r="AC1595" s="68"/>
      <c r="AD1595" s="68"/>
      <c r="AE1595" s="68"/>
      <c r="AG1595" s="69"/>
      <c r="AN1595" s="68"/>
      <c r="AO1595" s="68"/>
      <c r="AP1595" s="68"/>
      <c r="AQ1595" s="68"/>
      <c r="AR1595" s="68"/>
      <c r="AS1595" s="68"/>
      <c r="AT1595" s="68"/>
      <c r="AU1595" s="68"/>
    </row>
    <row r="1596" spans="27:64">
      <c r="AA1596" s="68"/>
      <c r="AB1596" s="68"/>
      <c r="AC1596" s="68"/>
      <c r="AD1596" s="68"/>
      <c r="AE1596" s="68"/>
      <c r="AG1596" s="69"/>
      <c r="AN1596" s="68"/>
      <c r="AO1596" s="68"/>
      <c r="AP1596" s="68"/>
      <c r="AQ1596" s="68"/>
      <c r="AR1596" s="68"/>
      <c r="AS1596" s="68"/>
      <c r="AT1596" s="68"/>
      <c r="AU1596" s="68"/>
      <c r="AV1596" s="68"/>
      <c r="AX1596" s="68"/>
    </row>
    <row r="1597" spans="27:64">
      <c r="AA1597" s="68"/>
      <c r="AB1597" s="68"/>
      <c r="AC1597" s="68"/>
      <c r="AD1597" s="68"/>
      <c r="AE1597" s="68"/>
      <c r="AG1597" s="69"/>
      <c r="AN1597" s="68"/>
      <c r="AO1597" s="68"/>
      <c r="AP1597" s="68"/>
      <c r="AQ1597" s="68"/>
      <c r="AR1597" s="68"/>
      <c r="AS1597" s="68"/>
      <c r="AT1597" s="68"/>
      <c r="AU1597" s="68"/>
      <c r="AV1597" s="68"/>
    </row>
    <row r="1598" spans="27:64">
      <c r="AA1598" s="68"/>
      <c r="AB1598" s="68"/>
      <c r="AC1598" s="68"/>
      <c r="AD1598" s="68"/>
      <c r="AE1598" s="68"/>
      <c r="AG1598" s="69"/>
      <c r="AN1598" s="68"/>
      <c r="AO1598" s="68"/>
      <c r="AP1598" s="68"/>
      <c r="AQ1598" s="68"/>
      <c r="AR1598" s="68"/>
      <c r="AS1598" s="68"/>
      <c r="AT1598" s="68"/>
      <c r="AU1598" s="68"/>
    </row>
    <row r="1599" spans="27:64">
      <c r="AA1599" s="68"/>
      <c r="AB1599" s="68"/>
      <c r="AC1599" s="68"/>
      <c r="AD1599" s="68"/>
      <c r="AE1599" s="68"/>
      <c r="AG1599" s="69"/>
      <c r="AN1599" s="68"/>
      <c r="AO1599" s="68"/>
      <c r="AP1599" s="68"/>
      <c r="AQ1599" s="68"/>
      <c r="AR1599" s="68"/>
      <c r="AS1599" s="68"/>
      <c r="AT1599" s="68"/>
      <c r="AU1599" s="68"/>
    </row>
    <row r="1600" spans="27:64">
      <c r="AA1600" s="68"/>
      <c r="AB1600" s="68"/>
      <c r="AC1600" s="68"/>
      <c r="AD1600" s="68"/>
      <c r="AE1600" s="68"/>
      <c r="AG1600" s="69"/>
      <c r="AN1600" s="68"/>
      <c r="AO1600" s="68"/>
      <c r="AP1600" s="68"/>
      <c r="AQ1600" s="68"/>
      <c r="AR1600" s="68"/>
      <c r="AS1600" s="68"/>
      <c r="AT1600" s="68"/>
      <c r="AU1600" s="68"/>
      <c r="AV1600" s="68"/>
      <c r="AX1600" s="68"/>
      <c r="AY1600" s="68"/>
      <c r="AZ1600" s="68"/>
      <c r="BA1600" s="68"/>
      <c r="BB1600" s="68"/>
      <c r="BC1600" s="68"/>
      <c r="BD1600" s="68"/>
      <c r="BE1600" s="68"/>
      <c r="BF1600" s="68"/>
      <c r="BG1600" s="68"/>
      <c r="BH1600" s="68"/>
      <c r="BI1600" s="68"/>
      <c r="BJ1600" s="68"/>
      <c r="BK1600" s="68"/>
      <c r="BL1600" s="68"/>
    </row>
    <row r="1601" spans="27:64">
      <c r="AA1601" s="68"/>
      <c r="AB1601" s="68"/>
      <c r="AC1601" s="68"/>
      <c r="AD1601" s="68"/>
      <c r="AE1601" s="68"/>
      <c r="AG1601" s="69"/>
      <c r="AN1601" s="68"/>
      <c r="AO1601" s="68"/>
      <c r="AP1601" s="68"/>
      <c r="AQ1601" s="68"/>
      <c r="AR1601" s="68"/>
      <c r="AS1601" s="68"/>
      <c r="AT1601" s="68"/>
      <c r="AU1601" s="68"/>
      <c r="AV1601" s="68"/>
    </row>
    <row r="1602" spans="27:64">
      <c r="AA1602" s="68"/>
      <c r="AB1602" s="68"/>
      <c r="AC1602" s="68"/>
      <c r="AD1602" s="68"/>
      <c r="AE1602" s="68"/>
      <c r="AG1602" s="69"/>
      <c r="AN1602" s="68"/>
      <c r="AO1602" s="68"/>
      <c r="AP1602" s="68"/>
      <c r="AQ1602" s="68"/>
      <c r="AR1602" s="68"/>
      <c r="AS1602" s="68"/>
      <c r="AT1602" s="68"/>
      <c r="AU1602" s="68"/>
      <c r="AV1602" s="68"/>
    </row>
    <row r="1603" spans="27:64">
      <c r="AA1603" s="68"/>
      <c r="AB1603" s="68"/>
      <c r="AC1603" s="68"/>
      <c r="AD1603" s="68"/>
      <c r="AE1603" s="68"/>
      <c r="AG1603" s="69"/>
      <c r="AN1603" s="68"/>
      <c r="AO1603" s="68"/>
      <c r="AP1603" s="68"/>
      <c r="AQ1603" s="68"/>
      <c r="AR1603" s="68"/>
      <c r="AS1603" s="68"/>
      <c r="AT1603" s="68"/>
      <c r="AU1603" s="68"/>
      <c r="AV1603" s="68"/>
    </row>
    <row r="1604" spans="27:64">
      <c r="AA1604" s="68"/>
      <c r="AB1604" s="68"/>
      <c r="AC1604" s="68"/>
      <c r="AD1604" s="68"/>
      <c r="AE1604" s="68"/>
      <c r="AG1604" s="69"/>
      <c r="AN1604" s="68"/>
      <c r="AO1604" s="68"/>
      <c r="AP1604" s="68"/>
      <c r="AQ1604" s="68"/>
      <c r="AR1604" s="68"/>
      <c r="AS1604" s="68"/>
      <c r="AT1604" s="68"/>
      <c r="AU1604" s="68"/>
      <c r="AV1604" s="68"/>
      <c r="AX1604" s="68"/>
    </row>
    <row r="1605" spans="27:64">
      <c r="AA1605" s="68"/>
      <c r="AB1605" s="68"/>
      <c r="AC1605" s="68"/>
      <c r="AD1605" s="68"/>
      <c r="AE1605" s="68"/>
      <c r="AG1605" s="69"/>
      <c r="AN1605" s="68"/>
      <c r="AO1605" s="68"/>
      <c r="AP1605" s="68"/>
      <c r="AQ1605" s="68"/>
      <c r="AR1605" s="68"/>
      <c r="AS1605" s="68"/>
      <c r="AT1605" s="68"/>
      <c r="AU1605" s="68"/>
      <c r="AV1605" s="68"/>
    </row>
    <row r="1606" spans="27:64">
      <c r="AA1606" s="68"/>
      <c r="AB1606" s="68"/>
      <c r="AC1606" s="68"/>
      <c r="AD1606" s="68"/>
      <c r="AE1606" s="68"/>
      <c r="AG1606" s="69"/>
      <c r="AN1606" s="68"/>
      <c r="AO1606" s="68"/>
      <c r="AP1606" s="68"/>
      <c r="AQ1606" s="68"/>
      <c r="AR1606" s="68"/>
      <c r="AS1606" s="68"/>
      <c r="AT1606" s="68"/>
      <c r="AU1606" s="68"/>
      <c r="AV1606" s="68"/>
    </row>
    <row r="1607" spans="27:64">
      <c r="AA1607" s="68"/>
      <c r="AB1607" s="68"/>
      <c r="AC1607" s="68"/>
      <c r="AD1607" s="68"/>
      <c r="AE1607" s="68"/>
      <c r="AG1607" s="69"/>
      <c r="AN1607" s="68"/>
      <c r="AO1607" s="68"/>
      <c r="AP1607" s="68"/>
      <c r="AQ1607" s="68"/>
      <c r="AR1607" s="68"/>
      <c r="AS1607" s="68"/>
      <c r="AT1607" s="68"/>
      <c r="AU1607" s="68"/>
      <c r="AV1607" s="68"/>
      <c r="AW1607" s="68"/>
      <c r="AX1607" s="68"/>
      <c r="AY1607" s="68"/>
      <c r="AZ1607" s="68"/>
      <c r="BA1607" s="68"/>
      <c r="BB1607" s="68"/>
      <c r="BC1607" s="68"/>
      <c r="BD1607" s="68"/>
      <c r="BE1607" s="68"/>
      <c r="BF1607" s="68"/>
      <c r="BG1607" s="68"/>
      <c r="BH1607" s="68"/>
      <c r="BI1607" s="68"/>
      <c r="BJ1607" s="68"/>
      <c r="BK1607" s="68"/>
      <c r="BL1607" s="68"/>
    </row>
    <row r="1608" spans="27:64">
      <c r="AA1608" s="68"/>
      <c r="AB1608" s="68"/>
      <c r="AC1608" s="68"/>
      <c r="AD1608" s="68"/>
      <c r="AE1608" s="68"/>
      <c r="AG1608" s="69"/>
      <c r="AN1608" s="68"/>
      <c r="AO1608" s="68"/>
      <c r="AP1608" s="68"/>
      <c r="AQ1608" s="68"/>
      <c r="AR1608" s="68"/>
      <c r="AS1608" s="68"/>
      <c r="AT1608" s="68"/>
      <c r="AU1608" s="68"/>
      <c r="AV1608" s="68"/>
      <c r="AX1608" s="68"/>
      <c r="AY1608" s="68"/>
      <c r="AZ1608" s="68"/>
      <c r="BA1608" s="68"/>
      <c r="BB1608" s="68"/>
      <c r="BC1608" s="68"/>
      <c r="BD1608" s="68"/>
      <c r="BE1608" s="68"/>
      <c r="BF1608" s="68"/>
      <c r="BG1608" s="68"/>
      <c r="BH1608" s="68"/>
      <c r="BI1608" s="68"/>
      <c r="BJ1608" s="68"/>
      <c r="BK1608" s="68"/>
      <c r="BL1608" s="68"/>
    </row>
    <row r="1609" spans="27:64">
      <c r="AA1609" s="68"/>
      <c r="AB1609" s="68"/>
      <c r="AC1609" s="68"/>
      <c r="AD1609" s="68"/>
      <c r="AE1609" s="68"/>
      <c r="AG1609" s="69"/>
      <c r="AN1609" s="68"/>
      <c r="AO1609" s="68"/>
      <c r="AP1609" s="68"/>
      <c r="AQ1609" s="68"/>
      <c r="AR1609" s="68"/>
      <c r="AS1609" s="68"/>
      <c r="AT1609" s="68"/>
      <c r="AU1609" s="68"/>
      <c r="AV1609" s="68"/>
      <c r="AX1609" s="68"/>
    </row>
    <row r="1610" spans="27:64">
      <c r="AA1610" s="68"/>
      <c r="AB1610" s="68"/>
      <c r="AC1610" s="68"/>
      <c r="AD1610" s="68"/>
      <c r="AE1610" s="68"/>
      <c r="AG1610" s="69"/>
      <c r="AN1610" s="68"/>
      <c r="AO1610" s="68"/>
      <c r="AP1610" s="68"/>
      <c r="AQ1610" s="68"/>
      <c r="AR1610" s="68"/>
      <c r="AS1610" s="68"/>
      <c r="AT1610" s="68"/>
      <c r="AU1610" s="68"/>
      <c r="AV1610" s="68"/>
      <c r="AW1610" s="68"/>
      <c r="AX1610" s="68"/>
      <c r="AY1610" s="68"/>
      <c r="AZ1610" s="68"/>
      <c r="BA1610" s="68"/>
      <c r="BB1610" s="68"/>
      <c r="BC1610" s="68"/>
      <c r="BD1610" s="68"/>
      <c r="BE1610" s="68"/>
      <c r="BF1610" s="68"/>
      <c r="BG1610" s="68"/>
      <c r="BH1610" s="68"/>
      <c r="BI1610" s="68"/>
      <c r="BJ1610" s="68"/>
      <c r="BK1610" s="68"/>
      <c r="BL1610" s="68"/>
    </row>
    <row r="1611" spans="27:64">
      <c r="AA1611" s="68"/>
      <c r="AB1611" s="68"/>
      <c r="AC1611" s="68"/>
      <c r="AD1611" s="68"/>
      <c r="AE1611" s="68"/>
      <c r="AG1611" s="69"/>
      <c r="AN1611" s="68"/>
      <c r="AO1611" s="68"/>
      <c r="AP1611" s="68"/>
      <c r="AQ1611" s="68"/>
      <c r="AR1611" s="68"/>
      <c r="AS1611" s="68"/>
      <c r="AT1611" s="68"/>
      <c r="AU1611" s="68"/>
    </row>
    <row r="1612" spans="27:64">
      <c r="AA1612" s="68"/>
      <c r="AB1612" s="68"/>
      <c r="AC1612" s="68"/>
      <c r="AD1612" s="68"/>
      <c r="AE1612" s="68"/>
      <c r="AG1612" s="69"/>
      <c r="AN1612" s="68"/>
      <c r="AO1612" s="68"/>
      <c r="AP1612" s="68"/>
      <c r="AQ1612" s="68"/>
      <c r="AR1612" s="68"/>
      <c r="AS1612" s="68"/>
      <c r="AT1612" s="68"/>
      <c r="AU1612" s="68"/>
    </row>
    <row r="1613" spans="27:64">
      <c r="AA1613" s="68"/>
      <c r="AB1613" s="68"/>
      <c r="AC1613" s="68"/>
      <c r="AD1613" s="68"/>
      <c r="AE1613" s="68"/>
      <c r="AG1613" s="69"/>
      <c r="AN1613" s="68"/>
      <c r="AO1613" s="68"/>
      <c r="AP1613" s="68"/>
      <c r="AQ1613" s="68"/>
      <c r="AR1613" s="68"/>
      <c r="AS1613" s="68"/>
      <c r="AT1613" s="68"/>
      <c r="AU1613" s="68"/>
      <c r="AV1613" s="68"/>
      <c r="AX1613" s="68"/>
      <c r="AY1613" s="68"/>
      <c r="AZ1613" s="68"/>
      <c r="BA1613" s="68"/>
      <c r="BB1613" s="68"/>
      <c r="BC1613" s="68"/>
      <c r="BD1613" s="68"/>
      <c r="BE1613" s="68"/>
      <c r="BF1613" s="68"/>
      <c r="BG1613" s="68"/>
      <c r="BH1613" s="68"/>
      <c r="BI1613" s="68"/>
      <c r="BJ1613" s="68"/>
      <c r="BK1613" s="68"/>
      <c r="BL1613" s="68"/>
    </row>
    <row r="1614" spans="27:64">
      <c r="AA1614" s="68"/>
      <c r="AB1614" s="68"/>
      <c r="AC1614" s="68"/>
      <c r="AD1614" s="68"/>
      <c r="AE1614" s="68"/>
      <c r="AG1614" s="69"/>
      <c r="AN1614" s="68"/>
      <c r="AO1614" s="68"/>
      <c r="AP1614" s="68"/>
      <c r="AQ1614" s="68"/>
      <c r="AR1614" s="68"/>
      <c r="AS1614" s="68"/>
      <c r="AT1614" s="68"/>
      <c r="AU1614" s="68"/>
      <c r="AV1614" s="68"/>
    </row>
    <row r="1615" spans="27:64">
      <c r="AA1615" s="68"/>
      <c r="AB1615" s="68"/>
      <c r="AC1615" s="68"/>
      <c r="AD1615" s="68"/>
      <c r="AE1615" s="68"/>
      <c r="AG1615" s="69"/>
      <c r="AN1615" s="68"/>
      <c r="AO1615" s="68"/>
      <c r="AP1615" s="68"/>
      <c r="AQ1615" s="68"/>
      <c r="AR1615" s="68"/>
      <c r="AS1615" s="68"/>
      <c r="AT1615" s="68"/>
      <c r="AU1615" s="68"/>
      <c r="AV1615" s="68"/>
      <c r="AW1615" s="68"/>
      <c r="AX1615" s="68"/>
      <c r="AY1615" s="68"/>
      <c r="AZ1615" s="68"/>
      <c r="BA1615" s="68"/>
      <c r="BB1615" s="68"/>
      <c r="BC1615" s="68"/>
      <c r="BD1615" s="68"/>
      <c r="BE1615" s="68"/>
      <c r="BF1615" s="68"/>
      <c r="BG1615" s="68"/>
      <c r="BH1615" s="68"/>
      <c r="BI1615" s="68"/>
      <c r="BJ1615" s="68"/>
      <c r="BK1615" s="68"/>
      <c r="BL1615" s="68"/>
    </row>
    <row r="1616" spans="27:64">
      <c r="AA1616" s="68"/>
      <c r="AB1616" s="68"/>
      <c r="AC1616" s="68"/>
      <c r="AD1616" s="68"/>
      <c r="AE1616" s="68"/>
      <c r="AG1616" s="69"/>
      <c r="AN1616" s="68"/>
      <c r="AO1616" s="68"/>
      <c r="AP1616" s="68"/>
      <c r="AQ1616" s="68"/>
      <c r="AR1616" s="68"/>
      <c r="AS1616" s="68"/>
      <c r="AT1616" s="68"/>
      <c r="AU1616" s="68"/>
    </row>
    <row r="1617" spans="27:64">
      <c r="AA1617" s="68"/>
      <c r="AB1617" s="68"/>
      <c r="AC1617" s="68"/>
      <c r="AD1617" s="68"/>
      <c r="AE1617" s="68"/>
      <c r="AG1617" s="69"/>
      <c r="AN1617" s="68"/>
      <c r="AO1617" s="68"/>
      <c r="AP1617" s="68"/>
      <c r="AQ1617" s="68"/>
      <c r="AR1617" s="68"/>
      <c r="AS1617" s="68"/>
      <c r="AT1617" s="68"/>
      <c r="AU1617" s="68"/>
      <c r="AV1617" s="68"/>
      <c r="AW1617" s="68"/>
      <c r="AX1617" s="68"/>
      <c r="AY1617" s="68"/>
      <c r="AZ1617" s="68"/>
      <c r="BA1617" s="68"/>
      <c r="BB1617" s="68"/>
      <c r="BC1617" s="68"/>
      <c r="BD1617" s="68"/>
      <c r="BE1617" s="68"/>
      <c r="BF1617" s="68"/>
      <c r="BG1617" s="68"/>
      <c r="BH1617" s="68"/>
      <c r="BI1617" s="68"/>
      <c r="BJ1617" s="68"/>
      <c r="BK1617" s="68"/>
      <c r="BL1617" s="68"/>
    </row>
    <row r="1618" spans="27:64">
      <c r="AA1618" s="68"/>
      <c r="AB1618" s="68"/>
      <c r="AC1618" s="68"/>
      <c r="AD1618" s="68"/>
      <c r="AE1618" s="68"/>
      <c r="AG1618" s="69"/>
      <c r="AN1618" s="68"/>
      <c r="AO1618" s="68"/>
      <c r="AP1618" s="68"/>
      <c r="AQ1618" s="68"/>
      <c r="AR1618" s="68"/>
      <c r="AS1618" s="68"/>
      <c r="AT1618" s="68"/>
      <c r="AU1618" s="68"/>
    </row>
    <row r="1619" spans="27:64">
      <c r="AA1619" s="68"/>
      <c r="AB1619" s="68"/>
      <c r="AC1619" s="68"/>
      <c r="AD1619" s="68"/>
      <c r="AE1619" s="68"/>
      <c r="AG1619" s="69"/>
      <c r="AN1619" s="68"/>
      <c r="AO1619" s="68"/>
      <c r="AP1619" s="68"/>
      <c r="AQ1619" s="68"/>
      <c r="AR1619" s="68"/>
      <c r="AS1619" s="68"/>
      <c r="AT1619" s="68"/>
      <c r="AU1619" s="68"/>
    </row>
    <row r="1620" spans="27:64">
      <c r="AA1620" s="68"/>
      <c r="AB1620" s="68"/>
      <c r="AC1620" s="68"/>
      <c r="AD1620" s="68"/>
      <c r="AE1620" s="68"/>
      <c r="AG1620" s="69"/>
      <c r="AN1620" s="68"/>
      <c r="AO1620" s="68"/>
      <c r="AP1620" s="68"/>
      <c r="AQ1620" s="68"/>
      <c r="AR1620" s="68"/>
      <c r="AS1620" s="68"/>
      <c r="AT1620" s="68"/>
      <c r="AU1620" s="68"/>
    </row>
    <row r="1621" spans="27:64">
      <c r="AA1621" s="68"/>
      <c r="AB1621" s="68"/>
      <c r="AC1621" s="68"/>
      <c r="AD1621" s="68"/>
      <c r="AE1621" s="68"/>
      <c r="AG1621" s="69"/>
      <c r="AN1621" s="68"/>
      <c r="AO1621" s="68"/>
      <c r="AP1621" s="68"/>
      <c r="AQ1621" s="68"/>
      <c r="AR1621" s="68"/>
      <c r="AS1621" s="68"/>
      <c r="AT1621" s="68"/>
      <c r="AU1621" s="68"/>
    </row>
    <row r="1622" spans="27:64">
      <c r="AA1622" s="68"/>
      <c r="AB1622" s="68"/>
      <c r="AC1622" s="68"/>
      <c r="AD1622" s="68"/>
      <c r="AE1622" s="68"/>
      <c r="AG1622" s="69"/>
      <c r="AN1622" s="68"/>
      <c r="AO1622" s="68"/>
      <c r="AP1622" s="68"/>
      <c r="AQ1622" s="68"/>
      <c r="AR1622" s="68"/>
      <c r="AS1622" s="68"/>
      <c r="AT1622" s="68"/>
      <c r="AU1622" s="68"/>
    </row>
    <row r="1623" spans="27:64">
      <c r="AA1623" s="68"/>
      <c r="AB1623" s="68"/>
      <c r="AC1623" s="68"/>
      <c r="AD1623" s="68"/>
      <c r="AE1623" s="68"/>
      <c r="AG1623" s="69"/>
      <c r="AN1623" s="68"/>
      <c r="AO1623" s="68"/>
      <c r="AP1623" s="68"/>
      <c r="AQ1623" s="68"/>
      <c r="AR1623" s="68"/>
      <c r="AS1623" s="68"/>
      <c r="AT1623" s="68"/>
      <c r="AU1623" s="68"/>
      <c r="AV1623" s="68"/>
      <c r="AX1623" s="68"/>
    </row>
    <row r="1624" spans="27:64">
      <c r="AA1624" s="68"/>
      <c r="AB1624" s="68"/>
      <c r="AC1624" s="68"/>
      <c r="AD1624" s="68"/>
      <c r="AE1624" s="68"/>
      <c r="AG1624" s="69"/>
      <c r="AN1624" s="68"/>
      <c r="AO1624" s="68"/>
      <c r="AP1624" s="68"/>
      <c r="AQ1624" s="68"/>
      <c r="AR1624" s="68"/>
      <c r="AS1624" s="68"/>
      <c r="AT1624" s="68"/>
      <c r="AU1624" s="68"/>
      <c r="AV1624" s="68"/>
      <c r="AX1624" s="68"/>
    </row>
    <row r="1625" spans="27:64">
      <c r="AA1625" s="68"/>
      <c r="AB1625" s="68"/>
      <c r="AC1625" s="68"/>
      <c r="AD1625" s="68"/>
      <c r="AE1625" s="68"/>
      <c r="AG1625" s="69"/>
      <c r="AN1625" s="68"/>
      <c r="AO1625" s="68"/>
      <c r="AP1625" s="68"/>
      <c r="AQ1625" s="68"/>
      <c r="AR1625" s="68"/>
      <c r="AS1625" s="68"/>
      <c r="AT1625" s="68"/>
      <c r="AU1625" s="68"/>
      <c r="AV1625" s="68"/>
      <c r="AW1625" s="68"/>
      <c r="AX1625" s="68"/>
      <c r="AY1625" s="68"/>
      <c r="AZ1625" s="68"/>
      <c r="BA1625" s="68"/>
      <c r="BB1625" s="68"/>
      <c r="BC1625" s="68"/>
      <c r="BD1625" s="68"/>
      <c r="BE1625" s="68"/>
      <c r="BF1625" s="68"/>
      <c r="BG1625" s="68"/>
      <c r="BH1625" s="68"/>
      <c r="BI1625" s="68"/>
      <c r="BJ1625" s="68"/>
      <c r="BK1625" s="68"/>
      <c r="BL1625" s="68"/>
    </row>
    <row r="1626" spans="27:64">
      <c r="AA1626" s="68"/>
      <c r="AB1626" s="68"/>
      <c r="AC1626" s="68"/>
      <c r="AD1626" s="68"/>
      <c r="AE1626" s="68"/>
      <c r="AG1626" s="69"/>
      <c r="AN1626" s="68"/>
      <c r="AO1626" s="68"/>
      <c r="AP1626" s="68"/>
      <c r="AQ1626" s="68"/>
      <c r="AR1626" s="68"/>
      <c r="AS1626" s="68"/>
      <c r="AT1626" s="68"/>
      <c r="AU1626" s="68"/>
    </row>
    <row r="1627" spans="27:64">
      <c r="AA1627" s="68"/>
      <c r="AB1627" s="68"/>
      <c r="AC1627" s="68"/>
      <c r="AD1627" s="68"/>
      <c r="AE1627" s="68"/>
      <c r="AG1627" s="69"/>
      <c r="AN1627" s="68"/>
      <c r="AO1627" s="68"/>
      <c r="AP1627" s="68"/>
      <c r="AQ1627" s="68"/>
      <c r="AR1627" s="68"/>
      <c r="AS1627" s="68"/>
      <c r="AT1627" s="68"/>
      <c r="AU1627" s="68"/>
      <c r="AV1627" s="68"/>
      <c r="AX1627" s="68"/>
      <c r="AY1627" s="68"/>
      <c r="AZ1627" s="68"/>
      <c r="BA1627" s="68"/>
      <c r="BB1627" s="68"/>
      <c r="BC1627" s="68"/>
      <c r="BD1627" s="68"/>
      <c r="BE1627" s="68"/>
      <c r="BF1627" s="68"/>
      <c r="BG1627" s="68"/>
      <c r="BH1627" s="68"/>
      <c r="BI1627" s="68"/>
      <c r="BJ1627" s="68"/>
      <c r="BK1627" s="68"/>
      <c r="BL1627" s="68"/>
    </row>
    <row r="1628" spans="27:64">
      <c r="AA1628" s="68"/>
      <c r="AB1628" s="68"/>
      <c r="AC1628" s="68"/>
      <c r="AD1628" s="68"/>
      <c r="AE1628" s="68"/>
      <c r="AG1628" s="69"/>
      <c r="AN1628" s="68"/>
      <c r="AO1628" s="68"/>
      <c r="AP1628" s="68"/>
      <c r="AQ1628" s="68"/>
      <c r="AR1628" s="68"/>
      <c r="AS1628" s="68"/>
      <c r="AT1628" s="68"/>
      <c r="AU1628" s="68"/>
      <c r="AV1628" s="3"/>
    </row>
    <row r="1629" spans="27:64">
      <c r="AA1629" s="68"/>
      <c r="AB1629" s="68"/>
      <c r="AC1629" s="68"/>
      <c r="AD1629" s="68"/>
      <c r="AE1629" s="68"/>
      <c r="AG1629" s="69"/>
      <c r="AN1629" s="68"/>
      <c r="AO1629" s="68"/>
      <c r="AP1629" s="68"/>
      <c r="AQ1629" s="68"/>
      <c r="AR1629" s="68"/>
      <c r="AS1629" s="68"/>
      <c r="AT1629" s="68"/>
      <c r="AU1629" s="68"/>
      <c r="AV1629" s="68"/>
    </row>
    <row r="1630" spans="27:64">
      <c r="AA1630" s="68"/>
      <c r="AB1630" s="68"/>
      <c r="AC1630" s="68"/>
      <c r="AD1630" s="68"/>
      <c r="AE1630" s="68"/>
      <c r="AG1630" s="69"/>
      <c r="AN1630" s="68"/>
      <c r="AO1630" s="68"/>
      <c r="AP1630" s="68"/>
      <c r="AQ1630" s="68"/>
      <c r="AR1630" s="68"/>
      <c r="AS1630" s="68"/>
      <c r="AT1630" s="68"/>
      <c r="AU1630" s="68"/>
      <c r="AV1630" s="68"/>
      <c r="AX1630" s="68"/>
      <c r="AY1630" s="68"/>
      <c r="AZ1630" s="68"/>
      <c r="BA1630" s="68"/>
      <c r="BB1630" s="68"/>
      <c r="BC1630" s="68"/>
      <c r="BD1630" s="68"/>
      <c r="BE1630" s="68"/>
      <c r="BF1630" s="68"/>
      <c r="BG1630" s="68"/>
      <c r="BH1630" s="68"/>
      <c r="BI1630" s="68"/>
      <c r="BJ1630" s="68"/>
      <c r="BK1630" s="68"/>
      <c r="BL1630" s="68"/>
    </row>
    <row r="1631" spans="27:64">
      <c r="AA1631" s="68"/>
      <c r="AB1631" s="68"/>
      <c r="AC1631" s="68"/>
      <c r="AD1631" s="68"/>
      <c r="AE1631" s="68"/>
      <c r="AG1631" s="69"/>
      <c r="AN1631" s="68"/>
      <c r="AO1631" s="68"/>
      <c r="AP1631" s="68"/>
      <c r="AQ1631" s="68"/>
      <c r="AR1631" s="68"/>
      <c r="AS1631" s="68"/>
      <c r="AT1631" s="68"/>
      <c r="AU1631" s="68"/>
      <c r="AV1631" s="68"/>
    </row>
    <row r="1632" spans="27:64">
      <c r="AA1632" s="68"/>
      <c r="AB1632" s="68"/>
      <c r="AC1632" s="68"/>
      <c r="AD1632" s="68"/>
      <c r="AE1632" s="68"/>
      <c r="AG1632" s="69"/>
      <c r="AN1632" s="68"/>
      <c r="AO1632" s="68"/>
      <c r="AP1632" s="68"/>
      <c r="AQ1632" s="68"/>
      <c r="AR1632" s="68"/>
      <c r="AS1632" s="68"/>
      <c r="AT1632" s="68"/>
      <c r="AU1632" s="68"/>
      <c r="AV1632" s="68"/>
    </row>
    <row r="1633" spans="27:64">
      <c r="AA1633" s="68"/>
      <c r="AB1633" s="68"/>
      <c r="AC1633" s="68"/>
      <c r="AD1633" s="68"/>
      <c r="AE1633" s="68"/>
      <c r="AG1633" s="69"/>
      <c r="AN1633" s="68"/>
      <c r="AO1633" s="68"/>
      <c r="AP1633" s="68"/>
      <c r="AQ1633" s="68"/>
      <c r="AR1633" s="68"/>
      <c r="AS1633" s="68"/>
      <c r="AT1633" s="68"/>
      <c r="AU1633" s="68"/>
    </row>
    <row r="1634" spans="27:64">
      <c r="AA1634" s="68"/>
      <c r="AB1634" s="68"/>
      <c r="AC1634" s="68"/>
      <c r="AD1634" s="68"/>
      <c r="AE1634" s="68"/>
      <c r="AG1634" s="69"/>
      <c r="AN1634" s="68"/>
      <c r="AO1634" s="68"/>
      <c r="AP1634" s="68"/>
      <c r="AQ1634" s="68"/>
      <c r="AR1634" s="68"/>
      <c r="AS1634" s="68"/>
      <c r="AT1634" s="68"/>
      <c r="AU1634" s="68"/>
    </row>
    <row r="1635" spans="27:64">
      <c r="AA1635" s="68"/>
      <c r="AB1635" s="68"/>
      <c r="AC1635" s="68"/>
      <c r="AD1635" s="68"/>
      <c r="AE1635" s="68"/>
      <c r="AG1635" s="69"/>
      <c r="AN1635" s="68"/>
      <c r="AO1635" s="68"/>
      <c r="AP1635" s="68"/>
      <c r="AQ1635" s="68"/>
      <c r="AR1635" s="68"/>
      <c r="AS1635" s="68"/>
      <c r="AT1635" s="68"/>
      <c r="AU1635" s="68"/>
    </row>
    <row r="1636" spans="27:64">
      <c r="AA1636" s="68"/>
      <c r="AB1636" s="68"/>
      <c r="AC1636" s="68"/>
      <c r="AD1636" s="68"/>
      <c r="AE1636" s="68"/>
      <c r="AG1636" s="69"/>
      <c r="AN1636" s="68"/>
      <c r="AO1636" s="68"/>
      <c r="AP1636" s="68"/>
      <c r="AQ1636" s="68"/>
      <c r="AR1636" s="68"/>
      <c r="AS1636" s="68"/>
      <c r="AT1636" s="68"/>
      <c r="AU1636" s="68"/>
    </row>
    <row r="1637" spans="27:64">
      <c r="AA1637" s="68"/>
      <c r="AB1637" s="68"/>
      <c r="AC1637" s="68"/>
      <c r="AD1637" s="68"/>
      <c r="AE1637" s="68"/>
      <c r="AG1637" s="69"/>
      <c r="AN1637" s="68"/>
      <c r="AO1637" s="68"/>
      <c r="AP1637" s="68"/>
      <c r="AQ1637" s="68"/>
      <c r="AR1637" s="68"/>
      <c r="AS1637" s="68"/>
      <c r="AT1637" s="68"/>
      <c r="AU1637" s="68"/>
    </row>
    <row r="1638" spans="27:64">
      <c r="AA1638" s="68"/>
      <c r="AB1638" s="68"/>
      <c r="AC1638" s="68"/>
      <c r="AD1638" s="68"/>
      <c r="AE1638" s="68"/>
      <c r="AG1638" s="69"/>
      <c r="AN1638" s="68"/>
      <c r="AO1638" s="68"/>
      <c r="AP1638" s="68"/>
      <c r="AQ1638" s="68"/>
      <c r="AR1638" s="68"/>
      <c r="AS1638" s="68"/>
      <c r="AT1638" s="68"/>
      <c r="AU1638" s="68"/>
    </row>
    <row r="1639" spans="27:64">
      <c r="AA1639" s="68"/>
      <c r="AB1639" s="68"/>
      <c r="AC1639" s="68"/>
      <c r="AD1639" s="68"/>
      <c r="AE1639" s="68"/>
      <c r="AG1639" s="69"/>
      <c r="AN1639" s="68"/>
      <c r="AO1639" s="68"/>
      <c r="AP1639" s="68"/>
      <c r="AQ1639" s="68"/>
      <c r="AR1639" s="68"/>
      <c r="AS1639" s="68"/>
      <c r="AT1639" s="68"/>
      <c r="AU1639" s="68"/>
    </row>
    <row r="1640" spans="27:64">
      <c r="AA1640" s="68"/>
      <c r="AB1640" s="68"/>
      <c r="AC1640" s="68"/>
      <c r="AD1640" s="68"/>
      <c r="AE1640" s="68"/>
      <c r="AG1640" s="69"/>
      <c r="AN1640" s="68"/>
      <c r="AO1640" s="68"/>
      <c r="AP1640" s="68"/>
      <c r="AQ1640" s="68"/>
      <c r="AR1640" s="68"/>
      <c r="AS1640" s="68"/>
      <c r="AT1640" s="68"/>
      <c r="AU1640" s="68"/>
      <c r="AV1640" s="68"/>
    </row>
    <row r="1641" spans="27:64">
      <c r="AA1641" s="68"/>
      <c r="AB1641" s="68"/>
      <c r="AC1641" s="68"/>
      <c r="AD1641" s="68"/>
      <c r="AE1641" s="68"/>
      <c r="AG1641" s="69"/>
      <c r="AN1641" s="68"/>
      <c r="AO1641" s="68"/>
      <c r="AP1641" s="68"/>
      <c r="AQ1641" s="68"/>
      <c r="AR1641" s="68"/>
      <c r="AS1641" s="68"/>
      <c r="AT1641" s="68"/>
      <c r="AU1641" s="68"/>
      <c r="AV1641" s="68"/>
      <c r="AW1641" s="68"/>
      <c r="AX1641" s="68"/>
      <c r="AY1641" s="68"/>
      <c r="AZ1641" s="68"/>
      <c r="BA1641" s="68"/>
      <c r="BB1641" s="68"/>
      <c r="BC1641" s="68"/>
      <c r="BD1641" s="68"/>
      <c r="BE1641" s="68"/>
      <c r="BF1641" s="68"/>
      <c r="BG1641" s="68"/>
      <c r="BH1641" s="68"/>
      <c r="BI1641" s="68"/>
      <c r="BJ1641" s="68"/>
      <c r="BK1641" s="68"/>
      <c r="BL1641" s="68"/>
    </row>
    <row r="1642" spans="27:64">
      <c r="AA1642" s="68"/>
      <c r="AB1642" s="68"/>
      <c r="AC1642" s="68"/>
      <c r="AD1642" s="68"/>
      <c r="AE1642" s="68"/>
      <c r="AG1642" s="69"/>
      <c r="AN1642" s="68"/>
      <c r="AO1642" s="68"/>
      <c r="AP1642" s="68"/>
      <c r="AQ1642" s="68"/>
      <c r="AR1642" s="68"/>
      <c r="AS1642" s="68"/>
      <c r="AT1642" s="68"/>
      <c r="AU1642" s="68"/>
    </row>
    <row r="1643" spans="27:64">
      <c r="AA1643" s="68"/>
      <c r="AB1643" s="68"/>
      <c r="AC1643" s="68"/>
      <c r="AD1643" s="68"/>
      <c r="AE1643" s="68"/>
      <c r="AG1643" s="69"/>
      <c r="AN1643" s="68"/>
      <c r="AO1643" s="68"/>
      <c r="AP1643" s="68"/>
      <c r="AQ1643" s="68"/>
      <c r="AR1643" s="68"/>
      <c r="AS1643" s="68"/>
      <c r="AT1643" s="68"/>
      <c r="AU1643" s="68"/>
    </row>
    <row r="1644" spans="27:64">
      <c r="AA1644" s="68"/>
      <c r="AB1644" s="68"/>
      <c r="AC1644" s="68"/>
      <c r="AD1644" s="68"/>
      <c r="AE1644" s="68"/>
      <c r="AG1644" s="69"/>
      <c r="AN1644" s="68"/>
      <c r="AO1644" s="68"/>
      <c r="AP1644" s="68"/>
      <c r="AQ1644" s="68"/>
      <c r="AR1644" s="68"/>
      <c r="AS1644" s="68"/>
      <c r="AT1644" s="68"/>
      <c r="AU1644" s="68"/>
    </row>
    <row r="1645" spans="27:64">
      <c r="AA1645" s="68"/>
      <c r="AB1645" s="68"/>
      <c r="AC1645" s="68"/>
      <c r="AD1645" s="68"/>
      <c r="AE1645" s="68"/>
      <c r="AG1645" s="69"/>
      <c r="AN1645" s="68"/>
      <c r="AO1645" s="68"/>
      <c r="AP1645" s="68"/>
      <c r="AQ1645" s="68"/>
      <c r="AR1645" s="68"/>
      <c r="AS1645" s="68"/>
      <c r="AT1645" s="68"/>
      <c r="AU1645" s="68"/>
    </row>
    <row r="1646" spans="27:64">
      <c r="AA1646" s="68"/>
      <c r="AB1646" s="68"/>
      <c r="AC1646" s="68"/>
      <c r="AD1646" s="68"/>
      <c r="AE1646" s="68"/>
      <c r="AG1646" s="69"/>
      <c r="AN1646" s="68"/>
      <c r="AO1646" s="68"/>
      <c r="AP1646" s="68"/>
      <c r="AQ1646" s="68"/>
      <c r="AR1646" s="68"/>
      <c r="AS1646" s="68"/>
      <c r="AT1646" s="68"/>
      <c r="AU1646" s="68"/>
      <c r="AV1646" s="68"/>
      <c r="AW1646" s="68"/>
      <c r="AX1646" s="68"/>
      <c r="AY1646" s="68"/>
      <c r="AZ1646" s="68"/>
      <c r="BA1646" s="68"/>
      <c r="BB1646" s="68"/>
      <c r="BC1646" s="68"/>
      <c r="BD1646" s="68"/>
      <c r="BE1646" s="68"/>
      <c r="BF1646" s="68"/>
      <c r="BG1646" s="68"/>
      <c r="BH1646" s="68"/>
      <c r="BI1646" s="68"/>
      <c r="BJ1646" s="68"/>
      <c r="BK1646" s="68"/>
      <c r="BL1646" s="68"/>
    </row>
    <row r="1647" spans="27:64">
      <c r="AA1647" s="68"/>
      <c r="AB1647" s="68"/>
      <c r="AC1647" s="68"/>
      <c r="AD1647" s="68"/>
      <c r="AE1647" s="68"/>
      <c r="AG1647" s="69"/>
      <c r="AN1647" s="68"/>
      <c r="AO1647" s="68"/>
      <c r="AP1647" s="68"/>
      <c r="AQ1647" s="68"/>
      <c r="AR1647" s="68"/>
      <c r="AS1647" s="68"/>
      <c r="AT1647" s="68"/>
      <c r="AU1647" s="68"/>
    </row>
    <row r="1648" spans="27:64">
      <c r="AA1648" s="68"/>
      <c r="AB1648" s="68"/>
      <c r="AC1648" s="68"/>
      <c r="AD1648" s="68"/>
      <c r="AE1648" s="68"/>
      <c r="AG1648" s="69"/>
      <c r="AN1648" s="68"/>
      <c r="AO1648" s="68"/>
      <c r="AP1648" s="68"/>
      <c r="AQ1648" s="68"/>
      <c r="AR1648" s="68"/>
      <c r="AS1648" s="68"/>
      <c r="AT1648" s="68"/>
      <c r="AU1648" s="68"/>
    </row>
    <row r="1649" spans="27:64">
      <c r="AA1649" s="68"/>
      <c r="AB1649" s="68"/>
      <c r="AC1649" s="68"/>
      <c r="AD1649" s="68"/>
      <c r="AE1649" s="68"/>
      <c r="AG1649" s="69"/>
      <c r="AN1649" s="68"/>
      <c r="AO1649" s="68"/>
      <c r="AP1649" s="68"/>
      <c r="AQ1649" s="68"/>
      <c r="AR1649" s="68"/>
      <c r="AS1649" s="68"/>
      <c r="AT1649" s="68"/>
      <c r="AU1649" s="68"/>
      <c r="AV1649" s="68"/>
      <c r="AX1649" s="68"/>
    </row>
    <row r="1650" spans="27:64">
      <c r="AA1650" s="68"/>
      <c r="AB1650" s="68"/>
      <c r="AC1650" s="68"/>
      <c r="AD1650" s="68"/>
      <c r="AE1650" s="68"/>
      <c r="AG1650" s="69"/>
      <c r="AN1650" s="68"/>
      <c r="AO1650" s="68"/>
      <c r="AP1650" s="68"/>
      <c r="AQ1650" s="68"/>
      <c r="AR1650" s="68"/>
      <c r="AS1650" s="68"/>
      <c r="AT1650" s="68"/>
      <c r="AU1650" s="68"/>
      <c r="AV1650" s="68"/>
      <c r="AX1650" s="68"/>
      <c r="AY1650" s="68"/>
      <c r="AZ1650" s="68"/>
      <c r="BA1650" s="68"/>
      <c r="BB1650" s="68"/>
      <c r="BC1650" s="68"/>
      <c r="BD1650" s="68"/>
      <c r="BE1650" s="68"/>
      <c r="BF1650" s="68"/>
      <c r="BG1650" s="68"/>
      <c r="BH1650" s="68"/>
      <c r="BI1650" s="68"/>
      <c r="BJ1650" s="68"/>
      <c r="BK1650" s="68"/>
      <c r="BL1650" s="68"/>
    </row>
    <row r="1651" spans="27:64">
      <c r="AA1651" s="68"/>
      <c r="AB1651" s="68"/>
      <c r="AC1651" s="68"/>
      <c r="AD1651" s="68"/>
      <c r="AE1651" s="68"/>
      <c r="AG1651" s="69"/>
      <c r="AN1651" s="68"/>
      <c r="AO1651" s="68"/>
      <c r="AP1651" s="68"/>
      <c r="AQ1651" s="68"/>
      <c r="AR1651" s="68"/>
      <c r="AS1651" s="68"/>
      <c r="AT1651" s="68"/>
      <c r="AU1651" s="68"/>
      <c r="AV1651" s="68"/>
      <c r="AW1651" s="68"/>
      <c r="AX1651" s="68"/>
      <c r="AY1651" s="68"/>
      <c r="AZ1651" s="68"/>
      <c r="BA1651" s="68"/>
      <c r="BB1651" s="68"/>
      <c r="BC1651" s="68"/>
      <c r="BD1651" s="68"/>
      <c r="BE1651" s="68"/>
      <c r="BF1651" s="68"/>
      <c r="BG1651" s="68"/>
      <c r="BH1651" s="68"/>
      <c r="BI1651" s="68"/>
      <c r="BJ1651" s="68"/>
      <c r="BK1651" s="68"/>
      <c r="BL1651" s="68"/>
    </row>
    <row r="1652" spans="27:64">
      <c r="AA1652" s="68"/>
      <c r="AB1652" s="68"/>
      <c r="AC1652" s="68"/>
      <c r="AD1652" s="68"/>
      <c r="AE1652" s="68"/>
      <c r="AG1652" s="69"/>
      <c r="AN1652" s="68"/>
      <c r="AO1652" s="68"/>
      <c r="AP1652" s="68"/>
      <c r="AQ1652" s="68"/>
      <c r="AR1652" s="68"/>
      <c r="AS1652" s="68"/>
      <c r="AT1652" s="68"/>
      <c r="AU1652" s="68"/>
      <c r="AV1652" s="68"/>
    </row>
    <row r="1653" spans="27:64">
      <c r="AA1653" s="68"/>
      <c r="AB1653" s="68"/>
      <c r="AC1653" s="68"/>
      <c r="AD1653" s="68"/>
      <c r="AE1653" s="68"/>
      <c r="AG1653" s="69"/>
      <c r="AN1653" s="68"/>
      <c r="AO1653" s="68"/>
      <c r="AP1653" s="68"/>
      <c r="AQ1653" s="68"/>
      <c r="AR1653" s="68"/>
      <c r="AS1653" s="68"/>
      <c r="AT1653" s="68"/>
      <c r="AU1653" s="68"/>
    </row>
    <row r="1654" spans="27:64">
      <c r="AA1654" s="68"/>
      <c r="AB1654" s="68"/>
      <c r="AC1654" s="68"/>
      <c r="AD1654" s="68"/>
      <c r="AE1654" s="68"/>
      <c r="AG1654" s="69"/>
      <c r="AN1654" s="68"/>
      <c r="AO1654" s="68"/>
      <c r="AP1654" s="68"/>
      <c r="AQ1654" s="68"/>
      <c r="AR1654" s="68"/>
      <c r="AS1654" s="68"/>
      <c r="AT1654" s="68"/>
      <c r="AU1654" s="68"/>
      <c r="AV1654" s="68"/>
    </row>
    <row r="1655" spans="27:64">
      <c r="AA1655" s="68"/>
      <c r="AB1655" s="68"/>
      <c r="AC1655" s="68"/>
      <c r="AD1655" s="68"/>
      <c r="AE1655" s="68"/>
      <c r="AG1655" s="69"/>
      <c r="AN1655" s="68"/>
      <c r="AO1655" s="68"/>
      <c r="AP1655" s="68"/>
      <c r="AQ1655" s="68"/>
      <c r="AR1655" s="68"/>
      <c r="AS1655" s="68"/>
      <c r="AT1655" s="68"/>
      <c r="AU1655" s="68"/>
      <c r="AV1655" s="68"/>
    </row>
    <row r="1656" spans="27:64">
      <c r="AA1656" s="68"/>
      <c r="AB1656" s="68"/>
      <c r="AC1656" s="68"/>
      <c r="AD1656" s="68"/>
      <c r="AE1656" s="68"/>
      <c r="AG1656" s="69"/>
      <c r="AN1656" s="68"/>
      <c r="AO1656" s="68"/>
      <c r="AP1656" s="68"/>
      <c r="AQ1656" s="68"/>
      <c r="AR1656" s="68"/>
      <c r="AS1656" s="68"/>
      <c r="AT1656" s="68"/>
      <c r="AU1656" s="68"/>
    </row>
    <row r="1657" spans="27:64">
      <c r="AA1657" s="68"/>
      <c r="AB1657" s="68"/>
      <c r="AC1657" s="68"/>
      <c r="AD1657" s="68"/>
      <c r="AE1657" s="68"/>
      <c r="AG1657" s="69"/>
      <c r="AN1657" s="68"/>
      <c r="AO1657" s="68"/>
      <c r="AP1657" s="68"/>
      <c r="AQ1657" s="68"/>
      <c r="AR1657" s="68"/>
      <c r="AS1657" s="68"/>
      <c r="AT1657" s="68"/>
      <c r="AU1657" s="68"/>
      <c r="AV1657" s="68"/>
      <c r="AX1657" s="68"/>
    </row>
    <row r="1658" spans="27:64">
      <c r="AA1658" s="68"/>
      <c r="AB1658" s="68"/>
      <c r="AC1658" s="68"/>
      <c r="AD1658" s="68"/>
      <c r="AE1658" s="68"/>
      <c r="AG1658" s="69"/>
      <c r="AN1658" s="68"/>
      <c r="AO1658" s="68"/>
      <c r="AP1658" s="68"/>
      <c r="AQ1658" s="68"/>
      <c r="AR1658" s="68"/>
      <c r="AS1658" s="68"/>
      <c r="AT1658" s="68"/>
      <c r="AU1658" s="68"/>
    </row>
    <row r="1659" spans="27:64">
      <c r="AA1659" s="68"/>
      <c r="AB1659" s="68"/>
      <c r="AC1659" s="68"/>
      <c r="AD1659" s="68"/>
      <c r="AE1659" s="68"/>
      <c r="AG1659" s="69"/>
      <c r="AN1659" s="68"/>
      <c r="AO1659" s="68"/>
      <c r="AP1659" s="68"/>
      <c r="AQ1659" s="68"/>
      <c r="AR1659" s="68"/>
      <c r="AS1659" s="68"/>
      <c r="AT1659" s="68"/>
      <c r="AU1659" s="68"/>
    </row>
    <row r="1660" spans="27:64">
      <c r="AA1660" s="68"/>
      <c r="AB1660" s="68"/>
      <c r="AC1660" s="68"/>
      <c r="AD1660" s="68"/>
      <c r="AE1660" s="68"/>
      <c r="AG1660" s="69"/>
      <c r="AN1660" s="68"/>
      <c r="AO1660" s="68"/>
      <c r="AP1660" s="68"/>
      <c r="AQ1660" s="68"/>
      <c r="AR1660" s="68"/>
      <c r="AS1660" s="68"/>
      <c r="AT1660" s="68"/>
      <c r="AU1660" s="68"/>
    </row>
    <row r="1661" spans="27:64">
      <c r="AA1661" s="68"/>
      <c r="AB1661" s="68"/>
      <c r="AC1661" s="68"/>
      <c r="AD1661" s="68"/>
      <c r="AE1661" s="68"/>
      <c r="AG1661" s="69"/>
      <c r="AN1661" s="68"/>
      <c r="AO1661" s="68"/>
      <c r="AP1661" s="68"/>
      <c r="AQ1661" s="68"/>
      <c r="AR1661" s="68"/>
      <c r="AS1661" s="68"/>
      <c r="AT1661" s="68"/>
      <c r="AU1661" s="68"/>
      <c r="AV1661" s="68"/>
      <c r="AX1661" s="68"/>
    </row>
    <row r="1662" spans="27:64">
      <c r="AA1662" s="68"/>
      <c r="AB1662" s="68"/>
      <c r="AC1662" s="68"/>
      <c r="AD1662" s="68"/>
      <c r="AE1662" s="68"/>
      <c r="AG1662" s="69"/>
      <c r="AN1662" s="68"/>
      <c r="AO1662" s="68"/>
      <c r="AP1662" s="68"/>
      <c r="AQ1662" s="68"/>
      <c r="AR1662" s="68"/>
      <c r="AS1662" s="68"/>
      <c r="AT1662" s="68"/>
      <c r="AU1662" s="68"/>
      <c r="AV1662" s="68"/>
    </row>
    <row r="1663" spans="27:64">
      <c r="AA1663" s="68"/>
      <c r="AB1663" s="68"/>
      <c r="AC1663" s="68"/>
      <c r="AD1663" s="68"/>
      <c r="AE1663" s="68"/>
      <c r="AG1663" s="69"/>
      <c r="AN1663" s="68"/>
      <c r="AO1663" s="68"/>
      <c r="AP1663" s="68"/>
      <c r="AQ1663" s="68"/>
      <c r="AR1663" s="68"/>
      <c r="AS1663" s="68"/>
      <c r="AT1663" s="68"/>
      <c r="AU1663" s="68"/>
      <c r="AV1663" s="68"/>
      <c r="AW1663" s="68"/>
      <c r="AX1663" s="68"/>
      <c r="AY1663" s="68"/>
      <c r="AZ1663" s="68"/>
      <c r="BA1663" s="68"/>
      <c r="BB1663" s="68"/>
      <c r="BC1663" s="68"/>
      <c r="BD1663" s="68"/>
      <c r="BE1663" s="68"/>
      <c r="BF1663" s="68"/>
      <c r="BG1663" s="68"/>
      <c r="BH1663" s="68"/>
      <c r="BI1663" s="68"/>
      <c r="BJ1663" s="68"/>
      <c r="BK1663" s="68"/>
      <c r="BL1663" s="68"/>
    </row>
    <row r="1664" spans="27:64">
      <c r="AA1664" s="68"/>
      <c r="AB1664" s="68"/>
      <c r="AC1664" s="68"/>
      <c r="AD1664" s="68"/>
      <c r="AE1664" s="68"/>
      <c r="AG1664" s="69"/>
      <c r="AN1664" s="68"/>
      <c r="AO1664" s="68"/>
      <c r="AP1664" s="68"/>
      <c r="AQ1664" s="68"/>
      <c r="AR1664" s="68"/>
      <c r="AS1664" s="68"/>
      <c r="AT1664" s="68"/>
      <c r="AU1664" s="68"/>
      <c r="AV1664" s="68"/>
      <c r="AW1664" s="68"/>
      <c r="AX1664" s="68"/>
      <c r="AY1664" s="68"/>
      <c r="AZ1664" s="68"/>
      <c r="BA1664" s="68"/>
      <c r="BB1664" s="68"/>
      <c r="BC1664" s="68"/>
      <c r="BD1664" s="68"/>
      <c r="BE1664" s="68"/>
      <c r="BF1664" s="68"/>
      <c r="BG1664" s="68"/>
      <c r="BH1664" s="68"/>
      <c r="BI1664" s="68"/>
      <c r="BJ1664" s="68"/>
      <c r="BK1664" s="68"/>
      <c r="BL1664" s="68"/>
    </row>
    <row r="1665" spans="27:64">
      <c r="AA1665" s="68"/>
      <c r="AB1665" s="68"/>
      <c r="AC1665" s="68"/>
      <c r="AD1665" s="68"/>
      <c r="AE1665" s="68"/>
      <c r="AG1665" s="69"/>
      <c r="AN1665" s="68"/>
      <c r="AO1665" s="68"/>
      <c r="AP1665" s="68"/>
      <c r="AQ1665" s="68"/>
      <c r="AR1665" s="68"/>
      <c r="AS1665" s="68"/>
      <c r="AT1665" s="68"/>
      <c r="AU1665" s="68"/>
      <c r="AV1665" s="68"/>
      <c r="AW1665" s="68"/>
      <c r="AX1665" s="68"/>
      <c r="AY1665" s="68"/>
      <c r="AZ1665" s="68"/>
      <c r="BA1665" s="68"/>
      <c r="BB1665" s="68"/>
      <c r="BC1665" s="68"/>
      <c r="BD1665" s="68"/>
      <c r="BE1665" s="68"/>
      <c r="BF1665" s="68"/>
      <c r="BG1665" s="68"/>
      <c r="BH1665" s="68"/>
      <c r="BI1665" s="68"/>
      <c r="BJ1665" s="68"/>
      <c r="BK1665" s="68"/>
      <c r="BL1665" s="68"/>
    </row>
    <row r="1666" spans="27:64">
      <c r="AA1666" s="68"/>
      <c r="AB1666" s="68"/>
      <c r="AC1666" s="68"/>
      <c r="AD1666" s="68"/>
      <c r="AE1666" s="68"/>
      <c r="AG1666" s="69"/>
      <c r="AN1666" s="68"/>
      <c r="AO1666" s="68"/>
      <c r="AP1666" s="68"/>
      <c r="AQ1666" s="68"/>
      <c r="AR1666" s="68"/>
      <c r="AS1666" s="68"/>
      <c r="AT1666" s="68"/>
      <c r="AU1666" s="68"/>
      <c r="AV1666" s="68"/>
      <c r="AW1666" s="68"/>
      <c r="AX1666" s="68"/>
      <c r="AY1666" s="68"/>
      <c r="AZ1666" s="68"/>
      <c r="BA1666" s="68"/>
      <c r="BB1666" s="68"/>
      <c r="BC1666" s="68"/>
      <c r="BD1666" s="68"/>
      <c r="BE1666" s="68"/>
      <c r="BF1666" s="68"/>
      <c r="BG1666" s="68"/>
      <c r="BH1666" s="68"/>
      <c r="BI1666" s="68"/>
      <c r="BJ1666" s="68"/>
      <c r="BK1666" s="68"/>
      <c r="BL1666" s="68"/>
    </row>
    <row r="1667" spans="27:64">
      <c r="AA1667" s="68"/>
      <c r="AB1667" s="68"/>
      <c r="AC1667" s="68"/>
      <c r="AD1667" s="68"/>
      <c r="AE1667" s="68"/>
      <c r="AG1667" s="69"/>
      <c r="AN1667" s="68"/>
      <c r="AO1667" s="68"/>
      <c r="AP1667" s="68"/>
      <c r="AQ1667" s="68"/>
      <c r="AR1667" s="68"/>
      <c r="AS1667" s="68"/>
      <c r="AT1667" s="68"/>
      <c r="AU1667" s="68"/>
      <c r="AV1667" s="68"/>
      <c r="AX1667" s="68"/>
    </row>
    <row r="1668" spans="27:64">
      <c r="AA1668" s="68"/>
      <c r="AB1668" s="68"/>
      <c r="AC1668" s="68"/>
      <c r="AD1668" s="68"/>
      <c r="AE1668" s="68"/>
      <c r="AG1668" s="69"/>
      <c r="AN1668" s="68"/>
      <c r="AO1668" s="68"/>
      <c r="AP1668" s="68"/>
      <c r="AQ1668" s="68"/>
      <c r="AR1668" s="68"/>
      <c r="AS1668" s="68"/>
      <c r="AT1668" s="68"/>
      <c r="AU1668" s="68"/>
      <c r="AV1668" s="68"/>
      <c r="AW1668" s="68"/>
      <c r="AX1668" s="68"/>
      <c r="AY1668" s="68"/>
      <c r="AZ1668" s="68"/>
      <c r="BA1668" s="68"/>
      <c r="BB1668" s="68"/>
      <c r="BC1668" s="68"/>
      <c r="BD1668" s="68"/>
      <c r="BE1668" s="68"/>
      <c r="BF1668" s="68"/>
      <c r="BG1668" s="68"/>
      <c r="BH1668" s="68"/>
      <c r="BI1668" s="68"/>
      <c r="BJ1668" s="68"/>
      <c r="BK1668" s="68"/>
      <c r="BL1668" s="68"/>
    </row>
    <row r="1669" spans="27:64">
      <c r="AA1669" s="68"/>
      <c r="AB1669" s="68"/>
      <c r="AC1669" s="68"/>
      <c r="AD1669" s="68"/>
      <c r="AE1669" s="68"/>
      <c r="AG1669" s="69"/>
      <c r="AN1669" s="68"/>
      <c r="AO1669" s="68"/>
      <c r="AP1669" s="68"/>
      <c r="AQ1669" s="68"/>
      <c r="AR1669" s="68"/>
      <c r="AS1669" s="68"/>
      <c r="AT1669" s="68"/>
      <c r="AU1669" s="68"/>
      <c r="AV1669" s="68"/>
      <c r="AW1669" s="68"/>
      <c r="AX1669" s="68"/>
      <c r="AY1669" s="68"/>
      <c r="AZ1669" s="68"/>
      <c r="BA1669" s="68"/>
      <c r="BB1669" s="68"/>
      <c r="BC1669" s="68"/>
      <c r="BD1669" s="68"/>
      <c r="BE1669" s="68"/>
      <c r="BF1669" s="68"/>
      <c r="BG1669" s="68"/>
      <c r="BH1669" s="68"/>
      <c r="BI1669" s="68"/>
      <c r="BJ1669" s="68"/>
      <c r="BK1669" s="68"/>
      <c r="BL1669" s="68"/>
    </row>
    <row r="1670" spans="27:64">
      <c r="AA1670" s="68"/>
      <c r="AB1670" s="68"/>
      <c r="AC1670" s="68"/>
      <c r="AD1670" s="68"/>
      <c r="AE1670" s="68"/>
      <c r="AG1670" s="69"/>
      <c r="AN1670" s="68"/>
      <c r="AO1670" s="68"/>
      <c r="AP1670" s="68"/>
      <c r="AQ1670" s="68"/>
      <c r="AR1670" s="68"/>
      <c r="AS1670" s="68"/>
      <c r="AT1670" s="68"/>
      <c r="AU1670" s="68"/>
      <c r="AV1670" s="68"/>
      <c r="AX1670" s="68"/>
    </row>
    <row r="1671" spans="27:64">
      <c r="AA1671" s="68"/>
      <c r="AB1671" s="68"/>
      <c r="AC1671" s="68"/>
      <c r="AD1671" s="68"/>
      <c r="AE1671" s="68"/>
      <c r="AG1671" s="69"/>
      <c r="AN1671" s="68"/>
      <c r="AO1671" s="68"/>
      <c r="AP1671" s="68"/>
      <c r="AQ1671" s="68"/>
      <c r="AR1671" s="68"/>
      <c r="AS1671" s="68"/>
      <c r="AT1671" s="68"/>
      <c r="AU1671" s="68"/>
      <c r="AV1671" s="68"/>
      <c r="AX1671" s="68"/>
    </row>
    <row r="1672" spans="27:64">
      <c r="AA1672" s="68"/>
      <c r="AB1672" s="68"/>
      <c r="AC1672" s="68"/>
      <c r="AD1672" s="68"/>
      <c r="AE1672" s="68"/>
      <c r="AG1672" s="69"/>
      <c r="AN1672" s="68"/>
      <c r="AO1672" s="68"/>
      <c r="AP1672" s="68"/>
      <c r="AQ1672" s="68"/>
      <c r="AR1672" s="68"/>
      <c r="AS1672" s="68"/>
      <c r="AT1672" s="68"/>
      <c r="AU1672" s="68"/>
      <c r="AV1672" s="68"/>
      <c r="AX1672" s="68"/>
      <c r="AY1672" s="68"/>
      <c r="AZ1672" s="68"/>
      <c r="BA1672" s="68"/>
      <c r="BB1672" s="68"/>
      <c r="BC1672" s="68"/>
      <c r="BD1672" s="68"/>
      <c r="BE1672" s="68"/>
      <c r="BF1672" s="68"/>
      <c r="BG1672" s="68"/>
      <c r="BH1672" s="68"/>
      <c r="BI1672" s="68"/>
      <c r="BJ1672" s="68"/>
      <c r="BK1672" s="68"/>
      <c r="BL1672" s="68"/>
    </row>
    <row r="1673" spans="27:64">
      <c r="AA1673" s="68"/>
      <c r="AB1673" s="68"/>
      <c r="AC1673" s="68"/>
      <c r="AD1673" s="68"/>
      <c r="AE1673" s="68"/>
      <c r="AG1673" s="69"/>
      <c r="AN1673" s="68"/>
      <c r="AO1673" s="68"/>
      <c r="AP1673" s="68"/>
      <c r="AQ1673" s="68"/>
      <c r="AR1673" s="68"/>
      <c r="AS1673" s="68"/>
      <c r="AT1673" s="68"/>
      <c r="AU1673" s="68"/>
      <c r="AV1673" s="68"/>
      <c r="AW1673" s="68"/>
      <c r="AX1673" s="68"/>
      <c r="AY1673" s="68"/>
      <c r="AZ1673" s="68"/>
      <c r="BA1673" s="68"/>
      <c r="BB1673" s="68"/>
      <c r="BC1673" s="68"/>
      <c r="BD1673" s="68"/>
      <c r="BE1673" s="68"/>
      <c r="BF1673" s="68"/>
      <c r="BG1673" s="68"/>
      <c r="BH1673" s="68"/>
      <c r="BI1673" s="68"/>
      <c r="BJ1673" s="68"/>
      <c r="BK1673" s="68"/>
      <c r="BL1673" s="68"/>
    </row>
    <row r="1674" spans="27:64">
      <c r="AA1674" s="68"/>
      <c r="AB1674" s="68"/>
      <c r="AC1674" s="68"/>
      <c r="AD1674" s="68"/>
      <c r="AE1674" s="68"/>
      <c r="AG1674" s="69"/>
      <c r="AN1674" s="68"/>
      <c r="AO1674" s="68"/>
      <c r="AP1674" s="68"/>
      <c r="AQ1674" s="68"/>
      <c r="AR1674" s="68"/>
      <c r="AS1674" s="68"/>
      <c r="AT1674" s="68"/>
      <c r="AU1674" s="68"/>
      <c r="AV1674" s="68"/>
      <c r="AW1674" s="68"/>
      <c r="AX1674" s="68"/>
      <c r="AY1674" s="68"/>
      <c r="AZ1674" s="68"/>
      <c r="BA1674" s="68"/>
      <c r="BB1674" s="68"/>
      <c r="BC1674" s="68"/>
      <c r="BD1674" s="68"/>
      <c r="BE1674" s="68"/>
      <c r="BF1674" s="68"/>
      <c r="BG1674" s="68"/>
      <c r="BH1674" s="68"/>
      <c r="BI1674" s="68"/>
      <c r="BJ1674" s="68"/>
      <c r="BK1674" s="68"/>
      <c r="BL1674" s="68"/>
    </row>
    <row r="1675" spans="27:64">
      <c r="AA1675" s="68"/>
      <c r="AB1675" s="68"/>
      <c r="AC1675" s="68"/>
      <c r="AD1675" s="68"/>
      <c r="AE1675" s="68"/>
      <c r="AG1675" s="69"/>
      <c r="AN1675" s="68"/>
      <c r="AO1675" s="68"/>
      <c r="AP1675" s="68"/>
      <c r="AQ1675" s="68"/>
      <c r="AR1675" s="68"/>
      <c r="AS1675" s="68"/>
      <c r="AT1675" s="68"/>
      <c r="AU1675" s="68"/>
      <c r="AV1675" s="68"/>
    </row>
    <row r="1676" spans="27:64">
      <c r="AA1676" s="68"/>
      <c r="AB1676" s="68"/>
      <c r="AC1676" s="68"/>
      <c r="AD1676" s="68"/>
      <c r="AE1676" s="68"/>
      <c r="AG1676" s="69"/>
      <c r="AN1676" s="68"/>
      <c r="AO1676" s="68"/>
      <c r="AP1676" s="68"/>
      <c r="AQ1676" s="68"/>
      <c r="AR1676" s="68"/>
      <c r="AS1676" s="68"/>
      <c r="AT1676" s="68"/>
      <c r="AU1676" s="68"/>
      <c r="AV1676" s="68"/>
    </row>
    <row r="1677" spans="27:64">
      <c r="AA1677" s="68"/>
      <c r="AB1677" s="68"/>
      <c r="AC1677" s="68"/>
      <c r="AD1677" s="68"/>
      <c r="AE1677" s="68"/>
      <c r="AG1677" s="69"/>
      <c r="AN1677" s="68"/>
      <c r="AO1677" s="68"/>
      <c r="AP1677" s="68"/>
      <c r="AQ1677" s="68"/>
      <c r="AR1677" s="68"/>
      <c r="AS1677" s="68"/>
      <c r="AT1677" s="68"/>
      <c r="AU1677" s="68"/>
      <c r="AV1677" s="68"/>
    </row>
    <row r="1678" spans="27:64">
      <c r="AA1678" s="68"/>
      <c r="AB1678" s="68"/>
      <c r="AC1678" s="68"/>
      <c r="AD1678" s="68"/>
      <c r="AE1678" s="68"/>
      <c r="AG1678" s="69"/>
      <c r="AN1678" s="68"/>
      <c r="AO1678" s="68"/>
      <c r="AP1678" s="68"/>
      <c r="AQ1678" s="68"/>
      <c r="AR1678" s="68"/>
      <c r="AS1678" s="68"/>
      <c r="AT1678" s="68"/>
      <c r="AU1678" s="68"/>
      <c r="AV1678" s="68"/>
      <c r="AX1678" s="68"/>
    </row>
    <row r="1679" spans="27:64">
      <c r="AA1679" s="68"/>
      <c r="AB1679" s="68"/>
      <c r="AC1679" s="68"/>
      <c r="AD1679" s="68"/>
      <c r="AE1679" s="68"/>
      <c r="AG1679" s="69"/>
      <c r="AN1679" s="68"/>
      <c r="AO1679" s="68"/>
      <c r="AP1679" s="68"/>
      <c r="AQ1679" s="68"/>
      <c r="AR1679" s="68"/>
      <c r="AS1679" s="68"/>
      <c r="AT1679" s="68"/>
      <c r="AU1679" s="68"/>
      <c r="AV1679" s="68"/>
      <c r="AW1679" s="68"/>
      <c r="AX1679" s="68"/>
      <c r="AY1679" s="68"/>
      <c r="AZ1679" s="68"/>
      <c r="BA1679" s="68"/>
      <c r="BB1679" s="68"/>
      <c r="BC1679" s="68"/>
      <c r="BD1679" s="68"/>
      <c r="BE1679" s="68"/>
      <c r="BF1679" s="68"/>
      <c r="BG1679" s="68"/>
      <c r="BH1679" s="68"/>
      <c r="BI1679" s="68"/>
      <c r="BJ1679" s="68"/>
      <c r="BK1679" s="68"/>
      <c r="BL1679" s="68"/>
    </row>
    <row r="1680" spans="27:64">
      <c r="AA1680" s="68"/>
      <c r="AB1680" s="68"/>
      <c r="AC1680" s="68"/>
      <c r="AD1680" s="68"/>
      <c r="AE1680" s="68"/>
      <c r="AG1680" s="69"/>
      <c r="AN1680" s="68"/>
      <c r="AO1680" s="68"/>
      <c r="AP1680" s="68"/>
      <c r="AQ1680" s="68"/>
      <c r="AR1680" s="68"/>
      <c r="AS1680" s="68"/>
      <c r="AT1680" s="68"/>
      <c r="AU1680" s="68"/>
      <c r="AV1680" s="68"/>
      <c r="AW1680" s="68"/>
      <c r="AX1680" s="68"/>
      <c r="AY1680" s="68"/>
      <c r="AZ1680" s="68"/>
      <c r="BA1680" s="68"/>
      <c r="BB1680" s="68"/>
      <c r="BC1680" s="68"/>
      <c r="BD1680" s="68"/>
      <c r="BE1680" s="68"/>
      <c r="BF1680" s="68"/>
      <c r="BG1680" s="68"/>
      <c r="BH1680" s="68"/>
      <c r="BI1680" s="68"/>
      <c r="BJ1680" s="68"/>
      <c r="BK1680" s="68"/>
      <c r="BL1680" s="68"/>
    </row>
    <row r="1681" spans="27:64">
      <c r="AA1681" s="68"/>
      <c r="AB1681" s="68"/>
      <c r="AC1681" s="68"/>
      <c r="AD1681" s="68"/>
      <c r="AE1681" s="68"/>
      <c r="AG1681" s="69"/>
      <c r="AN1681" s="68"/>
      <c r="AO1681" s="68"/>
      <c r="AP1681" s="68"/>
      <c r="AQ1681" s="68"/>
      <c r="AR1681" s="68"/>
      <c r="AS1681" s="68"/>
      <c r="AT1681" s="68"/>
      <c r="AU1681" s="68"/>
    </row>
    <row r="1682" spans="27:64">
      <c r="AA1682" s="68"/>
      <c r="AB1682" s="68"/>
      <c r="AC1682" s="68"/>
      <c r="AD1682" s="68"/>
      <c r="AE1682" s="68"/>
      <c r="AG1682" s="69"/>
      <c r="AN1682" s="68"/>
      <c r="AO1682" s="68"/>
      <c r="AP1682" s="68"/>
      <c r="AQ1682" s="68"/>
      <c r="AR1682" s="68"/>
      <c r="AS1682" s="68"/>
      <c r="AT1682" s="68"/>
      <c r="AU1682" s="68"/>
      <c r="AV1682" s="68"/>
      <c r="AX1682" s="68"/>
    </row>
    <row r="1683" spans="27:64">
      <c r="AA1683" s="68"/>
      <c r="AB1683" s="68"/>
      <c r="AC1683" s="68"/>
      <c r="AD1683" s="68"/>
      <c r="AE1683" s="68"/>
      <c r="AG1683" s="69"/>
      <c r="AN1683" s="68"/>
      <c r="AO1683" s="68"/>
      <c r="AP1683" s="68"/>
      <c r="AQ1683" s="68"/>
      <c r="AR1683" s="68"/>
      <c r="AS1683" s="68"/>
      <c r="AT1683" s="68"/>
      <c r="AU1683" s="68"/>
      <c r="AV1683" s="68"/>
    </row>
    <row r="1684" spans="27:64">
      <c r="AA1684" s="68"/>
      <c r="AB1684" s="68"/>
      <c r="AC1684" s="68"/>
      <c r="AD1684" s="68"/>
      <c r="AE1684" s="68"/>
      <c r="AG1684" s="69"/>
      <c r="AN1684" s="68"/>
      <c r="AO1684" s="68"/>
      <c r="AP1684" s="68"/>
      <c r="AQ1684" s="68"/>
      <c r="AR1684" s="68"/>
      <c r="AS1684" s="68"/>
      <c r="AT1684" s="68"/>
      <c r="AU1684" s="68"/>
      <c r="AV1684" s="68"/>
    </row>
    <row r="1685" spans="27:64">
      <c r="AA1685" s="68"/>
      <c r="AB1685" s="68"/>
      <c r="AC1685" s="68"/>
      <c r="AD1685" s="68"/>
      <c r="AE1685" s="68"/>
      <c r="AG1685" s="69"/>
      <c r="AN1685" s="68"/>
      <c r="AO1685" s="68"/>
      <c r="AP1685" s="68"/>
      <c r="AQ1685" s="68"/>
      <c r="AR1685" s="68"/>
      <c r="AS1685" s="68"/>
      <c r="AT1685" s="68"/>
      <c r="AU1685" s="68"/>
    </row>
    <row r="1686" spans="27:64">
      <c r="AA1686" s="68"/>
      <c r="AB1686" s="68"/>
      <c r="AC1686" s="68"/>
      <c r="AD1686" s="68"/>
      <c r="AE1686" s="68"/>
      <c r="AG1686" s="69"/>
      <c r="AN1686" s="68"/>
      <c r="AO1686" s="68"/>
      <c r="AP1686" s="68"/>
      <c r="AQ1686" s="68"/>
      <c r="AR1686" s="68"/>
      <c r="AS1686" s="68"/>
      <c r="AT1686" s="68"/>
      <c r="AU1686" s="68"/>
    </row>
    <row r="1687" spans="27:64">
      <c r="AA1687" s="68"/>
      <c r="AB1687" s="68"/>
      <c r="AC1687" s="68"/>
      <c r="AD1687" s="68"/>
      <c r="AE1687" s="68"/>
      <c r="AG1687" s="69"/>
      <c r="AN1687" s="68"/>
      <c r="AO1687" s="68"/>
      <c r="AP1687" s="68"/>
      <c r="AQ1687" s="68"/>
      <c r="AR1687" s="68"/>
      <c r="AS1687" s="68"/>
      <c r="AT1687" s="68"/>
      <c r="AU1687" s="68"/>
    </row>
    <row r="1688" spans="27:64">
      <c r="AA1688" s="68"/>
      <c r="AB1688" s="68"/>
      <c r="AC1688" s="68"/>
      <c r="AD1688" s="68"/>
      <c r="AE1688" s="68"/>
      <c r="AG1688" s="69"/>
      <c r="AN1688" s="68"/>
      <c r="AO1688" s="68"/>
      <c r="AP1688" s="68"/>
      <c r="AQ1688" s="68"/>
      <c r="AR1688" s="68"/>
      <c r="AS1688" s="68"/>
      <c r="AT1688" s="68"/>
      <c r="AU1688" s="68"/>
    </row>
    <row r="1689" spans="27:64">
      <c r="AA1689" s="68"/>
      <c r="AB1689" s="68"/>
      <c r="AC1689" s="68"/>
      <c r="AD1689" s="68"/>
      <c r="AE1689" s="68"/>
      <c r="AG1689" s="69"/>
      <c r="AN1689" s="68"/>
      <c r="AO1689" s="68"/>
      <c r="AP1689" s="68"/>
      <c r="AQ1689" s="68"/>
      <c r="AR1689" s="68"/>
      <c r="AS1689" s="68"/>
      <c r="AT1689" s="68"/>
      <c r="AU1689" s="68"/>
    </row>
    <row r="1690" spans="27:64">
      <c r="AA1690" s="68"/>
      <c r="AB1690" s="68"/>
      <c r="AC1690" s="68"/>
      <c r="AD1690" s="68"/>
      <c r="AE1690" s="68"/>
      <c r="AG1690" s="69"/>
      <c r="AN1690" s="68"/>
      <c r="AO1690" s="68"/>
      <c r="AP1690" s="68"/>
      <c r="AQ1690" s="68"/>
      <c r="AR1690" s="68"/>
      <c r="AS1690" s="68"/>
      <c r="AT1690" s="68"/>
      <c r="AU1690" s="68"/>
    </row>
    <row r="1691" spans="27:64">
      <c r="AA1691" s="68"/>
      <c r="AB1691" s="68"/>
      <c r="AC1691" s="68"/>
      <c r="AD1691" s="68"/>
      <c r="AE1691" s="68"/>
      <c r="AG1691" s="69"/>
      <c r="AN1691" s="68"/>
      <c r="AO1691" s="68"/>
      <c r="AP1691" s="68"/>
      <c r="AQ1691" s="68"/>
      <c r="AR1691" s="68"/>
      <c r="AS1691" s="68"/>
      <c r="AT1691" s="68"/>
      <c r="AU1691" s="68"/>
    </row>
    <row r="1692" spans="27:64">
      <c r="AA1692" s="68"/>
      <c r="AB1692" s="68"/>
      <c r="AC1692" s="68"/>
      <c r="AD1692" s="68"/>
      <c r="AE1692" s="68"/>
      <c r="AG1692" s="69"/>
      <c r="AN1692" s="68"/>
      <c r="AO1692" s="68"/>
      <c r="AP1692" s="68"/>
      <c r="AQ1692" s="68"/>
      <c r="AR1692" s="68"/>
      <c r="AS1692" s="68"/>
      <c r="AT1692" s="68"/>
      <c r="AU1692" s="68"/>
    </row>
    <row r="1693" spans="27:64">
      <c r="AA1693" s="68"/>
      <c r="AB1693" s="68"/>
      <c r="AC1693" s="68"/>
      <c r="AD1693" s="68"/>
      <c r="AE1693" s="68"/>
      <c r="AG1693" s="69"/>
      <c r="AN1693" s="68"/>
      <c r="AO1693" s="68"/>
      <c r="AP1693" s="68"/>
      <c r="AQ1693" s="68"/>
      <c r="AR1693" s="68"/>
      <c r="AS1693" s="68"/>
      <c r="AT1693" s="68"/>
      <c r="AU1693" s="68"/>
      <c r="AV1693" s="68"/>
    </row>
    <row r="1694" spans="27:64">
      <c r="AA1694" s="68"/>
      <c r="AB1694" s="68"/>
      <c r="AC1694" s="68"/>
      <c r="AD1694" s="68"/>
      <c r="AE1694" s="68"/>
      <c r="AG1694" s="69"/>
      <c r="AN1694" s="68"/>
      <c r="AO1694" s="68"/>
      <c r="AP1694" s="68"/>
      <c r="AQ1694" s="68"/>
      <c r="AR1694" s="68"/>
      <c r="AS1694" s="68"/>
      <c r="AT1694" s="68"/>
      <c r="AU1694" s="68"/>
      <c r="AV1694" s="68"/>
      <c r="AW1694" s="68"/>
      <c r="AX1694" s="68"/>
      <c r="AY1694" s="68"/>
      <c r="AZ1694" s="68"/>
      <c r="BA1694" s="68"/>
      <c r="BB1694" s="68"/>
      <c r="BC1694" s="68"/>
      <c r="BD1694" s="68"/>
      <c r="BE1694" s="68"/>
      <c r="BF1694" s="68"/>
      <c r="BG1694" s="68"/>
      <c r="BH1694" s="68"/>
      <c r="BI1694" s="68"/>
      <c r="BJ1694" s="68"/>
      <c r="BK1694" s="68"/>
      <c r="BL1694" s="68"/>
    </row>
    <row r="1695" spans="27:64">
      <c r="AA1695" s="68"/>
      <c r="AB1695" s="68"/>
      <c r="AC1695" s="68"/>
      <c r="AD1695" s="68"/>
      <c r="AE1695" s="68"/>
      <c r="AG1695" s="69"/>
      <c r="AN1695" s="68"/>
      <c r="AO1695" s="68"/>
      <c r="AP1695" s="68"/>
      <c r="AQ1695" s="68"/>
      <c r="AR1695" s="68"/>
      <c r="AS1695" s="68"/>
      <c r="AT1695" s="68"/>
      <c r="AU1695" s="68"/>
      <c r="AV1695" s="68"/>
    </row>
    <row r="1696" spans="27:64">
      <c r="AA1696" s="68"/>
      <c r="AB1696" s="68"/>
      <c r="AC1696" s="68"/>
      <c r="AD1696" s="68"/>
      <c r="AE1696" s="68"/>
      <c r="AG1696" s="69"/>
      <c r="AN1696" s="68"/>
      <c r="AO1696" s="68"/>
      <c r="AP1696" s="68"/>
      <c r="AQ1696" s="68"/>
      <c r="AR1696" s="68"/>
      <c r="AS1696" s="68"/>
      <c r="AT1696" s="68"/>
      <c r="AU1696" s="68"/>
      <c r="AV1696" s="68"/>
    </row>
    <row r="1697" spans="27:64">
      <c r="AA1697" s="68"/>
      <c r="AB1697" s="68"/>
      <c r="AC1697" s="68"/>
      <c r="AD1697" s="68"/>
      <c r="AE1697" s="68"/>
      <c r="AG1697" s="69"/>
      <c r="AN1697" s="68"/>
      <c r="AO1697" s="68"/>
      <c r="AP1697" s="68"/>
      <c r="AQ1697" s="68"/>
      <c r="AR1697" s="68"/>
      <c r="AS1697" s="68"/>
      <c r="AT1697" s="68"/>
      <c r="AU1697" s="68"/>
      <c r="AV1697" s="68"/>
      <c r="AX1697" s="68"/>
    </row>
    <row r="1698" spans="27:64">
      <c r="AA1698" s="68"/>
      <c r="AB1698" s="68"/>
      <c r="AC1698" s="68"/>
      <c r="AD1698" s="68"/>
      <c r="AE1698" s="68"/>
      <c r="AG1698" s="69"/>
      <c r="AN1698" s="68"/>
      <c r="AO1698" s="68"/>
      <c r="AP1698" s="68"/>
      <c r="AQ1698" s="68"/>
      <c r="AR1698" s="68"/>
      <c r="AS1698" s="68"/>
      <c r="AT1698" s="68"/>
      <c r="AU1698" s="68"/>
      <c r="AV1698" s="68"/>
    </row>
    <row r="1699" spans="27:64">
      <c r="AA1699" s="68"/>
      <c r="AB1699" s="68"/>
      <c r="AC1699" s="68"/>
      <c r="AD1699" s="68"/>
      <c r="AE1699" s="68"/>
      <c r="AG1699" s="69"/>
      <c r="AN1699" s="68"/>
      <c r="AO1699" s="68"/>
      <c r="AP1699" s="68"/>
      <c r="AQ1699" s="68"/>
      <c r="AR1699" s="68"/>
      <c r="AS1699" s="68"/>
      <c r="AT1699" s="68"/>
      <c r="AU1699" s="68"/>
    </row>
    <row r="1700" spans="27:64">
      <c r="AA1700" s="68"/>
      <c r="AB1700" s="68"/>
      <c r="AC1700" s="68"/>
      <c r="AD1700" s="68"/>
      <c r="AE1700" s="68"/>
      <c r="AG1700" s="69"/>
      <c r="AN1700" s="68"/>
      <c r="AO1700" s="68"/>
      <c r="AP1700" s="68"/>
      <c r="AQ1700" s="68"/>
      <c r="AR1700" s="68"/>
      <c r="AS1700" s="68"/>
      <c r="AT1700" s="68"/>
      <c r="AU1700" s="68"/>
      <c r="AV1700" s="68"/>
      <c r="AX1700" s="68"/>
    </row>
    <row r="1701" spans="27:64">
      <c r="AA1701" s="68"/>
      <c r="AB1701" s="68"/>
      <c r="AC1701" s="68"/>
      <c r="AD1701" s="68"/>
      <c r="AE1701" s="68"/>
      <c r="AG1701" s="69"/>
      <c r="AN1701" s="68"/>
      <c r="AO1701" s="68"/>
      <c r="AP1701" s="68"/>
      <c r="AQ1701" s="68"/>
      <c r="AR1701" s="68"/>
      <c r="AS1701" s="68"/>
      <c r="AT1701" s="68"/>
      <c r="AU1701" s="68"/>
      <c r="AV1701" s="68"/>
      <c r="AX1701" s="68"/>
      <c r="AY1701" s="68"/>
      <c r="AZ1701" s="68"/>
      <c r="BA1701" s="68"/>
      <c r="BB1701" s="68"/>
      <c r="BC1701" s="68"/>
      <c r="BD1701" s="68"/>
      <c r="BE1701" s="68"/>
      <c r="BF1701" s="68"/>
      <c r="BG1701" s="68"/>
      <c r="BH1701" s="68"/>
      <c r="BI1701" s="68"/>
      <c r="BJ1701" s="68"/>
      <c r="BK1701" s="68"/>
      <c r="BL1701" s="68"/>
    </row>
    <row r="1702" spans="27:64">
      <c r="AA1702" s="68"/>
      <c r="AB1702" s="68"/>
      <c r="AC1702" s="68"/>
      <c r="AD1702" s="68"/>
      <c r="AE1702" s="68"/>
      <c r="AG1702" s="69"/>
      <c r="AN1702" s="68"/>
      <c r="AO1702" s="68"/>
      <c r="AP1702" s="68"/>
      <c r="AQ1702" s="68"/>
      <c r="AR1702" s="68"/>
      <c r="AS1702" s="68"/>
      <c r="AT1702" s="68"/>
      <c r="AU1702" s="68"/>
      <c r="AV1702" s="68"/>
      <c r="AW1702" s="68"/>
      <c r="AX1702" s="68"/>
      <c r="AY1702" s="68"/>
      <c r="AZ1702" s="68"/>
      <c r="BA1702" s="68"/>
      <c r="BB1702" s="68"/>
      <c r="BC1702" s="68"/>
      <c r="BD1702" s="68"/>
      <c r="BE1702" s="68"/>
      <c r="BF1702" s="68"/>
      <c r="BG1702" s="68"/>
      <c r="BH1702" s="68"/>
      <c r="BI1702" s="68"/>
      <c r="BJ1702" s="68"/>
      <c r="BK1702" s="68"/>
      <c r="BL1702" s="68"/>
    </row>
    <row r="1703" spans="27:64">
      <c r="AA1703" s="68"/>
      <c r="AB1703" s="68"/>
      <c r="AC1703" s="68"/>
      <c r="AD1703" s="68"/>
      <c r="AE1703" s="68"/>
      <c r="AG1703" s="69"/>
      <c r="AN1703" s="68"/>
      <c r="AO1703" s="68"/>
      <c r="AP1703" s="68"/>
      <c r="AQ1703" s="68"/>
      <c r="AR1703" s="68"/>
      <c r="AS1703" s="68"/>
      <c r="AT1703" s="68"/>
      <c r="AU1703" s="68"/>
      <c r="AV1703" s="68"/>
    </row>
    <row r="1704" spans="27:64">
      <c r="AA1704" s="68"/>
      <c r="AB1704" s="68"/>
      <c r="AC1704" s="68"/>
      <c r="AD1704" s="68"/>
      <c r="AE1704" s="68"/>
      <c r="AG1704" s="69"/>
      <c r="AN1704" s="68"/>
      <c r="AO1704" s="68"/>
      <c r="AP1704" s="68"/>
      <c r="AQ1704" s="68"/>
      <c r="AR1704" s="68"/>
      <c r="AS1704" s="68"/>
      <c r="AT1704" s="68"/>
      <c r="AU1704" s="68"/>
    </row>
    <row r="1705" spans="27:64">
      <c r="AA1705" s="68"/>
      <c r="AB1705" s="68"/>
      <c r="AC1705" s="68"/>
      <c r="AD1705" s="68"/>
      <c r="AE1705" s="68"/>
      <c r="AG1705" s="69"/>
      <c r="AN1705" s="68"/>
      <c r="AO1705" s="68"/>
      <c r="AP1705" s="68"/>
      <c r="AQ1705" s="68"/>
      <c r="AR1705" s="68"/>
      <c r="AS1705" s="68"/>
      <c r="AT1705" s="68"/>
      <c r="AU1705" s="68"/>
      <c r="AV1705" s="68"/>
    </row>
    <row r="1706" spans="27:64">
      <c r="AA1706" s="68"/>
      <c r="AB1706" s="68"/>
      <c r="AC1706" s="68"/>
      <c r="AD1706" s="68"/>
      <c r="AE1706" s="68"/>
      <c r="AG1706" s="69"/>
      <c r="AN1706" s="68"/>
      <c r="AO1706" s="68"/>
      <c r="AP1706" s="68"/>
      <c r="AQ1706" s="68"/>
      <c r="AR1706" s="68"/>
      <c r="AS1706" s="68"/>
      <c r="AT1706" s="68"/>
      <c r="AU1706" s="68"/>
      <c r="AV1706" s="68"/>
    </row>
    <row r="1707" spans="27:64">
      <c r="AA1707" s="68"/>
      <c r="AB1707" s="68"/>
      <c r="AC1707" s="68"/>
      <c r="AD1707" s="68"/>
      <c r="AE1707" s="68"/>
      <c r="AG1707" s="69"/>
      <c r="AN1707" s="68"/>
      <c r="AO1707" s="68"/>
      <c r="AP1707" s="68"/>
      <c r="AQ1707" s="68"/>
      <c r="AR1707" s="68"/>
      <c r="AS1707" s="68"/>
      <c r="AT1707" s="68"/>
      <c r="AU1707" s="68"/>
      <c r="AV1707" s="68"/>
    </row>
    <row r="1708" spans="27:64">
      <c r="AA1708" s="68"/>
      <c r="AB1708" s="68"/>
      <c r="AC1708" s="68"/>
      <c r="AD1708" s="68"/>
      <c r="AE1708" s="68"/>
      <c r="AG1708" s="69"/>
      <c r="AN1708" s="68"/>
      <c r="AO1708" s="68"/>
      <c r="AP1708" s="68"/>
      <c r="AQ1708" s="68"/>
      <c r="AR1708" s="68"/>
      <c r="AS1708" s="68"/>
      <c r="AT1708" s="68"/>
      <c r="AU1708" s="68"/>
      <c r="AV1708" s="68"/>
    </row>
    <row r="1709" spans="27:64">
      <c r="AA1709" s="68"/>
      <c r="AB1709" s="68"/>
      <c r="AC1709" s="68"/>
      <c r="AD1709" s="68"/>
      <c r="AE1709" s="68"/>
      <c r="AG1709" s="69"/>
      <c r="AN1709" s="68"/>
      <c r="AO1709" s="68"/>
      <c r="AP1709" s="68"/>
      <c r="AQ1709" s="68"/>
      <c r="AR1709" s="68"/>
      <c r="AS1709" s="68"/>
      <c r="AT1709" s="68"/>
      <c r="AU1709" s="68"/>
      <c r="AV1709" s="68"/>
    </row>
    <row r="1710" spans="27:64">
      <c r="AA1710" s="68"/>
      <c r="AB1710" s="68"/>
      <c r="AC1710" s="68"/>
      <c r="AD1710" s="68"/>
      <c r="AE1710" s="68"/>
      <c r="AG1710" s="69"/>
      <c r="AN1710" s="68"/>
      <c r="AO1710" s="68"/>
      <c r="AP1710" s="68"/>
      <c r="AQ1710" s="68"/>
      <c r="AR1710" s="68"/>
      <c r="AS1710" s="68"/>
      <c r="AT1710" s="68"/>
      <c r="AU1710" s="68"/>
      <c r="AV1710" s="68"/>
      <c r="AX1710" s="68"/>
      <c r="AY1710" s="68"/>
      <c r="AZ1710" s="68"/>
      <c r="BA1710" s="68"/>
      <c r="BB1710" s="68"/>
      <c r="BC1710" s="68"/>
      <c r="BD1710" s="68"/>
      <c r="BE1710" s="68"/>
      <c r="BF1710" s="68"/>
      <c r="BG1710" s="68"/>
      <c r="BH1710" s="68"/>
      <c r="BI1710" s="68"/>
      <c r="BJ1710" s="68"/>
      <c r="BK1710" s="68"/>
      <c r="BL1710" s="68"/>
    </row>
    <row r="1711" spans="27:64">
      <c r="AA1711" s="68"/>
      <c r="AB1711" s="68"/>
      <c r="AC1711" s="68"/>
      <c r="AD1711" s="68"/>
      <c r="AE1711" s="68"/>
      <c r="AG1711" s="69"/>
      <c r="AN1711" s="68"/>
      <c r="AO1711" s="68"/>
      <c r="AP1711" s="68"/>
      <c r="AQ1711" s="68"/>
      <c r="AR1711" s="68"/>
      <c r="AS1711" s="68"/>
      <c r="AT1711" s="68"/>
      <c r="AU1711" s="68"/>
    </row>
    <row r="1712" spans="27:64">
      <c r="AA1712" s="68"/>
      <c r="AB1712" s="68"/>
      <c r="AC1712" s="68"/>
      <c r="AD1712" s="68"/>
      <c r="AE1712" s="68"/>
      <c r="AG1712" s="69"/>
      <c r="AN1712" s="68"/>
      <c r="AO1712" s="68"/>
      <c r="AP1712" s="68"/>
      <c r="AQ1712" s="68"/>
      <c r="AR1712" s="68"/>
      <c r="AS1712" s="68"/>
      <c r="AT1712" s="68"/>
      <c r="AU1712" s="68"/>
      <c r="AV1712" s="68"/>
    </row>
    <row r="1713" spans="27:64">
      <c r="AA1713" s="68"/>
      <c r="AB1713" s="68"/>
      <c r="AC1713" s="68"/>
      <c r="AD1713" s="68"/>
      <c r="AE1713" s="68"/>
      <c r="AG1713" s="69"/>
      <c r="AN1713" s="68"/>
      <c r="AO1713" s="68"/>
      <c r="AP1713" s="68"/>
      <c r="AQ1713" s="68"/>
      <c r="AR1713" s="68"/>
      <c r="AS1713" s="68"/>
      <c r="AT1713" s="68"/>
      <c r="AU1713" s="68"/>
      <c r="AV1713" s="68"/>
    </row>
    <row r="1714" spans="27:64">
      <c r="AA1714" s="68"/>
      <c r="AB1714" s="68"/>
      <c r="AC1714" s="68"/>
      <c r="AD1714" s="68"/>
      <c r="AE1714" s="68"/>
      <c r="AG1714" s="69"/>
      <c r="AN1714" s="68"/>
      <c r="AO1714" s="68"/>
      <c r="AP1714" s="68"/>
      <c r="AQ1714" s="68"/>
      <c r="AR1714" s="68"/>
      <c r="AS1714" s="68"/>
      <c r="AT1714" s="68"/>
      <c r="AU1714" s="68"/>
    </row>
    <row r="1715" spans="27:64">
      <c r="AA1715" s="68"/>
      <c r="AB1715" s="68"/>
      <c r="AC1715" s="68"/>
      <c r="AD1715" s="68"/>
      <c r="AE1715" s="68"/>
      <c r="AG1715" s="69"/>
      <c r="AN1715" s="68"/>
      <c r="AO1715" s="68"/>
      <c r="AP1715" s="68"/>
      <c r="AQ1715" s="68"/>
      <c r="AR1715" s="68"/>
      <c r="AS1715" s="68"/>
      <c r="AT1715" s="68"/>
      <c r="AU1715" s="68"/>
      <c r="AV1715" s="68"/>
      <c r="AX1715" s="68"/>
      <c r="AY1715" s="68"/>
      <c r="AZ1715" s="68"/>
      <c r="BA1715" s="68"/>
      <c r="BB1715" s="68"/>
      <c r="BC1715" s="68"/>
      <c r="BD1715" s="68"/>
      <c r="BE1715" s="68"/>
      <c r="BF1715" s="68"/>
      <c r="BG1715" s="68"/>
      <c r="BH1715" s="68"/>
      <c r="BI1715" s="68"/>
      <c r="BJ1715" s="68"/>
      <c r="BK1715" s="68"/>
      <c r="BL1715" s="68"/>
    </row>
    <row r="1716" spans="27:64">
      <c r="AA1716" s="68"/>
      <c r="AB1716" s="68"/>
      <c r="AC1716" s="68"/>
      <c r="AD1716" s="68"/>
      <c r="AE1716" s="68"/>
      <c r="AG1716" s="69"/>
      <c r="AN1716" s="68"/>
      <c r="AO1716" s="68"/>
      <c r="AP1716" s="68"/>
      <c r="AQ1716" s="68"/>
      <c r="AR1716" s="68"/>
      <c r="AS1716" s="68"/>
      <c r="AT1716" s="68"/>
      <c r="AU1716" s="68"/>
      <c r="AV1716" s="68"/>
    </row>
    <row r="1717" spans="27:64">
      <c r="AA1717" s="68"/>
      <c r="AB1717" s="68"/>
      <c r="AC1717" s="68"/>
      <c r="AD1717" s="68"/>
      <c r="AE1717" s="68"/>
      <c r="AG1717" s="69"/>
      <c r="AN1717" s="68"/>
      <c r="AO1717" s="68"/>
      <c r="AP1717" s="68"/>
      <c r="AQ1717" s="68"/>
      <c r="AR1717" s="68"/>
      <c r="AS1717" s="68"/>
      <c r="AT1717" s="68"/>
      <c r="AU1717" s="68"/>
    </row>
    <row r="1718" spans="27:64">
      <c r="AA1718" s="68"/>
      <c r="AB1718" s="68"/>
      <c r="AC1718" s="68"/>
      <c r="AD1718" s="68"/>
      <c r="AE1718" s="68"/>
      <c r="AG1718" s="69"/>
      <c r="AN1718" s="68"/>
      <c r="AO1718" s="68"/>
      <c r="AP1718" s="68"/>
      <c r="AQ1718" s="68"/>
      <c r="AR1718" s="68"/>
      <c r="AS1718" s="68"/>
      <c r="AT1718" s="68"/>
      <c r="AU1718" s="68"/>
    </row>
    <row r="1719" spans="27:64">
      <c r="AA1719" s="68"/>
      <c r="AB1719" s="68"/>
      <c r="AC1719" s="68"/>
      <c r="AD1719" s="68"/>
      <c r="AE1719" s="68"/>
      <c r="AG1719" s="69"/>
      <c r="AN1719" s="68"/>
      <c r="AO1719" s="68"/>
      <c r="AP1719" s="68"/>
      <c r="AQ1719" s="68"/>
      <c r="AR1719" s="68"/>
      <c r="AS1719" s="68"/>
      <c r="AT1719" s="68"/>
      <c r="AU1719" s="68"/>
    </row>
    <row r="1720" spans="27:64">
      <c r="AA1720" s="68"/>
      <c r="AB1720" s="68"/>
      <c r="AC1720" s="68"/>
      <c r="AD1720" s="68"/>
      <c r="AE1720" s="68"/>
      <c r="AG1720" s="69"/>
      <c r="AN1720" s="68"/>
      <c r="AO1720" s="68"/>
      <c r="AP1720" s="68"/>
      <c r="AQ1720" s="68"/>
      <c r="AR1720" s="68"/>
      <c r="AS1720" s="68"/>
      <c r="AT1720" s="68"/>
      <c r="AU1720" s="68"/>
      <c r="AV1720" s="68"/>
      <c r="AX1720" s="68"/>
      <c r="AY1720" s="68"/>
      <c r="AZ1720" s="68"/>
      <c r="BA1720" s="68"/>
      <c r="BB1720" s="68"/>
      <c r="BC1720" s="68"/>
      <c r="BD1720" s="68"/>
      <c r="BE1720" s="68"/>
      <c r="BF1720" s="68"/>
      <c r="BG1720" s="68"/>
      <c r="BH1720" s="68"/>
      <c r="BI1720" s="68"/>
      <c r="BJ1720" s="68"/>
      <c r="BK1720" s="68"/>
      <c r="BL1720" s="68"/>
    </row>
    <row r="1721" spans="27:64">
      <c r="AA1721" s="68"/>
      <c r="AB1721" s="68"/>
      <c r="AC1721" s="68"/>
      <c r="AD1721" s="68"/>
      <c r="AE1721" s="68"/>
      <c r="AG1721" s="69"/>
      <c r="AN1721" s="68"/>
      <c r="AO1721" s="68"/>
      <c r="AP1721" s="68"/>
      <c r="AQ1721" s="68"/>
      <c r="AR1721" s="68"/>
      <c r="AS1721" s="68"/>
      <c r="AT1721" s="68"/>
      <c r="AU1721" s="68"/>
    </row>
    <row r="1722" spans="27:64">
      <c r="AA1722" s="68"/>
      <c r="AB1722" s="68"/>
      <c r="AC1722" s="68"/>
      <c r="AD1722" s="68"/>
      <c r="AE1722" s="68"/>
      <c r="AG1722" s="69"/>
      <c r="AN1722" s="68"/>
      <c r="AO1722" s="68"/>
      <c r="AP1722" s="68"/>
      <c r="AQ1722" s="68"/>
      <c r="AR1722" s="68"/>
      <c r="AS1722" s="68"/>
      <c r="AT1722" s="68"/>
      <c r="AU1722" s="68"/>
      <c r="AV1722" s="68"/>
      <c r="AX1722" s="68"/>
    </row>
    <row r="1723" spans="27:64">
      <c r="AA1723" s="68"/>
      <c r="AB1723" s="68"/>
      <c r="AC1723" s="68"/>
      <c r="AD1723" s="68"/>
      <c r="AE1723" s="68"/>
      <c r="AG1723" s="69"/>
      <c r="AN1723" s="68"/>
      <c r="AO1723" s="68"/>
      <c r="AP1723" s="68"/>
      <c r="AQ1723" s="68"/>
      <c r="AR1723" s="68"/>
      <c r="AS1723" s="68"/>
      <c r="AT1723" s="68"/>
      <c r="AU1723" s="68"/>
    </row>
    <row r="1724" spans="27:64">
      <c r="AA1724" s="68"/>
      <c r="AB1724" s="68"/>
      <c r="AC1724" s="68"/>
      <c r="AD1724" s="68"/>
      <c r="AE1724" s="68"/>
      <c r="AG1724" s="69"/>
      <c r="AN1724" s="68"/>
      <c r="AO1724" s="68"/>
      <c r="AP1724" s="68"/>
      <c r="AQ1724" s="68"/>
      <c r="AR1724" s="68"/>
      <c r="AS1724" s="68"/>
      <c r="AT1724" s="68"/>
      <c r="AU1724" s="68"/>
    </row>
    <row r="1725" spans="27:64">
      <c r="AA1725" s="68"/>
      <c r="AB1725" s="68"/>
      <c r="AC1725" s="68"/>
      <c r="AD1725" s="68"/>
      <c r="AE1725" s="68"/>
      <c r="AG1725" s="69"/>
      <c r="AN1725" s="68"/>
      <c r="AO1725" s="68"/>
      <c r="AP1725" s="68"/>
      <c r="AQ1725" s="68"/>
      <c r="AR1725" s="68"/>
      <c r="AS1725" s="68"/>
      <c r="AT1725" s="68"/>
      <c r="AU1725" s="68"/>
      <c r="AV1725" s="68"/>
      <c r="AW1725" s="68"/>
      <c r="AX1725" s="68"/>
      <c r="AY1725" s="68"/>
      <c r="AZ1725" s="68"/>
      <c r="BA1725" s="68"/>
      <c r="BB1725" s="68"/>
      <c r="BC1725" s="68"/>
      <c r="BD1725" s="68"/>
      <c r="BE1725" s="68"/>
      <c r="BF1725" s="68"/>
      <c r="BG1725" s="68"/>
      <c r="BH1725" s="68"/>
      <c r="BI1725" s="68"/>
      <c r="BJ1725" s="68"/>
      <c r="BK1725" s="68"/>
      <c r="BL1725" s="68"/>
    </row>
    <row r="1726" spans="27:64">
      <c r="AA1726" s="68"/>
      <c r="AB1726" s="68"/>
      <c r="AC1726" s="68"/>
      <c r="AD1726" s="68"/>
      <c r="AE1726" s="68"/>
      <c r="AG1726" s="69"/>
      <c r="AN1726" s="68"/>
      <c r="AO1726" s="68"/>
      <c r="AP1726" s="68"/>
      <c r="AQ1726" s="68"/>
      <c r="AR1726" s="68"/>
      <c r="AS1726" s="68"/>
      <c r="AT1726" s="68"/>
      <c r="AU1726" s="68"/>
      <c r="AV1726" s="68"/>
      <c r="AW1726" s="68"/>
      <c r="AX1726" s="68"/>
      <c r="AY1726" s="68"/>
      <c r="AZ1726" s="68"/>
      <c r="BA1726" s="68"/>
      <c r="BB1726" s="68"/>
      <c r="BC1726" s="68"/>
      <c r="BD1726" s="68"/>
      <c r="BE1726" s="68"/>
      <c r="BF1726" s="68"/>
      <c r="BG1726" s="68"/>
      <c r="BH1726" s="68"/>
      <c r="BI1726" s="68"/>
      <c r="BJ1726" s="68"/>
      <c r="BK1726" s="68"/>
      <c r="BL1726" s="68"/>
    </row>
    <row r="1727" spans="27:64">
      <c r="AA1727" s="68"/>
      <c r="AB1727" s="68"/>
      <c r="AC1727" s="68"/>
      <c r="AD1727" s="68"/>
      <c r="AE1727" s="68"/>
      <c r="AG1727" s="69"/>
      <c r="AN1727" s="68"/>
      <c r="AO1727" s="68"/>
      <c r="AP1727" s="68"/>
      <c r="AQ1727" s="68"/>
      <c r="AR1727" s="68"/>
      <c r="AS1727" s="68"/>
      <c r="AT1727" s="68"/>
      <c r="AU1727" s="68"/>
    </row>
    <row r="1728" spans="27:64">
      <c r="AA1728" s="68"/>
      <c r="AB1728" s="68"/>
      <c r="AC1728" s="68"/>
      <c r="AD1728" s="68"/>
      <c r="AE1728" s="68"/>
      <c r="AG1728" s="69"/>
      <c r="AN1728" s="68"/>
      <c r="AO1728" s="68"/>
      <c r="AP1728" s="68"/>
      <c r="AQ1728" s="68"/>
      <c r="AR1728" s="68"/>
      <c r="AS1728" s="68"/>
      <c r="AT1728" s="68"/>
      <c r="AU1728" s="68"/>
    </row>
    <row r="1729" spans="27:64">
      <c r="AA1729" s="68"/>
      <c r="AB1729" s="68"/>
      <c r="AC1729" s="68"/>
      <c r="AD1729" s="68"/>
      <c r="AE1729" s="68"/>
      <c r="AG1729" s="69"/>
      <c r="AN1729" s="68"/>
      <c r="AO1729" s="68"/>
      <c r="AP1729" s="68"/>
      <c r="AQ1729" s="68"/>
      <c r="AR1729" s="68"/>
      <c r="AS1729" s="68"/>
      <c r="AT1729" s="68"/>
      <c r="AU1729" s="68"/>
      <c r="AV1729" s="68"/>
    </row>
    <row r="1730" spans="27:64">
      <c r="AA1730" s="68"/>
      <c r="AB1730" s="68"/>
      <c r="AC1730" s="68"/>
      <c r="AD1730" s="68"/>
      <c r="AE1730" s="68"/>
      <c r="AG1730" s="69"/>
      <c r="AN1730" s="68"/>
      <c r="AO1730" s="68"/>
      <c r="AP1730" s="68"/>
      <c r="AQ1730" s="68"/>
      <c r="AR1730" s="68"/>
      <c r="AS1730" s="68"/>
      <c r="AT1730" s="68"/>
      <c r="AU1730" s="68"/>
    </row>
    <row r="1731" spans="27:64">
      <c r="AA1731" s="68"/>
      <c r="AB1731" s="68"/>
      <c r="AC1731" s="68"/>
      <c r="AD1731" s="68"/>
      <c r="AE1731" s="68"/>
      <c r="AG1731" s="69"/>
      <c r="AN1731" s="68"/>
      <c r="AO1731" s="68"/>
      <c r="AP1731" s="68"/>
      <c r="AQ1731" s="68"/>
      <c r="AR1731" s="68"/>
      <c r="AS1731" s="68"/>
      <c r="AT1731" s="68"/>
      <c r="AU1731" s="68"/>
    </row>
    <row r="1732" spans="27:64">
      <c r="AA1732" s="68"/>
      <c r="AB1732" s="68"/>
      <c r="AC1732" s="68"/>
      <c r="AD1732" s="68"/>
      <c r="AE1732" s="68"/>
      <c r="AG1732" s="69"/>
      <c r="AN1732" s="68"/>
      <c r="AO1732" s="68"/>
      <c r="AP1732" s="68"/>
      <c r="AQ1732" s="68"/>
      <c r="AR1732" s="68"/>
      <c r="AS1732" s="68"/>
      <c r="AT1732" s="68"/>
      <c r="AU1732" s="68"/>
    </row>
    <row r="1733" spans="27:64">
      <c r="AA1733" s="68"/>
      <c r="AB1733" s="68"/>
      <c r="AC1733" s="68"/>
      <c r="AD1733" s="68"/>
      <c r="AE1733" s="68"/>
      <c r="AG1733" s="69"/>
      <c r="AN1733" s="68"/>
      <c r="AO1733" s="68"/>
      <c r="AP1733" s="68"/>
      <c r="AQ1733" s="68"/>
      <c r="AR1733" s="68"/>
      <c r="AS1733" s="68"/>
      <c r="AT1733" s="68"/>
      <c r="AU1733" s="68"/>
    </row>
    <row r="1734" spans="27:64">
      <c r="AA1734" s="68"/>
      <c r="AB1734" s="68"/>
      <c r="AC1734" s="68"/>
      <c r="AD1734" s="68"/>
      <c r="AE1734" s="68"/>
      <c r="AG1734" s="69"/>
      <c r="AN1734" s="68"/>
      <c r="AO1734" s="68"/>
      <c r="AP1734" s="68"/>
      <c r="AQ1734" s="68"/>
      <c r="AR1734" s="68"/>
      <c r="AS1734" s="68"/>
      <c r="AT1734" s="68"/>
      <c r="AU1734" s="68"/>
    </row>
    <row r="1735" spans="27:64">
      <c r="AA1735" s="68"/>
      <c r="AB1735" s="68"/>
      <c r="AC1735" s="68"/>
      <c r="AD1735" s="68"/>
      <c r="AE1735" s="68"/>
      <c r="AG1735" s="69"/>
      <c r="AN1735" s="68"/>
      <c r="AO1735" s="68"/>
      <c r="AP1735" s="68"/>
      <c r="AQ1735" s="68"/>
      <c r="AR1735" s="68"/>
      <c r="AS1735" s="68"/>
      <c r="AT1735" s="68"/>
      <c r="AU1735" s="68"/>
      <c r="AV1735" s="68"/>
    </row>
    <row r="1736" spans="27:64">
      <c r="AA1736" s="68"/>
      <c r="AB1736" s="68"/>
      <c r="AC1736" s="68"/>
      <c r="AD1736" s="68"/>
      <c r="AE1736" s="68"/>
      <c r="AG1736" s="69"/>
      <c r="AN1736" s="68"/>
      <c r="AO1736" s="68"/>
      <c r="AP1736" s="68"/>
      <c r="AQ1736" s="68"/>
      <c r="AR1736" s="68"/>
      <c r="AS1736" s="68"/>
      <c r="AT1736" s="68"/>
      <c r="AU1736" s="68"/>
    </row>
    <row r="1737" spans="27:64">
      <c r="AA1737" s="68"/>
      <c r="AB1737" s="68"/>
      <c r="AC1737" s="68"/>
      <c r="AD1737" s="68"/>
      <c r="AE1737" s="68"/>
      <c r="AG1737" s="69"/>
      <c r="AN1737" s="68"/>
      <c r="AO1737" s="68"/>
      <c r="AP1737" s="68"/>
      <c r="AQ1737" s="68"/>
      <c r="AR1737" s="68"/>
      <c r="AS1737" s="68"/>
      <c r="AT1737" s="68"/>
      <c r="AU1737" s="68"/>
    </row>
    <row r="1738" spans="27:64">
      <c r="AA1738" s="68"/>
      <c r="AB1738" s="68"/>
      <c r="AC1738" s="68"/>
      <c r="AD1738" s="68"/>
      <c r="AE1738" s="68"/>
      <c r="AG1738" s="69"/>
      <c r="AN1738" s="68"/>
      <c r="AO1738" s="68"/>
      <c r="AP1738" s="68"/>
      <c r="AQ1738" s="68"/>
      <c r="AR1738" s="68"/>
      <c r="AS1738" s="68"/>
      <c r="AT1738" s="68"/>
      <c r="AU1738" s="68"/>
      <c r="AV1738" s="68"/>
      <c r="AW1738" s="68"/>
      <c r="AX1738" s="68"/>
      <c r="AY1738" s="68"/>
      <c r="AZ1738" s="68"/>
      <c r="BA1738" s="68"/>
      <c r="BB1738" s="68"/>
      <c r="BC1738" s="68"/>
      <c r="BD1738" s="68"/>
      <c r="BE1738" s="68"/>
      <c r="BF1738" s="68"/>
      <c r="BG1738" s="68"/>
      <c r="BH1738" s="68"/>
      <c r="BI1738" s="68"/>
      <c r="BJ1738" s="68"/>
      <c r="BK1738" s="68"/>
      <c r="BL1738" s="68"/>
    </row>
    <row r="1739" spans="27:64">
      <c r="AA1739" s="68"/>
      <c r="AB1739" s="68"/>
      <c r="AC1739" s="68"/>
      <c r="AD1739" s="68"/>
      <c r="AE1739" s="68"/>
      <c r="AG1739" s="69"/>
      <c r="AN1739" s="68"/>
      <c r="AO1739" s="68"/>
      <c r="AP1739" s="68"/>
      <c r="AQ1739" s="68"/>
      <c r="AR1739" s="68"/>
      <c r="AS1739" s="68"/>
      <c r="AT1739" s="68"/>
      <c r="AU1739" s="68"/>
    </row>
    <row r="1740" spans="27:64">
      <c r="AA1740" s="68"/>
      <c r="AB1740" s="68"/>
      <c r="AC1740" s="68"/>
      <c r="AD1740" s="68"/>
      <c r="AE1740" s="68"/>
      <c r="AG1740" s="69"/>
      <c r="AN1740" s="68"/>
      <c r="AO1740" s="68"/>
      <c r="AP1740" s="68"/>
      <c r="AQ1740" s="68"/>
      <c r="AR1740" s="68"/>
      <c r="AS1740" s="68"/>
      <c r="AT1740" s="68"/>
      <c r="AU1740" s="68"/>
    </row>
    <row r="1741" spans="27:64">
      <c r="AA1741" s="68"/>
      <c r="AB1741" s="68"/>
      <c r="AC1741" s="68"/>
      <c r="AD1741" s="68"/>
      <c r="AE1741" s="68"/>
      <c r="AG1741" s="69"/>
      <c r="AN1741" s="68"/>
      <c r="AO1741" s="68"/>
      <c r="AP1741" s="68"/>
      <c r="AQ1741" s="68"/>
      <c r="AR1741" s="68"/>
      <c r="AS1741" s="68"/>
      <c r="AT1741" s="68"/>
      <c r="AU1741" s="68"/>
    </row>
    <row r="1742" spans="27:64">
      <c r="AA1742" s="68"/>
      <c r="AB1742" s="68"/>
      <c r="AC1742" s="68"/>
      <c r="AD1742" s="68"/>
      <c r="AE1742" s="68"/>
      <c r="AG1742" s="69"/>
      <c r="AN1742" s="68"/>
      <c r="AO1742" s="68"/>
      <c r="AP1742" s="68"/>
      <c r="AQ1742" s="68"/>
      <c r="AR1742" s="68"/>
      <c r="AS1742" s="68"/>
      <c r="AT1742" s="68"/>
      <c r="AU1742" s="68"/>
    </row>
    <row r="1743" spans="27:64">
      <c r="AA1743" s="68"/>
      <c r="AB1743" s="68"/>
      <c r="AC1743" s="68"/>
      <c r="AD1743" s="68"/>
      <c r="AE1743" s="68"/>
      <c r="AG1743" s="69"/>
      <c r="AN1743" s="68"/>
      <c r="AO1743" s="68"/>
      <c r="AP1743" s="68"/>
      <c r="AQ1743" s="68"/>
      <c r="AR1743" s="68"/>
      <c r="AS1743" s="68"/>
      <c r="AT1743" s="68"/>
      <c r="AU1743" s="68"/>
    </row>
    <row r="1744" spans="27:64">
      <c r="AA1744" s="68"/>
      <c r="AB1744" s="68"/>
      <c r="AC1744" s="68"/>
      <c r="AD1744" s="68"/>
      <c r="AE1744" s="68"/>
      <c r="AG1744" s="69"/>
      <c r="AN1744" s="68"/>
      <c r="AO1744" s="68"/>
      <c r="AP1744" s="68"/>
      <c r="AQ1744" s="68"/>
      <c r="AR1744" s="68"/>
      <c r="AS1744" s="68"/>
      <c r="AT1744" s="68"/>
      <c r="AU1744" s="68"/>
      <c r="AV1744" s="68"/>
      <c r="AW1744" s="68"/>
      <c r="AX1744" s="68"/>
      <c r="AY1744" s="68"/>
      <c r="AZ1744" s="68"/>
      <c r="BA1744" s="68"/>
      <c r="BB1744" s="68"/>
      <c r="BC1744" s="68"/>
      <c r="BD1744" s="68"/>
      <c r="BE1744" s="68"/>
      <c r="BF1744" s="68"/>
      <c r="BG1744" s="68"/>
      <c r="BH1744" s="68"/>
      <c r="BI1744" s="68"/>
      <c r="BJ1744" s="68"/>
      <c r="BK1744" s="68"/>
      <c r="BL1744" s="68"/>
    </row>
    <row r="1745" spans="27:64">
      <c r="AA1745" s="68"/>
      <c r="AB1745" s="68"/>
      <c r="AC1745" s="68"/>
      <c r="AD1745" s="68"/>
      <c r="AE1745" s="68"/>
      <c r="AG1745" s="69"/>
      <c r="AN1745" s="68"/>
      <c r="AO1745" s="68"/>
      <c r="AP1745" s="68"/>
      <c r="AQ1745" s="68"/>
      <c r="AR1745" s="68"/>
      <c r="AS1745" s="68"/>
      <c r="AT1745" s="68"/>
      <c r="AU1745" s="68"/>
      <c r="AV1745" s="68"/>
      <c r="AW1745" s="68"/>
      <c r="AX1745" s="68"/>
      <c r="AY1745" s="68"/>
      <c r="AZ1745" s="68"/>
      <c r="BA1745" s="68"/>
      <c r="BB1745" s="68"/>
      <c r="BC1745" s="68"/>
      <c r="BD1745" s="68"/>
      <c r="BE1745" s="68"/>
      <c r="BF1745" s="68"/>
      <c r="BG1745" s="68"/>
      <c r="BH1745" s="68"/>
      <c r="BI1745" s="68"/>
      <c r="BJ1745" s="68"/>
      <c r="BK1745" s="68"/>
      <c r="BL1745" s="68"/>
    </row>
    <row r="1746" spans="27:64">
      <c r="AA1746" s="68"/>
      <c r="AB1746" s="68"/>
      <c r="AC1746" s="68"/>
      <c r="AD1746" s="68"/>
      <c r="AE1746" s="68"/>
      <c r="AG1746" s="69"/>
      <c r="AN1746" s="68"/>
      <c r="AO1746" s="68"/>
      <c r="AP1746" s="68"/>
      <c r="AQ1746" s="68"/>
      <c r="AR1746" s="68"/>
      <c r="AS1746" s="68"/>
      <c r="AT1746" s="68"/>
      <c r="AU1746" s="68"/>
      <c r="AV1746" s="68"/>
    </row>
    <row r="1747" spans="27:64">
      <c r="AA1747" s="68"/>
      <c r="AB1747" s="68"/>
      <c r="AC1747" s="68"/>
      <c r="AD1747" s="68"/>
      <c r="AE1747" s="68"/>
      <c r="AG1747" s="69"/>
      <c r="AN1747" s="68"/>
      <c r="AO1747" s="68"/>
      <c r="AP1747" s="68"/>
      <c r="AQ1747" s="68"/>
      <c r="AR1747" s="68"/>
      <c r="AS1747" s="68"/>
      <c r="AT1747" s="68"/>
      <c r="AU1747" s="68"/>
      <c r="AV1747" s="68"/>
    </row>
    <row r="1748" spans="27:64">
      <c r="AA1748" s="68"/>
      <c r="AB1748" s="68"/>
      <c r="AC1748" s="68"/>
      <c r="AD1748" s="68"/>
      <c r="AE1748" s="68"/>
      <c r="AG1748" s="69"/>
      <c r="AN1748" s="68"/>
      <c r="AO1748" s="68"/>
      <c r="AP1748" s="68"/>
      <c r="AQ1748" s="68"/>
      <c r="AR1748" s="68"/>
      <c r="AS1748" s="68"/>
      <c r="AT1748" s="68"/>
      <c r="AU1748" s="68"/>
    </row>
    <row r="1749" spans="27:64">
      <c r="AA1749" s="68"/>
      <c r="AB1749" s="68"/>
      <c r="AC1749" s="68"/>
      <c r="AD1749" s="68"/>
      <c r="AE1749" s="68"/>
      <c r="AG1749" s="69"/>
      <c r="AN1749" s="68"/>
      <c r="AO1749" s="68"/>
      <c r="AP1749" s="68"/>
      <c r="AQ1749" s="68"/>
      <c r="AR1749" s="68"/>
      <c r="AS1749" s="68"/>
      <c r="AT1749" s="68"/>
      <c r="AU1749" s="68"/>
    </row>
    <row r="1750" spans="27:64">
      <c r="AA1750" s="68"/>
      <c r="AB1750" s="68"/>
      <c r="AC1750" s="68"/>
      <c r="AD1750" s="68"/>
      <c r="AE1750" s="68"/>
      <c r="AG1750" s="69"/>
      <c r="AN1750" s="68"/>
      <c r="AO1750" s="68"/>
      <c r="AP1750" s="68"/>
      <c r="AQ1750" s="68"/>
      <c r="AR1750" s="68"/>
      <c r="AS1750" s="68"/>
      <c r="AT1750" s="68"/>
      <c r="AU1750" s="68"/>
      <c r="AV1750" s="68"/>
      <c r="AW1750" s="68"/>
      <c r="AX1750" s="68"/>
      <c r="AY1750" s="68"/>
      <c r="AZ1750" s="68"/>
      <c r="BA1750" s="68"/>
      <c r="BB1750" s="68"/>
      <c r="BC1750" s="68"/>
      <c r="BD1750" s="68"/>
      <c r="BE1750" s="68"/>
      <c r="BF1750" s="68"/>
      <c r="BG1750" s="68"/>
      <c r="BH1750" s="68"/>
      <c r="BI1750" s="68"/>
      <c r="BJ1750" s="68"/>
      <c r="BK1750" s="68"/>
      <c r="BL1750" s="68"/>
    </row>
    <row r="1751" spans="27:64">
      <c r="AA1751" s="68"/>
      <c r="AB1751" s="68"/>
      <c r="AC1751" s="68"/>
      <c r="AD1751" s="68"/>
      <c r="AE1751" s="68"/>
      <c r="AG1751" s="69"/>
      <c r="AN1751" s="68"/>
      <c r="AO1751" s="68"/>
      <c r="AP1751" s="68"/>
      <c r="AQ1751" s="68"/>
      <c r="AR1751" s="68"/>
      <c r="AS1751" s="68"/>
      <c r="AT1751" s="68"/>
      <c r="AU1751" s="68"/>
      <c r="AV1751" s="68"/>
      <c r="AX1751" s="68"/>
      <c r="AY1751" s="68"/>
      <c r="AZ1751" s="68"/>
      <c r="BA1751" s="68"/>
      <c r="BB1751" s="68"/>
      <c r="BC1751" s="68"/>
      <c r="BD1751" s="68"/>
      <c r="BE1751" s="68"/>
      <c r="BF1751" s="68"/>
      <c r="BG1751" s="68"/>
      <c r="BH1751" s="68"/>
      <c r="BI1751" s="68"/>
      <c r="BJ1751" s="68"/>
      <c r="BK1751" s="68"/>
      <c r="BL1751" s="68"/>
    </row>
    <row r="1752" spans="27:64">
      <c r="AA1752" s="68"/>
      <c r="AB1752" s="68"/>
      <c r="AC1752" s="68"/>
      <c r="AD1752" s="68"/>
      <c r="AE1752" s="68"/>
      <c r="AG1752" s="69"/>
      <c r="AN1752" s="68"/>
      <c r="AO1752" s="68"/>
      <c r="AP1752" s="68"/>
      <c r="AQ1752" s="68"/>
      <c r="AR1752" s="68"/>
      <c r="AS1752" s="68"/>
      <c r="AT1752" s="68"/>
      <c r="AU1752" s="68"/>
    </row>
    <row r="1753" spans="27:64">
      <c r="AA1753" s="68"/>
      <c r="AB1753" s="68"/>
      <c r="AC1753" s="68"/>
      <c r="AD1753" s="68"/>
      <c r="AE1753" s="68"/>
      <c r="AG1753" s="69"/>
      <c r="AN1753" s="68"/>
      <c r="AO1753" s="68"/>
      <c r="AP1753" s="68"/>
      <c r="AQ1753" s="68"/>
      <c r="AR1753" s="68"/>
      <c r="AS1753" s="68"/>
      <c r="AT1753" s="68"/>
      <c r="AU1753" s="68"/>
      <c r="AV1753" s="68"/>
    </row>
    <row r="1754" spans="27:64">
      <c r="AA1754" s="68"/>
      <c r="AB1754" s="68"/>
      <c r="AC1754" s="68"/>
      <c r="AD1754" s="68"/>
      <c r="AE1754" s="68"/>
      <c r="AG1754" s="69"/>
      <c r="AN1754" s="68"/>
      <c r="AO1754" s="68"/>
      <c r="AP1754" s="68"/>
      <c r="AQ1754" s="68"/>
      <c r="AR1754" s="68"/>
      <c r="AS1754" s="68"/>
      <c r="AT1754" s="68"/>
      <c r="AU1754" s="68"/>
    </row>
    <row r="1755" spans="27:64">
      <c r="AA1755" s="68"/>
      <c r="AB1755" s="68"/>
      <c r="AC1755" s="68"/>
      <c r="AD1755" s="68"/>
      <c r="AE1755" s="68"/>
      <c r="AG1755" s="69"/>
      <c r="AN1755" s="68"/>
      <c r="AO1755" s="68"/>
      <c r="AP1755" s="68"/>
      <c r="AQ1755" s="68"/>
      <c r="AR1755" s="68"/>
      <c r="AS1755" s="68"/>
      <c r="AT1755" s="68"/>
      <c r="AU1755" s="68"/>
      <c r="AV1755" s="68"/>
    </row>
    <row r="1756" spans="27:64">
      <c r="AA1756" s="68"/>
      <c r="AB1756" s="68"/>
      <c r="AC1756" s="68"/>
      <c r="AD1756" s="68"/>
      <c r="AE1756" s="68"/>
      <c r="AG1756" s="69"/>
      <c r="AN1756" s="68"/>
      <c r="AO1756" s="68"/>
      <c r="AP1756" s="68"/>
      <c r="AQ1756" s="68"/>
      <c r="AR1756" s="68"/>
      <c r="AS1756" s="68"/>
      <c r="AT1756" s="68"/>
      <c r="AU1756" s="68"/>
    </row>
    <row r="1757" spans="27:64">
      <c r="AA1757" s="68"/>
      <c r="AB1757" s="68"/>
      <c r="AC1757" s="68"/>
      <c r="AD1757" s="68"/>
      <c r="AE1757" s="68"/>
      <c r="AG1757" s="69"/>
      <c r="AN1757" s="68"/>
      <c r="AO1757" s="68"/>
      <c r="AP1757" s="68"/>
      <c r="AQ1757" s="68"/>
      <c r="AR1757" s="68"/>
      <c r="AS1757" s="68"/>
      <c r="AT1757" s="68"/>
      <c r="AU1757" s="68"/>
      <c r="AV1757" s="68"/>
    </row>
    <row r="1758" spans="27:64">
      <c r="AA1758" s="68"/>
      <c r="AB1758" s="68"/>
      <c r="AC1758" s="68"/>
      <c r="AD1758" s="68"/>
      <c r="AE1758" s="68"/>
      <c r="AG1758" s="69"/>
      <c r="AN1758" s="68"/>
      <c r="AO1758" s="68"/>
      <c r="AP1758" s="68"/>
      <c r="AQ1758" s="68"/>
      <c r="AR1758" s="68"/>
      <c r="AS1758" s="68"/>
      <c r="AT1758" s="68"/>
      <c r="AU1758" s="68"/>
      <c r="AV1758" s="68"/>
      <c r="AW1758" s="68"/>
      <c r="AX1758" s="68"/>
      <c r="AY1758" s="68"/>
      <c r="AZ1758" s="68"/>
      <c r="BA1758" s="68"/>
      <c r="BB1758" s="68"/>
      <c r="BC1758" s="68"/>
      <c r="BD1758" s="68"/>
      <c r="BE1758" s="68"/>
      <c r="BF1758" s="68"/>
      <c r="BG1758" s="68"/>
      <c r="BH1758" s="68"/>
      <c r="BI1758" s="68"/>
      <c r="BJ1758" s="68"/>
      <c r="BK1758" s="68"/>
      <c r="BL1758" s="68"/>
    </row>
    <row r="1759" spans="27:64">
      <c r="AA1759" s="68"/>
      <c r="AB1759" s="68"/>
      <c r="AC1759" s="68"/>
      <c r="AD1759" s="68"/>
      <c r="AE1759" s="68"/>
      <c r="AG1759" s="69"/>
      <c r="AN1759" s="68"/>
      <c r="AO1759" s="68"/>
      <c r="AP1759" s="68"/>
      <c r="AQ1759" s="68"/>
      <c r="AR1759" s="68"/>
      <c r="AS1759" s="68"/>
      <c r="AT1759" s="68"/>
      <c r="AU1759" s="68"/>
    </row>
    <row r="1760" spans="27:64">
      <c r="AA1760" s="68"/>
      <c r="AB1760" s="68"/>
      <c r="AC1760" s="68"/>
      <c r="AD1760" s="68"/>
      <c r="AE1760" s="68"/>
      <c r="AG1760" s="69"/>
      <c r="AN1760" s="68"/>
      <c r="AO1760" s="68"/>
      <c r="AP1760" s="68"/>
      <c r="AQ1760" s="68"/>
      <c r="AR1760" s="68"/>
      <c r="AS1760" s="68"/>
      <c r="AT1760" s="68"/>
      <c r="AU1760" s="68"/>
    </row>
    <row r="1761" spans="27:48">
      <c r="AA1761" s="68"/>
      <c r="AB1761" s="68"/>
      <c r="AC1761" s="68"/>
      <c r="AD1761" s="68"/>
      <c r="AE1761" s="68"/>
      <c r="AG1761" s="69"/>
      <c r="AN1761" s="68"/>
      <c r="AO1761" s="68"/>
      <c r="AP1761" s="68"/>
      <c r="AQ1761" s="68"/>
      <c r="AR1761" s="68"/>
      <c r="AS1761" s="68"/>
      <c r="AT1761" s="68"/>
      <c r="AU1761" s="68"/>
    </row>
    <row r="1762" spans="27:48">
      <c r="AA1762" s="68"/>
      <c r="AB1762" s="68"/>
      <c r="AC1762" s="68"/>
      <c r="AD1762" s="68"/>
      <c r="AE1762" s="68"/>
      <c r="AG1762" s="69"/>
      <c r="AN1762" s="68"/>
      <c r="AO1762" s="68"/>
      <c r="AP1762" s="68"/>
      <c r="AQ1762" s="68"/>
      <c r="AR1762" s="68"/>
      <c r="AS1762" s="68"/>
      <c r="AT1762" s="68"/>
      <c r="AU1762" s="68"/>
    </row>
    <row r="1763" spans="27:48">
      <c r="AA1763" s="68"/>
      <c r="AB1763" s="68"/>
      <c r="AC1763" s="68"/>
      <c r="AD1763" s="68"/>
      <c r="AE1763" s="68"/>
      <c r="AG1763" s="69"/>
      <c r="AN1763" s="68"/>
      <c r="AO1763" s="68"/>
      <c r="AP1763" s="68"/>
      <c r="AQ1763" s="68"/>
      <c r="AR1763" s="68"/>
      <c r="AS1763" s="68"/>
      <c r="AT1763" s="68"/>
      <c r="AU1763" s="68"/>
    </row>
    <row r="1764" spans="27:48">
      <c r="AA1764" s="68"/>
      <c r="AB1764" s="68"/>
      <c r="AC1764" s="68"/>
      <c r="AD1764" s="68"/>
      <c r="AE1764" s="68"/>
      <c r="AG1764" s="69"/>
      <c r="AN1764" s="68"/>
      <c r="AO1764" s="68"/>
      <c r="AP1764" s="68"/>
      <c r="AQ1764" s="68"/>
      <c r="AR1764" s="68"/>
      <c r="AS1764" s="68"/>
      <c r="AT1764" s="68"/>
      <c r="AU1764" s="68"/>
    </row>
    <row r="1765" spans="27:48">
      <c r="AA1765" s="68"/>
      <c r="AB1765" s="68"/>
      <c r="AC1765" s="68"/>
      <c r="AD1765" s="68"/>
      <c r="AE1765" s="68"/>
      <c r="AG1765" s="69"/>
      <c r="AN1765" s="68"/>
      <c r="AO1765" s="68"/>
      <c r="AP1765" s="68"/>
      <c r="AQ1765" s="68"/>
      <c r="AR1765" s="68"/>
      <c r="AS1765" s="68"/>
      <c r="AT1765" s="68"/>
      <c r="AU1765" s="68"/>
    </row>
    <row r="1766" spans="27:48">
      <c r="AA1766" s="68"/>
      <c r="AB1766" s="68"/>
      <c r="AC1766" s="68"/>
      <c r="AD1766" s="68"/>
      <c r="AE1766" s="68"/>
      <c r="AG1766" s="69"/>
      <c r="AN1766" s="68"/>
      <c r="AO1766" s="68"/>
      <c r="AP1766" s="68"/>
      <c r="AQ1766" s="68"/>
      <c r="AR1766" s="68"/>
      <c r="AS1766" s="68"/>
      <c r="AT1766" s="68"/>
      <c r="AU1766" s="68"/>
    </row>
    <row r="1767" spans="27:48">
      <c r="AA1767" s="68"/>
      <c r="AB1767" s="68"/>
      <c r="AC1767" s="68"/>
      <c r="AD1767" s="68"/>
      <c r="AE1767" s="68"/>
      <c r="AG1767" s="69"/>
      <c r="AN1767" s="68"/>
      <c r="AO1767" s="68"/>
      <c r="AP1767" s="68"/>
      <c r="AQ1767" s="68"/>
      <c r="AR1767" s="68"/>
      <c r="AS1767" s="68"/>
      <c r="AT1767" s="68"/>
      <c r="AU1767" s="68"/>
    </row>
    <row r="1768" spans="27:48">
      <c r="AA1768" s="68"/>
      <c r="AB1768" s="68"/>
      <c r="AC1768" s="68"/>
      <c r="AD1768" s="68"/>
      <c r="AE1768" s="68"/>
      <c r="AG1768" s="69"/>
      <c r="AN1768" s="68"/>
      <c r="AO1768" s="68"/>
      <c r="AP1768" s="68"/>
      <c r="AQ1768" s="68"/>
      <c r="AR1768" s="68"/>
      <c r="AS1768" s="68"/>
      <c r="AT1768" s="68"/>
      <c r="AU1768" s="68"/>
    </row>
    <row r="1769" spans="27:48">
      <c r="AA1769" s="68"/>
      <c r="AB1769" s="68"/>
      <c r="AC1769" s="68"/>
      <c r="AD1769" s="68"/>
      <c r="AE1769" s="68"/>
      <c r="AG1769" s="69"/>
      <c r="AN1769" s="68"/>
      <c r="AO1769" s="68"/>
      <c r="AP1769" s="68"/>
      <c r="AQ1769" s="68"/>
      <c r="AR1769" s="68"/>
      <c r="AS1769" s="68"/>
      <c r="AT1769" s="68"/>
      <c r="AU1769" s="68"/>
      <c r="AV1769" s="68"/>
    </row>
    <row r="1770" spans="27:48">
      <c r="AA1770" s="68"/>
      <c r="AB1770" s="68"/>
      <c r="AC1770" s="68"/>
      <c r="AD1770" s="68"/>
      <c r="AE1770" s="68"/>
      <c r="AG1770" s="69"/>
      <c r="AN1770" s="68"/>
      <c r="AO1770" s="68"/>
      <c r="AP1770" s="68"/>
      <c r="AQ1770" s="68"/>
      <c r="AR1770" s="68"/>
      <c r="AS1770" s="68"/>
      <c r="AT1770" s="68"/>
      <c r="AU1770" s="68"/>
    </row>
    <row r="1771" spans="27:48">
      <c r="AA1771" s="68"/>
      <c r="AB1771" s="68"/>
      <c r="AC1771" s="68"/>
      <c r="AD1771" s="68"/>
      <c r="AE1771" s="68"/>
      <c r="AG1771" s="69"/>
      <c r="AN1771" s="68"/>
      <c r="AO1771" s="68"/>
      <c r="AP1771" s="68"/>
      <c r="AQ1771" s="68"/>
      <c r="AR1771" s="68"/>
      <c r="AS1771" s="68"/>
      <c r="AT1771" s="68"/>
      <c r="AU1771" s="68"/>
    </row>
    <row r="1772" spans="27:48">
      <c r="AA1772" s="68"/>
      <c r="AB1772" s="68"/>
      <c r="AC1772" s="68"/>
      <c r="AD1772" s="68"/>
      <c r="AE1772" s="68"/>
      <c r="AG1772" s="69"/>
      <c r="AN1772" s="68"/>
      <c r="AO1772" s="68"/>
      <c r="AP1772" s="68"/>
      <c r="AQ1772" s="68"/>
      <c r="AR1772" s="68"/>
      <c r="AS1772" s="68"/>
      <c r="AT1772" s="68"/>
      <c r="AU1772" s="68"/>
    </row>
    <row r="1773" spans="27:48">
      <c r="AA1773" s="68"/>
      <c r="AB1773" s="68"/>
      <c r="AC1773" s="68"/>
      <c r="AD1773" s="68"/>
      <c r="AE1773" s="68"/>
      <c r="AG1773" s="69"/>
      <c r="AN1773" s="68"/>
      <c r="AO1773" s="68"/>
      <c r="AP1773" s="68"/>
      <c r="AQ1773" s="68"/>
      <c r="AR1773" s="68"/>
      <c r="AS1773" s="68"/>
      <c r="AT1773" s="68"/>
      <c r="AU1773" s="68"/>
    </row>
    <row r="1774" spans="27:48">
      <c r="AA1774" s="68"/>
      <c r="AB1774" s="68"/>
      <c r="AC1774" s="68"/>
      <c r="AD1774" s="68"/>
      <c r="AE1774" s="68"/>
      <c r="AG1774" s="69"/>
      <c r="AN1774" s="68"/>
      <c r="AO1774" s="68"/>
      <c r="AP1774" s="68"/>
      <c r="AQ1774" s="68"/>
      <c r="AR1774" s="68"/>
      <c r="AS1774" s="68"/>
      <c r="AT1774" s="68"/>
      <c r="AU1774" s="68"/>
      <c r="AV1774" s="68"/>
    </row>
    <row r="1775" spans="27:48">
      <c r="AA1775" s="68"/>
      <c r="AB1775" s="68"/>
      <c r="AC1775" s="68"/>
      <c r="AD1775" s="68"/>
      <c r="AE1775" s="68"/>
      <c r="AG1775" s="69"/>
      <c r="AN1775" s="68"/>
      <c r="AO1775" s="68"/>
      <c r="AP1775" s="68"/>
      <c r="AQ1775" s="68"/>
      <c r="AR1775" s="68"/>
      <c r="AS1775" s="68"/>
      <c r="AT1775" s="68"/>
      <c r="AU1775" s="68"/>
    </row>
    <row r="1776" spans="27:48">
      <c r="AA1776" s="68"/>
      <c r="AB1776" s="68"/>
      <c r="AC1776" s="68"/>
      <c r="AD1776" s="68"/>
      <c r="AE1776" s="68"/>
      <c r="AG1776" s="69"/>
      <c r="AN1776" s="68"/>
      <c r="AO1776" s="68"/>
      <c r="AP1776" s="68"/>
      <c r="AQ1776" s="68"/>
      <c r="AR1776" s="68"/>
      <c r="AS1776" s="68"/>
      <c r="AT1776" s="68"/>
      <c r="AU1776" s="68"/>
    </row>
    <row r="1777" spans="27:64">
      <c r="AA1777" s="68"/>
      <c r="AB1777" s="68"/>
      <c r="AC1777" s="68"/>
      <c r="AD1777" s="68"/>
      <c r="AE1777" s="68"/>
      <c r="AG1777" s="69"/>
      <c r="AN1777" s="68"/>
      <c r="AO1777" s="68"/>
      <c r="AP1777" s="68"/>
      <c r="AQ1777" s="68"/>
      <c r="AR1777" s="68"/>
      <c r="AS1777" s="68"/>
      <c r="AT1777" s="68"/>
      <c r="AU1777" s="68"/>
    </row>
    <row r="1778" spans="27:64">
      <c r="AA1778" s="68"/>
      <c r="AB1778" s="68"/>
      <c r="AC1778" s="68"/>
      <c r="AD1778" s="68"/>
      <c r="AE1778" s="68"/>
      <c r="AG1778" s="69"/>
      <c r="AN1778" s="68"/>
      <c r="AO1778" s="68"/>
      <c r="AP1778" s="68"/>
      <c r="AQ1778" s="68"/>
      <c r="AR1778" s="68"/>
      <c r="AS1778" s="68"/>
      <c r="AT1778" s="68"/>
      <c r="AU1778" s="68"/>
    </row>
    <row r="1779" spans="27:64">
      <c r="AA1779" s="68"/>
      <c r="AB1779" s="68"/>
      <c r="AC1779" s="68"/>
      <c r="AD1779" s="68"/>
      <c r="AE1779" s="68"/>
      <c r="AG1779" s="69"/>
      <c r="AN1779" s="68"/>
      <c r="AO1779" s="68"/>
      <c r="AP1779" s="68"/>
      <c r="AQ1779" s="68"/>
      <c r="AR1779" s="68"/>
      <c r="AS1779" s="68"/>
      <c r="AT1779" s="68"/>
      <c r="AU1779" s="68"/>
    </row>
    <row r="1780" spans="27:64">
      <c r="AA1780" s="68"/>
      <c r="AB1780" s="68"/>
      <c r="AC1780" s="68"/>
      <c r="AD1780" s="68"/>
      <c r="AE1780" s="68"/>
      <c r="AG1780" s="69"/>
      <c r="AN1780" s="68"/>
      <c r="AO1780" s="68"/>
      <c r="AP1780" s="68"/>
      <c r="AQ1780" s="68"/>
      <c r="AR1780" s="68"/>
      <c r="AS1780" s="68"/>
      <c r="AT1780" s="68"/>
      <c r="AU1780" s="68"/>
    </row>
    <row r="1781" spans="27:64">
      <c r="AA1781" s="68"/>
      <c r="AB1781" s="68"/>
      <c r="AC1781" s="68"/>
      <c r="AD1781" s="68"/>
      <c r="AE1781" s="68"/>
      <c r="AG1781" s="69"/>
      <c r="AN1781" s="68"/>
      <c r="AO1781" s="68"/>
      <c r="AP1781" s="68"/>
      <c r="AQ1781" s="68"/>
      <c r="AR1781" s="68"/>
      <c r="AS1781" s="68"/>
      <c r="AT1781" s="68"/>
      <c r="AU1781" s="68"/>
    </row>
    <row r="1782" spans="27:64">
      <c r="AA1782" s="68"/>
      <c r="AB1782" s="68"/>
      <c r="AC1782" s="68"/>
      <c r="AD1782" s="68"/>
      <c r="AE1782" s="68"/>
      <c r="AG1782" s="69"/>
      <c r="AN1782" s="68"/>
      <c r="AO1782" s="68"/>
      <c r="AP1782" s="68"/>
      <c r="AQ1782" s="68"/>
      <c r="AR1782" s="68"/>
      <c r="AS1782" s="68"/>
      <c r="AT1782" s="68"/>
      <c r="AU1782" s="68"/>
    </row>
    <row r="1783" spans="27:64">
      <c r="AA1783" s="68"/>
      <c r="AB1783" s="68"/>
      <c r="AC1783" s="68"/>
      <c r="AD1783" s="68"/>
      <c r="AE1783" s="68"/>
      <c r="AG1783" s="69"/>
      <c r="AN1783" s="68"/>
      <c r="AO1783" s="68"/>
      <c r="AP1783" s="68"/>
      <c r="AQ1783" s="68"/>
      <c r="AR1783" s="68"/>
      <c r="AS1783" s="68"/>
      <c r="AT1783" s="68"/>
      <c r="AU1783" s="68"/>
      <c r="AV1783" s="68"/>
    </row>
    <row r="1784" spans="27:64">
      <c r="AA1784" s="68"/>
      <c r="AB1784" s="68"/>
      <c r="AC1784" s="68"/>
      <c r="AD1784" s="68"/>
      <c r="AE1784" s="68"/>
      <c r="AG1784" s="69"/>
      <c r="AN1784" s="68"/>
      <c r="AO1784" s="68"/>
      <c r="AP1784" s="68"/>
      <c r="AQ1784" s="68"/>
      <c r="AR1784" s="68"/>
      <c r="AS1784" s="68"/>
      <c r="AT1784" s="68"/>
      <c r="AU1784" s="68"/>
    </row>
    <row r="1785" spans="27:64">
      <c r="AA1785" s="68"/>
      <c r="AB1785" s="68"/>
      <c r="AC1785" s="68"/>
      <c r="AD1785" s="68"/>
      <c r="AE1785" s="68"/>
      <c r="AG1785" s="69"/>
      <c r="AN1785" s="68"/>
      <c r="AO1785" s="68"/>
      <c r="AP1785" s="68"/>
      <c r="AQ1785" s="68"/>
      <c r="AR1785" s="68"/>
      <c r="AS1785" s="68"/>
      <c r="AT1785" s="68"/>
      <c r="AU1785" s="68"/>
      <c r="AV1785" s="68"/>
      <c r="AX1785" s="68"/>
    </row>
    <row r="1786" spans="27:64">
      <c r="AA1786" s="68"/>
      <c r="AB1786" s="68"/>
      <c r="AC1786" s="68"/>
      <c r="AD1786" s="68"/>
      <c r="AE1786" s="68"/>
      <c r="AG1786" s="69"/>
      <c r="AN1786" s="68"/>
      <c r="AO1786" s="68"/>
      <c r="AP1786" s="68"/>
      <c r="AQ1786" s="68"/>
      <c r="AR1786" s="68"/>
      <c r="AS1786" s="68"/>
      <c r="AT1786" s="68"/>
      <c r="AU1786" s="68"/>
      <c r="AV1786" s="68"/>
      <c r="AW1786" s="68"/>
      <c r="AX1786" s="68"/>
      <c r="AY1786" s="68"/>
      <c r="AZ1786" s="68"/>
      <c r="BA1786" s="68"/>
      <c r="BB1786" s="68"/>
      <c r="BC1786" s="68"/>
      <c r="BD1786" s="68"/>
      <c r="BE1786" s="68"/>
      <c r="BF1786" s="68"/>
      <c r="BG1786" s="68"/>
      <c r="BH1786" s="68"/>
      <c r="BI1786" s="68"/>
      <c r="BJ1786" s="68"/>
      <c r="BK1786" s="68"/>
      <c r="BL1786" s="68"/>
    </row>
    <row r="1787" spans="27:64">
      <c r="AA1787" s="68"/>
      <c r="AB1787" s="68"/>
      <c r="AC1787" s="68"/>
      <c r="AD1787" s="68"/>
      <c r="AE1787" s="68"/>
      <c r="AG1787" s="69"/>
      <c r="AN1787" s="68"/>
      <c r="AO1787" s="68"/>
      <c r="AP1787" s="68"/>
      <c r="AQ1787" s="68"/>
      <c r="AR1787" s="68"/>
      <c r="AS1787" s="68"/>
      <c r="AT1787" s="68"/>
      <c r="AU1787" s="68"/>
    </row>
    <row r="1788" spans="27:64">
      <c r="AA1788" s="68"/>
      <c r="AB1788" s="68"/>
      <c r="AC1788" s="68"/>
      <c r="AD1788" s="68"/>
      <c r="AE1788" s="68"/>
      <c r="AG1788" s="69"/>
      <c r="AN1788" s="68"/>
      <c r="AO1788" s="68"/>
      <c r="AP1788" s="68"/>
      <c r="AQ1788" s="68"/>
      <c r="AR1788" s="68"/>
      <c r="AS1788" s="68"/>
      <c r="AT1788" s="68"/>
      <c r="AU1788" s="68"/>
    </row>
    <row r="1789" spans="27:64">
      <c r="AA1789" s="68"/>
      <c r="AB1789" s="68"/>
      <c r="AC1789" s="68"/>
      <c r="AD1789" s="68"/>
      <c r="AE1789" s="68"/>
      <c r="AG1789" s="69"/>
      <c r="AN1789" s="68"/>
      <c r="AO1789" s="68"/>
      <c r="AP1789" s="68"/>
      <c r="AQ1789" s="68"/>
      <c r="AR1789" s="68"/>
      <c r="AS1789" s="68"/>
      <c r="AT1789" s="68"/>
      <c r="AU1789" s="68"/>
    </row>
    <row r="1790" spans="27:64">
      <c r="AA1790" s="68"/>
      <c r="AB1790" s="68"/>
      <c r="AC1790" s="68"/>
      <c r="AD1790" s="68"/>
      <c r="AE1790" s="68"/>
      <c r="AG1790" s="69"/>
      <c r="AN1790" s="68"/>
      <c r="AO1790" s="68"/>
      <c r="AP1790" s="68"/>
      <c r="AQ1790" s="68"/>
      <c r="AR1790" s="68"/>
      <c r="AS1790" s="68"/>
      <c r="AT1790" s="68"/>
      <c r="AU1790" s="68"/>
      <c r="AV1790" s="68"/>
      <c r="AX1790" s="68"/>
    </row>
    <row r="1791" spans="27:64">
      <c r="AA1791" s="68"/>
      <c r="AB1791" s="68"/>
      <c r="AC1791" s="68"/>
      <c r="AD1791" s="68"/>
      <c r="AE1791" s="68"/>
      <c r="AG1791" s="69"/>
      <c r="AN1791" s="68"/>
      <c r="AO1791" s="68"/>
      <c r="AP1791" s="68"/>
      <c r="AQ1791" s="68"/>
      <c r="AR1791" s="68"/>
      <c r="AS1791" s="68"/>
      <c r="AT1791" s="68"/>
      <c r="AU1791" s="68"/>
      <c r="AV1791" s="68"/>
      <c r="AW1791" s="68"/>
      <c r="AX1791" s="68"/>
      <c r="AY1791" s="68"/>
      <c r="AZ1791" s="68"/>
      <c r="BA1791" s="68"/>
      <c r="BB1791" s="68"/>
      <c r="BC1791" s="68"/>
      <c r="BD1791" s="68"/>
      <c r="BE1791" s="68"/>
      <c r="BF1791" s="68"/>
      <c r="BG1791" s="68"/>
      <c r="BH1791" s="68"/>
      <c r="BI1791" s="68"/>
      <c r="BJ1791" s="68"/>
      <c r="BK1791" s="68"/>
      <c r="BL1791" s="68"/>
    </row>
    <row r="1792" spans="27:64">
      <c r="AA1792" s="68"/>
      <c r="AB1792" s="68"/>
      <c r="AC1792" s="68"/>
      <c r="AD1792" s="68"/>
      <c r="AE1792" s="68"/>
      <c r="AG1792" s="69"/>
      <c r="AN1792" s="68"/>
      <c r="AO1792" s="68"/>
      <c r="AP1792" s="68"/>
      <c r="AQ1792" s="68"/>
      <c r="AR1792" s="68"/>
      <c r="AS1792" s="68"/>
      <c r="AT1792" s="68"/>
      <c r="AU1792" s="68"/>
    </row>
    <row r="1793" spans="27:64">
      <c r="AA1793" s="68"/>
      <c r="AB1793" s="68"/>
      <c r="AC1793" s="68"/>
      <c r="AD1793" s="68"/>
      <c r="AE1793" s="68"/>
      <c r="AG1793" s="69"/>
      <c r="AN1793" s="68"/>
      <c r="AO1793" s="68"/>
      <c r="AP1793" s="68"/>
      <c r="AQ1793" s="68"/>
      <c r="AR1793" s="68"/>
      <c r="AS1793" s="68"/>
      <c r="AT1793" s="68"/>
      <c r="AU1793" s="68"/>
    </row>
    <row r="1794" spans="27:64">
      <c r="AA1794" s="68"/>
      <c r="AB1794" s="68"/>
      <c r="AC1794" s="68"/>
      <c r="AD1794" s="68"/>
      <c r="AE1794" s="68"/>
      <c r="AG1794" s="69"/>
      <c r="AN1794" s="68"/>
      <c r="AO1794" s="68"/>
      <c r="AP1794" s="68"/>
      <c r="AQ1794" s="68"/>
      <c r="AR1794" s="68"/>
      <c r="AS1794" s="68"/>
      <c r="AT1794" s="68"/>
      <c r="AU1794" s="68"/>
    </row>
    <row r="1795" spans="27:64">
      <c r="AA1795" s="68"/>
      <c r="AB1795" s="68"/>
      <c r="AC1795" s="68"/>
      <c r="AD1795" s="68"/>
      <c r="AE1795" s="68"/>
      <c r="AG1795" s="69"/>
      <c r="AN1795" s="68"/>
      <c r="AO1795" s="68"/>
      <c r="AP1795" s="68"/>
      <c r="AQ1795" s="68"/>
      <c r="AR1795" s="68"/>
      <c r="AS1795" s="68"/>
      <c r="AT1795" s="68"/>
      <c r="AU1795" s="68"/>
    </row>
    <row r="1796" spans="27:64">
      <c r="AA1796" s="68"/>
      <c r="AB1796" s="68"/>
      <c r="AC1796" s="68"/>
      <c r="AD1796" s="68"/>
      <c r="AE1796" s="68"/>
      <c r="AG1796" s="69"/>
      <c r="AN1796" s="68"/>
      <c r="AO1796" s="68"/>
      <c r="AP1796" s="68"/>
      <c r="AQ1796" s="68"/>
      <c r="AR1796" s="68"/>
      <c r="AS1796" s="68"/>
      <c r="AT1796" s="68"/>
      <c r="AU1796" s="68"/>
      <c r="AV1796" s="68"/>
      <c r="AX1796" s="68"/>
    </row>
    <row r="1797" spans="27:64">
      <c r="AA1797" s="68"/>
      <c r="AB1797" s="68"/>
      <c r="AC1797" s="68"/>
      <c r="AD1797" s="68"/>
      <c r="AE1797" s="68"/>
      <c r="AG1797" s="69"/>
      <c r="AN1797" s="68"/>
      <c r="AO1797" s="68"/>
      <c r="AP1797" s="68"/>
      <c r="AQ1797" s="68"/>
      <c r="AR1797" s="68"/>
      <c r="AS1797" s="68"/>
      <c r="AT1797" s="68"/>
      <c r="AU1797" s="68"/>
    </row>
    <row r="1798" spans="27:64">
      <c r="AA1798" s="68"/>
      <c r="AB1798" s="68"/>
      <c r="AC1798" s="68"/>
      <c r="AD1798" s="68"/>
      <c r="AE1798" s="68"/>
      <c r="AG1798" s="69"/>
      <c r="AN1798" s="68"/>
      <c r="AO1798" s="68"/>
      <c r="AP1798" s="68"/>
      <c r="AQ1798" s="68"/>
      <c r="AR1798" s="68"/>
      <c r="AS1798" s="68"/>
      <c r="AT1798" s="68"/>
      <c r="AU1798" s="68"/>
    </row>
    <row r="1799" spans="27:64">
      <c r="AA1799" s="68"/>
      <c r="AB1799" s="68"/>
      <c r="AC1799" s="68"/>
      <c r="AD1799" s="68"/>
      <c r="AE1799" s="68"/>
      <c r="AG1799" s="69"/>
      <c r="AN1799" s="68"/>
      <c r="AO1799" s="68"/>
      <c r="AP1799" s="68"/>
      <c r="AQ1799" s="68"/>
      <c r="AR1799" s="68"/>
      <c r="AS1799" s="68"/>
      <c r="AT1799" s="68"/>
      <c r="AU1799" s="68"/>
    </row>
    <row r="1800" spans="27:64">
      <c r="AA1800" s="68"/>
      <c r="AB1800" s="68"/>
      <c r="AC1800" s="68"/>
      <c r="AD1800" s="68"/>
      <c r="AE1800" s="68"/>
      <c r="AG1800" s="69"/>
      <c r="AN1800" s="68"/>
      <c r="AO1800" s="68"/>
      <c r="AP1800" s="68"/>
      <c r="AQ1800" s="68"/>
      <c r="AR1800" s="68"/>
      <c r="AS1800" s="68"/>
      <c r="AT1800" s="68"/>
      <c r="AU1800" s="68"/>
    </row>
    <row r="1801" spans="27:64">
      <c r="AA1801" s="68"/>
      <c r="AB1801" s="68"/>
      <c r="AC1801" s="68"/>
      <c r="AD1801" s="68"/>
      <c r="AE1801" s="68"/>
      <c r="AG1801" s="69"/>
      <c r="AN1801" s="68"/>
      <c r="AO1801" s="68"/>
      <c r="AP1801" s="68"/>
      <c r="AQ1801" s="68"/>
      <c r="AR1801" s="68"/>
      <c r="AS1801" s="68"/>
      <c r="AT1801" s="68"/>
      <c r="AU1801" s="68"/>
    </row>
    <row r="1802" spans="27:64">
      <c r="AA1802" s="68"/>
      <c r="AB1802" s="68"/>
      <c r="AC1802" s="68"/>
      <c r="AD1802" s="68"/>
      <c r="AE1802" s="68"/>
      <c r="AG1802" s="69"/>
      <c r="AN1802" s="68"/>
      <c r="AO1802" s="68"/>
      <c r="AP1802" s="68"/>
      <c r="AQ1802" s="68"/>
      <c r="AR1802" s="68"/>
      <c r="AS1802" s="68"/>
      <c r="AT1802" s="68"/>
      <c r="AU1802" s="68"/>
    </row>
    <row r="1803" spans="27:64">
      <c r="AA1803" s="68"/>
      <c r="AB1803" s="68"/>
      <c r="AC1803" s="68"/>
      <c r="AD1803" s="68"/>
      <c r="AE1803" s="68"/>
      <c r="AG1803" s="69"/>
      <c r="AN1803" s="68"/>
      <c r="AO1803" s="68"/>
      <c r="AP1803" s="68"/>
      <c r="AQ1803" s="68"/>
      <c r="AR1803" s="68"/>
      <c r="AS1803" s="68"/>
      <c r="AT1803" s="68"/>
      <c r="AU1803" s="68"/>
      <c r="AV1803" s="68"/>
      <c r="AX1803" s="68"/>
      <c r="AY1803" s="68"/>
      <c r="AZ1803" s="68"/>
      <c r="BA1803" s="68"/>
      <c r="BB1803" s="68"/>
      <c r="BC1803" s="68"/>
      <c r="BD1803" s="68"/>
      <c r="BE1803" s="68"/>
      <c r="BF1803" s="68"/>
      <c r="BG1803" s="68"/>
      <c r="BH1803" s="68"/>
      <c r="BI1803" s="68"/>
      <c r="BJ1803" s="68"/>
      <c r="BK1803" s="68"/>
      <c r="BL1803" s="68"/>
    </row>
    <row r="1804" spans="27:64">
      <c r="AA1804" s="68"/>
      <c r="AB1804" s="68"/>
      <c r="AC1804" s="68"/>
      <c r="AD1804" s="68"/>
      <c r="AE1804" s="68"/>
      <c r="AG1804" s="69"/>
      <c r="AN1804" s="68"/>
      <c r="AO1804" s="68"/>
      <c r="AP1804" s="68"/>
      <c r="AQ1804" s="68"/>
      <c r="AR1804" s="68"/>
      <c r="AS1804" s="68"/>
      <c r="AT1804" s="68"/>
      <c r="AU1804" s="68"/>
      <c r="AV1804" s="68"/>
    </row>
    <row r="1805" spans="27:64">
      <c r="AA1805" s="68"/>
      <c r="AB1805" s="68"/>
      <c r="AC1805" s="68"/>
      <c r="AD1805" s="68"/>
      <c r="AE1805" s="68"/>
      <c r="AG1805" s="69"/>
      <c r="AN1805" s="68"/>
      <c r="AO1805" s="68"/>
      <c r="AP1805" s="68"/>
      <c r="AQ1805" s="68"/>
      <c r="AR1805" s="68"/>
      <c r="AS1805" s="68"/>
      <c r="AT1805" s="68"/>
      <c r="AU1805" s="68"/>
    </row>
    <row r="1806" spans="27:64">
      <c r="AA1806" s="68"/>
      <c r="AB1806" s="68"/>
      <c r="AC1806" s="68"/>
      <c r="AD1806" s="68"/>
      <c r="AE1806" s="68"/>
      <c r="AG1806" s="69"/>
      <c r="AN1806" s="68"/>
      <c r="AO1806" s="68"/>
      <c r="AP1806" s="68"/>
      <c r="AQ1806" s="68"/>
      <c r="AR1806" s="68"/>
      <c r="AS1806" s="68"/>
      <c r="AT1806" s="68"/>
      <c r="AU1806" s="68"/>
      <c r="AV1806" s="68"/>
    </row>
    <row r="1807" spans="27:64">
      <c r="AA1807" s="68"/>
      <c r="AB1807" s="68"/>
      <c r="AC1807" s="68"/>
      <c r="AD1807" s="68"/>
      <c r="AE1807" s="68"/>
      <c r="AG1807" s="69"/>
      <c r="AN1807" s="68"/>
      <c r="AO1807" s="68"/>
      <c r="AP1807" s="68"/>
      <c r="AQ1807" s="68"/>
      <c r="AR1807" s="68"/>
      <c r="AS1807" s="68"/>
      <c r="AT1807" s="68"/>
      <c r="AU1807" s="68"/>
    </row>
    <row r="1808" spans="27:64">
      <c r="AA1808" s="68"/>
      <c r="AB1808" s="68"/>
      <c r="AC1808" s="68"/>
      <c r="AD1808" s="68"/>
      <c r="AE1808" s="68"/>
      <c r="AG1808" s="69"/>
      <c r="AN1808" s="68"/>
      <c r="AO1808" s="68"/>
      <c r="AP1808" s="68"/>
      <c r="AQ1808" s="68"/>
      <c r="AR1808" s="68"/>
      <c r="AS1808" s="68"/>
      <c r="AT1808" s="68"/>
      <c r="AU1808" s="68"/>
    </row>
    <row r="1809" spans="27:64">
      <c r="AA1809" s="68"/>
      <c r="AB1809" s="68"/>
      <c r="AC1809" s="68"/>
      <c r="AD1809" s="68"/>
      <c r="AE1809" s="68"/>
      <c r="AG1809" s="69"/>
      <c r="AN1809" s="68"/>
      <c r="AO1809" s="68"/>
      <c r="AP1809" s="68"/>
      <c r="AQ1809" s="68"/>
      <c r="AR1809" s="68"/>
      <c r="AS1809" s="68"/>
      <c r="AT1809" s="68"/>
      <c r="AU1809" s="68"/>
    </row>
    <row r="1810" spans="27:64">
      <c r="AA1810" s="68"/>
      <c r="AB1810" s="68"/>
      <c r="AC1810" s="68"/>
      <c r="AD1810" s="68"/>
      <c r="AE1810" s="68"/>
      <c r="AG1810" s="69"/>
      <c r="AN1810" s="68"/>
      <c r="AO1810" s="68"/>
      <c r="AP1810" s="68"/>
      <c r="AQ1810" s="68"/>
      <c r="AR1810" s="68"/>
      <c r="AS1810" s="68"/>
      <c r="AT1810" s="68"/>
      <c r="AU1810" s="68"/>
    </row>
    <row r="1811" spans="27:64">
      <c r="AA1811" s="68"/>
      <c r="AB1811" s="68"/>
      <c r="AC1811" s="68"/>
      <c r="AD1811" s="68"/>
      <c r="AE1811" s="68"/>
      <c r="AG1811" s="69"/>
      <c r="AN1811" s="68"/>
      <c r="AO1811" s="68"/>
      <c r="AP1811" s="68"/>
      <c r="AQ1811" s="68"/>
      <c r="AR1811" s="68"/>
      <c r="AS1811" s="68"/>
      <c r="AT1811" s="68"/>
      <c r="AU1811" s="68"/>
    </row>
    <row r="1812" spans="27:64">
      <c r="AA1812" s="68"/>
      <c r="AB1812" s="68"/>
      <c r="AC1812" s="68"/>
      <c r="AD1812" s="68"/>
      <c r="AE1812" s="68"/>
      <c r="AG1812" s="69"/>
      <c r="AN1812" s="68"/>
      <c r="AO1812" s="68"/>
      <c r="AP1812" s="68"/>
      <c r="AQ1812" s="68"/>
      <c r="AR1812" s="68"/>
      <c r="AS1812" s="68"/>
      <c r="AT1812" s="68"/>
      <c r="AU1812" s="68"/>
    </row>
    <row r="1813" spans="27:64">
      <c r="AA1813" s="68"/>
      <c r="AB1813" s="68"/>
      <c r="AC1813" s="68"/>
      <c r="AD1813" s="68"/>
      <c r="AE1813" s="68"/>
      <c r="AG1813" s="69"/>
      <c r="AN1813" s="68"/>
      <c r="AO1813" s="68"/>
      <c r="AP1813" s="68"/>
      <c r="AQ1813" s="68"/>
      <c r="AR1813" s="68"/>
      <c r="AS1813" s="68"/>
      <c r="AT1813" s="68"/>
      <c r="AU1813" s="68"/>
    </row>
    <row r="1814" spans="27:64">
      <c r="AA1814" s="68"/>
      <c r="AB1814" s="68"/>
      <c r="AC1814" s="68"/>
      <c r="AD1814" s="68"/>
      <c r="AE1814" s="68"/>
      <c r="AG1814" s="69"/>
      <c r="AN1814" s="68"/>
      <c r="AO1814" s="68"/>
      <c r="AP1814" s="68"/>
      <c r="AQ1814" s="68"/>
      <c r="AR1814" s="68"/>
      <c r="AS1814" s="68"/>
      <c r="AT1814" s="68"/>
      <c r="AU1814" s="68"/>
    </row>
    <row r="1815" spans="27:64">
      <c r="AA1815" s="68"/>
      <c r="AB1815" s="68"/>
      <c r="AC1815" s="68"/>
      <c r="AD1815" s="68"/>
      <c r="AE1815" s="68"/>
      <c r="AG1815" s="69"/>
      <c r="AN1815" s="68"/>
      <c r="AO1815" s="68"/>
      <c r="AP1815" s="68"/>
      <c r="AQ1815" s="68"/>
      <c r="AR1815" s="68"/>
      <c r="AS1815" s="68"/>
      <c r="AT1815" s="68"/>
      <c r="AU1815" s="68"/>
    </row>
    <row r="1816" spans="27:64">
      <c r="AA1816" s="68"/>
      <c r="AB1816" s="68"/>
      <c r="AC1816" s="68"/>
      <c r="AD1816" s="68"/>
      <c r="AE1816" s="68"/>
      <c r="AG1816" s="69"/>
      <c r="AN1816" s="68"/>
      <c r="AO1816" s="68"/>
      <c r="AP1816" s="68"/>
      <c r="AQ1816" s="68"/>
      <c r="AR1816" s="68"/>
      <c r="AS1816" s="68"/>
      <c r="AT1816" s="68"/>
      <c r="AU1816" s="68"/>
      <c r="AV1816" s="68"/>
      <c r="AW1816" s="68"/>
      <c r="AX1816" s="68"/>
      <c r="AY1816" s="68"/>
      <c r="AZ1816" s="68"/>
      <c r="BA1816" s="68"/>
      <c r="BB1816" s="68"/>
      <c r="BC1816" s="68"/>
      <c r="BD1816" s="68"/>
      <c r="BE1816" s="68"/>
      <c r="BF1816" s="68"/>
      <c r="BG1816" s="68"/>
      <c r="BH1816" s="68"/>
      <c r="BI1816" s="68"/>
      <c r="BJ1816" s="68"/>
      <c r="BK1816" s="68"/>
      <c r="BL1816" s="68"/>
    </row>
    <row r="1817" spans="27:64">
      <c r="AA1817" s="68"/>
      <c r="AB1817" s="68"/>
      <c r="AC1817" s="68"/>
      <c r="AD1817" s="68"/>
      <c r="AE1817" s="68"/>
      <c r="AG1817" s="69"/>
      <c r="AN1817" s="68"/>
      <c r="AO1817" s="68"/>
      <c r="AP1817" s="68"/>
      <c r="AQ1817" s="68"/>
      <c r="AR1817" s="68"/>
      <c r="AS1817" s="68"/>
      <c r="AT1817" s="68"/>
      <c r="AU1817" s="68"/>
    </row>
    <row r="1818" spans="27:64">
      <c r="AA1818" s="68"/>
      <c r="AB1818" s="68"/>
      <c r="AC1818" s="68"/>
      <c r="AD1818" s="68"/>
      <c r="AE1818" s="68"/>
      <c r="AG1818" s="69"/>
      <c r="AN1818" s="68"/>
      <c r="AO1818" s="68"/>
      <c r="AP1818" s="68"/>
      <c r="AQ1818" s="68"/>
      <c r="AR1818" s="68"/>
      <c r="AS1818" s="68"/>
      <c r="AT1818" s="68"/>
      <c r="AU1818" s="68"/>
    </row>
    <row r="1819" spans="27:64">
      <c r="AA1819" s="68"/>
      <c r="AB1819" s="68"/>
      <c r="AC1819" s="68"/>
      <c r="AD1819" s="68"/>
      <c r="AE1819" s="68"/>
      <c r="AG1819" s="69"/>
      <c r="AN1819" s="68"/>
      <c r="AO1819" s="68"/>
      <c r="AP1819" s="68"/>
      <c r="AQ1819" s="68"/>
      <c r="AR1819" s="68"/>
      <c r="AS1819" s="68"/>
      <c r="AT1819" s="68"/>
      <c r="AU1819" s="68"/>
    </row>
    <row r="1820" spans="27:64">
      <c r="AA1820" s="68"/>
      <c r="AB1820" s="68"/>
      <c r="AC1820" s="68"/>
      <c r="AD1820" s="68"/>
      <c r="AE1820" s="68"/>
      <c r="AG1820" s="69"/>
      <c r="AN1820" s="68"/>
      <c r="AO1820" s="68"/>
      <c r="AP1820" s="68"/>
      <c r="AQ1820" s="68"/>
      <c r="AR1820" s="68"/>
      <c r="AS1820" s="68"/>
      <c r="AT1820" s="68"/>
      <c r="AU1820" s="68"/>
    </row>
    <row r="1821" spans="27:64">
      <c r="AA1821" s="68"/>
      <c r="AB1821" s="68"/>
      <c r="AC1821" s="68"/>
      <c r="AD1821" s="68"/>
      <c r="AE1821" s="68"/>
      <c r="AG1821" s="69"/>
      <c r="AN1821" s="68"/>
      <c r="AO1821" s="68"/>
      <c r="AP1821" s="68"/>
      <c r="AQ1821" s="68"/>
      <c r="AR1821" s="68"/>
      <c r="AS1821" s="68"/>
      <c r="AT1821" s="68"/>
      <c r="AU1821" s="68"/>
    </row>
    <row r="1822" spans="27:64">
      <c r="AA1822" s="68"/>
      <c r="AB1822" s="68"/>
      <c r="AC1822" s="68"/>
      <c r="AD1822" s="68"/>
      <c r="AE1822" s="68"/>
      <c r="AG1822" s="69"/>
      <c r="AN1822" s="68"/>
      <c r="AO1822" s="68"/>
      <c r="AP1822" s="68"/>
      <c r="AQ1822" s="68"/>
      <c r="AR1822" s="68"/>
      <c r="AS1822" s="68"/>
      <c r="AT1822" s="68"/>
      <c r="AU1822" s="68"/>
    </row>
    <row r="1823" spans="27:64">
      <c r="AA1823" s="68"/>
      <c r="AB1823" s="68"/>
      <c r="AC1823" s="68"/>
      <c r="AD1823" s="68"/>
      <c r="AE1823" s="68"/>
      <c r="AG1823" s="69"/>
      <c r="AN1823" s="68"/>
      <c r="AO1823" s="68"/>
      <c r="AP1823" s="68"/>
      <c r="AQ1823" s="68"/>
      <c r="AR1823" s="68"/>
      <c r="AS1823" s="68"/>
      <c r="AT1823" s="68"/>
      <c r="AU1823" s="68"/>
    </row>
    <row r="1824" spans="27:64">
      <c r="AA1824" s="68"/>
      <c r="AB1824" s="68"/>
      <c r="AC1824" s="68"/>
      <c r="AD1824" s="68"/>
      <c r="AE1824" s="68"/>
      <c r="AG1824" s="69"/>
      <c r="AN1824" s="68"/>
      <c r="AO1824" s="68"/>
      <c r="AP1824" s="68"/>
      <c r="AQ1824" s="68"/>
      <c r="AR1824" s="68"/>
      <c r="AS1824" s="68"/>
      <c r="AT1824" s="68"/>
      <c r="AU1824" s="68"/>
    </row>
    <row r="1825" spans="27:64">
      <c r="AA1825" s="68"/>
      <c r="AB1825" s="68"/>
      <c r="AC1825" s="68"/>
      <c r="AD1825" s="68"/>
      <c r="AE1825" s="68"/>
      <c r="AG1825" s="69"/>
      <c r="AN1825" s="68"/>
      <c r="AO1825" s="68"/>
      <c r="AP1825" s="68"/>
      <c r="AQ1825" s="68"/>
      <c r="AR1825" s="68"/>
      <c r="AS1825" s="68"/>
      <c r="AT1825" s="68"/>
      <c r="AU1825" s="68"/>
    </row>
    <row r="1826" spans="27:64">
      <c r="AA1826" s="68"/>
      <c r="AB1826" s="68"/>
      <c r="AC1826" s="68"/>
      <c r="AD1826" s="68"/>
      <c r="AE1826" s="68"/>
      <c r="AG1826" s="69"/>
      <c r="AN1826" s="68"/>
      <c r="AO1826" s="68"/>
      <c r="AP1826" s="68"/>
      <c r="AQ1826" s="68"/>
      <c r="AR1826" s="68"/>
      <c r="AS1826" s="68"/>
      <c r="AT1826" s="68"/>
      <c r="AU1826" s="68"/>
    </row>
    <row r="1827" spans="27:64">
      <c r="AA1827" s="68"/>
      <c r="AB1827" s="68"/>
      <c r="AC1827" s="68"/>
      <c r="AD1827" s="68"/>
      <c r="AE1827" s="68"/>
      <c r="AG1827" s="69"/>
      <c r="AN1827" s="68"/>
      <c r="AO1827" s="68"/>
      <c r="AP1827" s="68"/>
      <c r="AQ1827" s="68"/>
      <c r="AR1827" s="68"/>
      <c r="AS1827" s="68"/>
      <c r="AT1827" s="68"/>
      <c r="AU1827" s="68"/>
    </row>
    <row r="1828" spans="27:64">
      <c r="AA1828" s="68"/>
      <c r="AB1828" s="68"/>
      <c r="AC1828" s="68"/>
      <c r="AD1828" s="68"/>
      <c r="AE1828" s="68"/>
      <c r="AG1828" s="69"/>
      <c r="AN1828" s="68"/>
      <c r="AO1828" s="68"/>
      <c r="AP1828" s="68"/>
      <c r="AQ1828" s="68"/>
      <c r="AR1828" s="68"/>
      <c r="AS1828" s="68"/>
      <c r="AT1828" s="68"/>
      <c r="AU1828" s="68"/>
    </row>
    <row r="1829" spans="27:64">
      <c r="AA1829" s="68"/>
      <c r="AB1829" s="68"/>
      <c r="AC1829" s="68"/>
      <c r="AD1829" s="68"/>
      <c r="AE1829" s="68"/>
      <c r="AG1829" s="69"/>
      <c r="AN1829" s="68"/>
      <c r="AO1829" s="68"/>
      <c r="AP1829" s="68"/>
      <c r="AQ1829" s="68"/>
      <c r="AR1829" s="68"/>
      <c r="AS1829" s="68"/>
      <c r="AT1829" s="68"/>
      <c r="AU1829" s="68"/>
    </row>
    <row r="1830" spans="27:64">
      <c r="AA1830" s="68"/>
      <c r="AB1830" s="68"/>
      <c r="AC1830" s="68"/>
      <c r="AD1830" s="68"/>
      <c r="AE1830" s="68"/>
      <c r="AG1830" s="69"/>
      <c r="AN1830" s="68"/>
      <c r="AO1830" s="68"/>
      <c r="AP1830" s="68"/>
      <c r="AQ1830" s="68"/>
      <c r="AR1830" s="68"/>
      <c r="AS1830" s="68"/>
      <c r="AT1830" s="68"/>
      <c r="AU1830" s="68"/>
    </row>
    <row r="1831" spans="27:64">
      <c r="AA1831" s="68"/>
      <c r="AB1831" s="68"/>
      <c r="AC1831" s="68"/>
      <c r="AD1831" s="68"/>
      <c r="AE1831" s="68"/>
      <c r="AG1831" s="69"/>
      <c r="AN1831" s="68"/>
      <c r="AO1831" s="68"/>
      <c r="AP1831" s="68"/>
      <c r="AQ1831" s="68"/>
      <c r="AR1831" s="68"/>
      <c r="AS1831" s="68"/>
      <c r="AT1831" s="68"/>
      <c r="AU1831" s="68"/>
    </row>
    <row r="1832" spans="27:64">
      <c r="AA1832" s="68"/>
      <c r="AB1832" s="68"/>
      <c r="AC1832" s="68"/>
      <c r="AD1832" s="68"/>
      <c r="AE1832" s="68"/>
      <c r="AG1832" s="69"/>
      <c r="AN1832" s="68"/>
      <c r="AO1832" s="68"/>
      <c r="AP1832" s="68"/>
      <c r="AQ1832" s="68"/>
      <c r="AR1832" s="68"/>
      <c r="AS1832" s="68"/>
      <c r="AT1832" s="68"/>
      <c r="AU1832" s="68"/>
    </row>
    <row r="1833" spans="27:64">
      <c r="AA1833" s="68"/>
      <c r="AB1833" s="68"/>
      <c r="AC1833" s="68"/>
      <c r="AD1833" s="68"/>
      <c r="AE1833" s="68"/>
      <c r="AG1833" s="69"/>
      <c r="AN1833" s="68"/>
      <c r="AO1833" s="68"/>
      <c r="AP1833" s="68"/>
      <c r="AQ1833" s="68"/>
      <c r="AR1833" s="68"/>
      <c r="AS1833" s="68"/>
      <c r="AT1833" s="68"/>
      <c r="AU1833" s="68"/>
    </row>
    <row r="1834" spans="27:64">
      <c r="AA1834" s="68"/>
      <c r="AB1834" s="68"/>
      <c r="AC1834" s="68"/>
      <c r="AD1834" s="68"/>
      <c r="AE1834" s="68"/>
      <c r="AG1834" s="69"/>
      <c r="AN1834" s="68"/>
      <c r="AO1834" s="68"/>
      <c r="AP1834" s="68"/>
      <c r="AQ1834" s="68"/>
      <c r="AR1834" s="68"/>
      <c r="AS1834" s="68"/>
      <c r="AT1834" s="68"/>
      <c r="AU1834" s="68"/>
    </row>
    <row r="1835" spans="27:64">
      <c r="AA1835" s="68"/>
      <c r="AB1835" s="68"/>
      <c r="AC1835" s="68"/>
      <c r="AD1835" s="68"/>
      <c r="AE1835" s="68"/>
      <c r="AG1835" s="69"/>
      <c r="AN1835" s="68"/>
      <c r="AO1835" s="68"/>
      <c r="AP1835" s="68"/>
      <c r="AQ1835" s="68"/>
      <c r="AR1835" s="68"/>
      <c r="AS1835" s="68"/>
      <c r="AT1835" s="68"/>
      <c r="AU1835" s="68"/>
      <c r="AV1835" s="68"/>
    </row>
    <row r="1836" spans="27:64">
      <c r="AA1836" s="68"/>
      <c r="AB1836" s="68"/>
      <c r="AC1836" s="68"/>
      <c r="AD1836" s="68"/>
      <c r="AE1836" s="68"/>
      <c r="AG1836" s="69"/>
      <c r="AN1836" s="68"/>
      <c r="AO1836" s="68"/>
      <c r="AP1836" s="68"/>
      <c r="AQ1836" s="68"/>
      <c r="AR1836" s="68"/>
      <c r="AS1836" s="68"/>
      <c r="AT1836" s="68"/>
      <c r="AU1836" s="68"/>
    </row>
    <row r="1837" spans="27:64">
      <c r="AA1837" s="68"/>
      <c r="AB1837" s="68"/>
      <c r="AC1837" s="68"/>
      <c r="AD1837" s="68"/>
      <c r="AE1837" s="68"/>
      <c r="AG1837" s="69"/>
      <c r="AN1837" s="68"/>
      <c r="AO1837" s="68"/>
      <c r="AP1837" s="68"/>
      <c r="AQ1837" s="68"/>
      <c r="AR1837" s="68"/>
      <c r="AS1837" s="68"/>
      <c r="AT1837" s="68"/>
      <c r="AU1837" s="68"/>
      <c r="AV1837" s="68"/>
      <c r="AW1837" s="68"/>
      <c r="AX1837" s="68"/>
      <c r="AY1837" s="68"/>
      <c r="AZ1837" s="68"/>
      <c r="BA1837" s="68"/>
      <c r="BB1837" s="68"/>
      <c r="BC1837" s="68"/>
      <c r="BD1837" s="68"/>
      <c r="BE1837" s="68"/>
      <c r="BF1837" s="68"/>
      <c r="BG1837" s="68"/>
      <c r="BH1837" s="68"/>
      <c r="BI1837" s="68"/>
      <c r="BJ1837" s="68"/>
      <c r="BK1837" s="68"/>
      <c r="BL1837" s="68"/>
    </row>
    <row r="1838" spans="27:64">
      <c r="AA1838" s="68"/>
      <c r="AB1838" s="68"/>
      <c r="AC1838" s="68"/>
      <c r="AD1838" s="68"/>
      <c r="AE1838" s="68"/>
      <c r="AG1838" s="69"/>
      <c r="AN1838" s="68"/>
      <c r="AO1838" s="68"/>
      <c r="AP1838" s="68"/>
      <c r="AQ1838" s="68"/>
      <c r="AR1838" s="68"/>
      <c r="AS1838" s="68"/>
      <c r="AT1838" s="68"/>
      <c r="AU1838" s="68"/>
      <c r="AV1838" s="68"/>
    </row>
    <row r="1839" spans="27:64">
      <c r="AA1839" s="68"/>
      <c r="AB1839" s="68"/>
      <c r="AC1839" s="68"/>
      <c r="AD1839" s="68"/>
      <c r="AE1839" s="68"/>
      <c r="AG1839" s="69"/>
      <c r="AN1839" s="68"/>
      <c r="AO1839" s="68"/>
      <c r="AP1839" s="68"/>
      <c r="AQ1839" s="68"/>
      <c r="AR1839" s="68"/>
      <c r="AS1839" s="68"/>
      <c r="AT1839" s="68"/>
      <c r="AU1839" s="68"/>
    </row>
    <row r="1840" spans="27:64">
      <c r="AA1840" s="68"/>
      <c r="AB1840" s="68"/>
      <c r="AC1840" s="68"/>
      <c r="AD1840" s="68"/>
      <c r="AE1840" s="68"/>
      <c r="AG1840" s="69"/>
      <c r="AN1840" s="68"/>
      <c r="AO1840" s="68"/>
      <c r="AP1840" s="68"/>
      <c r="AQ1840" s="68"/>
      <c r="AR1840" s="68"/>
      <c r="AS1840" s="68"/>
      <c r="AT1840" s="68"/>
      <c r="AU1840" s="68"/>
    </row>
    <row r="1841" spans="27:47">
      <c r="AA1841" s="68"/>
      <c r="AB1841" s="68"/>
      <c r="AC1841" s="68"/>
      <c r="AD1841" s="68"/>
      <c r="AE1841" s="68"/>
      <c r="AG1841" s="69"/>
      <c r="AN1841" s="68"/>
      <c r="AO1841" s="68"/>
      <c r="AP1841" s="68"/>
      <c r="AQ1841" s="68"/>
      <c r="AR1841" s="68"/>
      <c r="AS1841" s="68"/>
      <c r="AT1841" s="68"/>
      <c r="AU1841" s="68"/>
    </row>
    <row r="1842" spans="27:47">
      <c r="AA1842" s="68"/>
      <c r="AB1842" s="68"/>
      <c r="AC1842" s="68"/>
      <c r="AD1842" s="68"/>
      <c r="AE1842" s="68"/>
      <c r="AG1842" s="69"/>
      <c r="AN1842" s="68"/>
      <c r="AO1842" s="68"/>
      <c r="AP1842" s="68"/>
      <c r="AQ1842" s="68"/>
      <c r="AR1842" s="68"/>
      <c r="AS1842" s="68"/>
      <c r="AT1842" s="68"/>
      <c r="AU1842" s="68"/>
    </row>
    <row r="1843" spans="27:47">
      <c r="AA1843" s="68"/>
      <c r="AB1843" s="68"/>
      <c r="AC1843" s="68"/>
      <c r="AD1843" s="68"/>
      <c r="AE1843" s="68"/>
      <c r="AG1843" s="69"/>
      <c r="AN1843" s="68"/>
      <c r="AO1843" s="68"/>
      <c r="AP1843" s="68"/>
      <c r="AQ1843" s="68"/>
      <c r="AR1843" s="68"/>
      <c r="AS1843" s="68"/>
      <c r="AT1843" s="68"/>
      <c r="AU1843" s="68"/>
    </row>
    <row r="1844" spans="27:47">
      <c r="AA1844" s="68"/>
      <c r="AB1844" s="68"/>
      <c r="AC1844" s="68"/>
      <c r="AD1844" s="68"/>
      <c r="AE1844" s="68"/>
      <c r="AG1844" s="69"/>
      <c r="AN1844" s="68"/>
      <c r="AO1844" s="68"/>
      <c r="AP1844" s="68"/>
      <c r="AQ1844" s="68"/>
      <c r="AR1844" s="68"/>
      <c r="AS1844" s="68"/>
      <c r="AT1844" s="68"/>
      <c r="AU1844" s="68"/>
    </row>
    <row r="1845" spans="27:47">
      <c r="AA1845" s="68"/>
      <c r="AB1845" s="68"/>
      <c r="AC1845" s="68"/>
      <c r="AD1845" s="68"/>
      <c r="AE1845" s="68"/>
      <c r="AG1845" s="69"/>
      <c r="AN1845" s="68"/>
      <c r="AO1845" s="68"/>
      <c r="AP1845" s="68"/>
      <c r="AQ1845" s="68"/>
      <c r="AR1845" s="68"/>
      <c r="AS1845" s="68"/>
      <c r="AT1845" s="68"/>
      <c r="AU1845" s="68"/>
    </row>
    <row r="1846" spans="27:47">
      <c r="AA1846" s="68"/>
      <c r="AB1846" s="68"/>
      <c r="AC1846" s="68"/>
      <c r="AD1846" s="68"/>
      <c r="AE1846" s="68"/>
      <c r="AG1846" s="69"/>
      <c r="AN1846" s="68"/>
      <c r="AO1846" s="68"/>
      <c r="AP1846" s="68"/>
      <c r="AQ1846" s="68"/>
      <c r="AR1846" s="68"/>
      <c r="AS1846" s="68"/>
      <c r="AT1846" s="68"/>
      <c r="AU1846" s="68"/>
    </row>
    <row r="1847" spans="27:47">
      <c r="AA1847" s="68"/>
      <c r="AB1847" s="68"/>
      <c r="AC1847" s="68"/>
      <c r="AD1847" s="68"/>
      <c r="AE1847" s="68"/>
      <c r="AG1847" s="69"/>
      <c r="AN1847" s="68"/>
      <c r="AO1847" s="68"/>
      <c r="AP1847" s="68"/>
      <c r="AQ1847" s="68"/>
      <c r="AR1847" s="68"/>
      <c r="AS1847" s="68"/>
      <c r="AT1847" s="68"/>
      <c r="AU1847" s="68"/>
    </row>
    <row r="1848" spans="27:47">
      <c r="AA1848" s="68"/>
      <c r="AB1848" s="68"/>
      <c r="AC1848" s="68"/>
      <c r="AD1848" s="68"/>
      <c r="AE1848" s="68"/>
      <c r="AG1848" s="69"/>
      <c r="AN1848" s="68"/>
      <c r="AO1848" s="68"/>
      <c r="AP1848" s="68"/>
      <c r="AQ1848" s="68"/>
      <c r="AR1848" s="68"/>
      <c r="AS1848" s="68"/>
      <c r="AT1848" s="68"/>
      <c r="AU1848" s="68"/>
    </row>
    <row r="1849" spans="27:47">
      <c r="AA1849" s="68"/>
      <c r="AB1849" s="68"/>
      <c r="AC1849" s="68"/>
      <c r="AD1849" s="68"/>
      <c r="AE1849" s="68"/>
      <c r="AG1849" s="69"/>
      <c r="AN1849" s="68"/>
      <c r="AO1849" s="68"/>
      <c r="AP1849" s="68"/>
      <c r="AQ1849" s="68"/>
      <c r="AR1849" s="68"/>
      <c r="AS1849" s="68"/>
      <c r="AT1849" s="68"/>
      <c r="AU1849" s="68"/>
    </row>
    <row r="1850" spans="27:47">
      <c r="AA1850" s="68"/>
      <c r="AB1850" s="68"/>
      <c r="AC1850" s="68"/>
      <c r="AD1850" s="68"/>
      <c r="AE1850" s="68"/>
      <c r="AG1850" s="69"/>
      <c r="AN1850" s="68"/>
      <c r="AO1850" s="68"/>
      <c r="AP1850" s="68"/>
      <c r="AQ1850" s="68"/>
      <c r="AR1850" s="68"/>
      <c r="AS1850" s="68"/>
      <c r="AT1850" s="68"/>
      <c r="AU1850" s="68"/>
    </row>
    <row r="1851" spans="27:47">
      <c r="AA1851" s="68"/>
      <c r="AB1851" s="68"/>
      <c r="AC1851" s="68"/>
      <c r="AD1851" s="68"/>
      <c r="AE1851" s="68"/>
      <c r="AG1851" s="69"/>
      <c r="AN1851" s="68"/>
      <c r="AO1851" s="68"/>
      <c r="AP1851" s="68"/>
      <c r="AQ1851" s="68"/>
      <c r="AR1851" s="68"/>
      <c r="AS1851" s="68"/>
      <c r="AT1851" s="68"/>
      <c r="AU1851" s="68"/>
    </row>
    <row r="1852" spans="27:47">
      <c r="AA1852" s="68"/>
      <c r="AB1852" s="68"/>
      <c r="AC1852" s="68"/>
      <c r="AD1852" s="68"/>
      <c r="AE1852" s="68"/>
      <c r="AG1852" s="69"/>
      <c r="AN1852" s="68"/>
      <c r="AO1852" s="68"/>
      <c r="AP1852" s="68"/>
      <c r="AQ1852" s="68"/>
      <c r="AR1852" s="68"/>
      <c r="AS1852" s="68"/>
      <c r="AT1852" s="68"/>
      <c r="AU1852" s="68"/>
    </row>
    <row r="1853" spans="27:47">
      <c r="AA1853" s="68"/>
      <c r="AB1853" s="68"/>
      <c r="AC1853" s="68"/>
      <c r="AD1853" s="68"/>
      <c r="AE1853" s="68"/>
      <c r="AG1853" s="69"/>
      <c r="AN1853" s="68"/>
      <c r="AO1853" s="68"/>
      <c r="AP1853" s="68"/>
      <c r="AQ1853" s="68"/>
      <c r="AR1853" s="68"/>
      <c r="AS1853" s="68"/>
      <c r="AT1853" s="68"/>
      <c r="AU1853" s="68"/>
    </row>
    <row r="1854" spans="27:47">
      <c r="AA1854" s="68"/>
      <c r="AB1854" s="68"/>
      <c r="AC1854" s="68"/>
      <c r="AD1854" s="68"/>
      <c r="AE1854" s="68"/>
      <c r="AG1854" s="69"/>
      <c r="AN1854" s="68"/>
      <c r="AO1854" s="68"/>
      <c r="AP1854" s="68"/>
      <c r="AQ1854" s="68"/>
      <c r="AR1854" s="68"/>
      <c r="AS1854" s="68"/>
      <c r="AT1854" s="68"/>
      <c r="AU1854" s="68"/>
    </row>
    <row r="1855" spans="27:47">
      <c r="AA1855" s="68"/>
      <c r="AB1855" s="68"/>
      <c r="AC1855" s="68"/>
      <c r="AD1855" s="68"/>
      <c r="AE1855" s="68"/>
      <c r="AG1855" s="69"/>
      <c r="AN1855" s="68"/>
      <c r="AO1855" s="68"/>
      <c r="AP1855" s="68"/>
      <c r="AQ1855" s="68"/>
      <c r="AR1855" s="68"/>
      <c r="AS1855" s="68"/>
      <c r="AT1855" s="68"/>
      <c r="AU1855" s="68"/>
    </row>
    <row r="1856" spans="27:47">
      <c r="AA1856" s="68"/>
      <c r="AB1856" s="68"/>
      <c r="AC1856" s="68"/>
      <c r="AD1856" s="68"/>
      <c r="AE1856" s="68"/>
      <c r="AG1856" s="69"/>
      <c r="AN1856" s="68"/>
      <c r="AO1856" s="68"/>
      <c r="AP1856" s="68"/>
      <c r="AQ1856" s="68"/>
      <c r="AR1856" s="68"/>
      <c r="AS1856" s="68"/>
      <c r="AT1856" s="68"/>
      <c r="AU1856" s="68"/>
    </row>
    <row r="1857" spans="27:47">
      <c r="AA1857" s="68"/>
      <c r="AB1857" s="68"/>
      <c r="AC1857" s="68"/>
      <c r="AD1857" s="68"/>
      <c r="AE1857" s="68"/>
      <c r="AG1857" s="69"/>
      <c r="AN1857" s="68"/>
      <c r="AO1857" s="68"/>
      <c r="AP1857" s="68"/>
      <c r="AQ1857" s="68"/>
      <c r="AR1857" s="68"/>
      <c r="AS1857" s="68"/>
      <c r="AT1857" s="68"/>
      <c r="AU1857" s="68"/>
    </row>
    <row r="1858" spans="27:47">
      <c r="AA1858" s="68"/>
      <c r="AB1858" s="68"/>
      <c r="AC1858" s="68"/>
      <c r="AD1858" s="68"/>
      <c r="AE1858" s="68"/>
      <c r="AG1858" s="69"/>
      <c r="AN1858" s="68"/>
      <c r="AO1858" s="68"/>
      <c r="AP1858" s="68"/>
      <c r="AQ1858" s="68"/>
      <c r="AR1858" s="68"/>
      <c r="AS1858" s="68"/>
      <c r="AT1858" s="68"/>
      <c r="AU1858" s="68"/>
    </row>
    <row r="1859" spans="27:47">
      <c r="AA1859" s="68"/>
      <c r="AB1859" s="68"/>
      <c r="AC1859" s="68"/>
      <c r="AD1859" s="68"/>
      <c r="AE1859" s="68"/>
      <c r="AG1859" s="69"/>
      <c r="AN1859" s="68"/>
      <c r="AO1859" s="68"/>
      <c r="AP1859" s="68"/>
      <c r="AQ1859" s="68"/>
      <c r="AR1859" s="68"/>
      <c r="AS1859" s="68"/>
      <c r="AT1859" s="68"/>
      <c r="AU1859" s="68"/>
    </row>
    <row r="1860" spans="27:47">
      <c r="AA1860" s="68"/>
      <c r="AB1860" s="68"/>
      <c r="AC1860" s="68"/>
      <c r="AD1860" s="68"/>
      <c r="AE1860" s="68"/>
      <c r="AG1860" s="69"/>
      <c r="AN1860" s="68"/>
      <c r="AO1860" s="68"/>
      <c r="AP1860" s="68"/>
      <c r="AQ1860" s="68"/>
      <c r="AR1860" s="68"/>
      <c r="AS1860" s="68"/>
      <c r="AT1860" s="68"/>
      <c r="AU1860" s="68"/>
    </row>
    <row r="1861" spans="27:47">
      <c r="AA1861" s="68"/>
      <c r="AB1861" s="68"/>
      <c r="AC1861" s="68"/>
      <c r="AD1861" s="68"/>
      <c r="AE1861" s="68"/>
      <c r="AG1861" s="69"/>
      <c r="AN1861" s="68"/>
      <c r="AO1861" s="68"/>
      <c r="AP1861" s="68"/>
      <c r="AQ1861" s="68"/>
      <c r="AR1861" s="68"/>
      <c r="AS1861" s="68"/>
      <c r="AT1861" s="68"/>
      <c r="AU1861" s="68"/>
    </row>
    <row r="1862" spans="27:47">
      <c r="AA1862" s="68"/>
      <c r="AB1862" s="68"/>
      <c r="AC1862" s="68"/>
      <c r="AD1862" s="68"/>
      <c r="AE1862" s="68"/>
      <c r="AG1862" s="69"/>
      <c r="AN1862" s="68"/>
      <c r="AO1862" s="68"/>
      <c r="AP1862" s="68"/>
      <c r="AQ1862" s="68"/>
      <c r="AR1862" s="68"/>
      <c r="AS1862" s="68"/>
      <c r="AT1862" s="68"/>
      <c r="AU1862" s="68"/>
    </row>
    <row r="1863" spans="27:47">
      <c r="AA1863" s="68"/>
      <c r="AB1863" s="68"/>
      <c r="AC1863" s="68"/>
      <c r="AD1863" s="68"/>
      <c r="AE1863" s="68"/>
      <c r="AG1863" s="69"/>
      <c r="AN1863" s="68"/>
      <c r="AO1863" s="68"/>
      <c r="AP1863" s="68"/>
      <c r="AQ1863" s="68"/>
      <c r="AR1863" s="68"/>
      <c r="AS1863" s="68"/>
      <c r="AT1863" s="68"/>
      <c r="AU1863" s="68"/>
    </row>
    <row r="1864" spans="27:47">
      <c r="AA1864" s="68"/>
      <c r="AB1864" s="68"/>
      <c r="AC1864" s="68"/>
      <c r="AD1864" s="68"/>
      <c r="AE1864" s="68"/>
      <c r="AG1864" s="69"/>
      <c r="AN1864" s="68"/>
      <c r="AO1864" s="68"/>
      <c r="AP1864" s="68"/>
      <c r="AQ1864" s="68"/>
      <c r="AR1864" s="68"/>
      <c r="AS1864" s="68"/>
      <c r="AT1864" s="68"/>
      <c r="AU1864" s="68"/>
    </row>
    <row r="1865" spans="27:47">
      <c r="AA1865" s="68"/>
      <c r="AB1865" s="68"/>
      <c r="AC1865" s="68"/>
      <c r="AD1865" s="68"/>
      <c r="AE1865" s="68"/>
      <c r="AG1865" s="69"/>
      <c r="AN1865" s="68"/>
      <c r="AO1865" s="68"/>
      <c r="AP1865" s="68"/>
      <c r="AQ1865" s="68"/>
      <c r="AR1865" s="68"/>
      <c r="AS1865" s="68"/>
      <c r="AT1865" s="68"/>
      <c r="AU1865" s="68"/>
    </row>
    <row r="1866" spans="27:47">
      <c r="AA1866" s="68"/>
      <c r="AB1866" s="68"/>
      <c r="AC1866" s="68"/>
      <c r="AD1866" s="68"/>
      <c r="AE1866" s="68"/>
      <c r="AG1866" s="69"/>
      <c r="AN1866" s="68"/>
      <c r="AO1866" s="68"/>
      <c r="AP1866" s="68"/>
      <c r="AQ1866" s="68"/>
      <c r="AR1866" s="68"/>
      <c r="AS1866" s="68"/>
      <c r="AT1866" s="68"/>
      <c r="AU1866" s="68"/>
    </row>
    <row r="1867" spans="27:47">
      <c r="AA1867" s="68"/>
      <c r="AB1867" s="68"/>
      <c r="AC1867" s="68"/>
      <c r="AD1867" s="68"/>
      <c r="AE1867" s="68"/>
      <c r="AG1867" s="69"/>
      <c r="AN1867" s="68"/>
      <c r="AO1867" s="68"/>
      <c r="AP1867" s="68"/>
      <c r="AQ1867" s="68"/>
      <c r="AR1867" s="68"/>
      <c r="AS1867" s="68"/>
      <c r="AT1867" s="68"/>
      <c r="AU1867" s="68"/>
    </row>
    <row r="1868" spans="27:47">
      <c r="AA1868" s="68"/>
      <c r="AB1868" s="68"/>
      <c r="AC1868" s="68"/>
      <c r="AD1868" s="68"/>
      <c r="AE1868" s="68"/>
      <c r="AG1868" s="69"/>
      <c r="AN1868" s="68"/>
      <c r="AO1868" s="68"/>
      <c r="AP1868" s="68"/>
      <c r="AQ1868" s="68"/>
      <c r="AR1868" s="68"/>
      <c r="AS1868" s="68"/>
      <c r="AT1868" s="68"/>
      <c r="AU1868" s="68"/>
    </row>
    <row r="1869" spans="27:47">
      <c r="AA1869" s="68"/>
      <c r="AB1869" s="68"/>
      <c r="AC1869" s="68"/>
      <c r="AD1869" s="68"/>
      <c r="AE1869" s="68"/>
      <c r="AG1869" s="69"/>
      <c r="AN1869" s="68"/>
      <c r="AO1869" s="68"/>
      <c r="AP1869" s="68"/>
      <c r="AQ1869" s="68"/>
      <c r="AR1869" s="68"/>
      <c r="AS1869" s="68"/>
      <c r="AT1869" s="68"/>
      <c r="AU1869" s="68"/>
    </row>
    <row r="1870" spans="27:47">
      <c r="AA1870" s="68"/>
      <c r="AB1870" s="68"/>
      <c r="AC1870" s="68"/>
      <c r="AD1870" s="68"/>
      <c r="AE1870" s="68"/>
      <c r="AG1870" s="69"/>
      <c r="AN1870" s="68"/>
      <c r="AO1870" s="68"/>
      <c r="AP1870" s="68"/>
      <c r="AQ1870" s="68"/>
      <c r="AR1870" s="68"/>
      <c r="AS1870" s="68"/>
      <c r="AT1870" s="68"/>
      <c r="AU1870" s="68"/>
    </row>
    <row r="1871" spans="27:47">
      <c r="AA1871" s="68"/>
      <c r="AB1871" s="68"/>
      <c r="AC1871" s="68"/>
      <c r="AD1871" s="68"/>
      <c r="AE1871" s="68"/>
      <c r="AG1871" s="69"/>
      <c r="AN1871" s="68"/>
      <c r="AO1871" s="68"/>
      <c r="AP1871" s="68"/>
      <c r="AQ1871" s="68"/>
      <c r="AR1871" s="68"/>
      <c r="AS1871" s="68"/>
      <c r="AT1871" s="68"/>
      <c r="AU1871" s="68"/>
    </row>
    <row r="1872" spans="27:47">
      <c r="AA1872" s="68"/>
      <c r="AB1872" s="68"/>
      <c r="AC1872" s="68"/>
      <c r="AD1872" s="68"/>
      <c r="AE1872" s="68"/>
      <c r="AG1872" s="69"/>
      <c r="AN1872" s="68"/>
      <c r="AO1872" s="68"/>
      <c r="AP1872" s="68"/>
      <c r="AQ1872" s="68"/>
      <c r="AR1872" s="68"/>
      <c r="AS1872" s="68"/>
      <c r="AT1872" s="68"/>
      <c r="AU1872" s="68"/>
    </row>
    <row r="1873" spans="27:47">
      <c r="AA1873" s="68"/>
      <c r="AB1873" s="68"/>
      <c r="AC1873" s="68"/>
      <c r="AD1873" s="68"/>
      <c r="AE1873" s="68"/>
      <c r="AG1873" s="69"/>
      <c r="AN1873" s="68"/>
      <c r="AO1873" s="68"/>
      <c r="AP1873" s="68"/>
      <c r="AQ1873" s="68"/>
      <c r="AR1873" s="68"/>
      <c r="AS1873" s="68"/>
      <c r="AT1873" s="68"/>
      <c r="AU1873" s="68"/>
    </row>
    <row r="1874" spans="27:47">
      <c r="AA1874" s="68"/>
      <c r="AB1874" s="68"/>
      <c r="AC1874" s="68"/>
      <c r="AD1874" s="68"/>
      <c r="AE1874" s="68"/>
      <c r="AG1874" s="69"/>
      <c r="AN1874" s="68"/>
      <c r="AO1874" s="68"/>
      <c r="AP1874" s="68"/>
      <c r="AQ1874" s="68"/>
      <c r="AR1874" s="68"/>
      <c r="AS1874" s="68"/>
      <c r="AT1874" s="68"/>
      <c r="AU1874" s="68"/>
    </row>
    <row r="1875" spans="27:47">
      <c r="AA1875" s="68"/>
      <c r="AB1875" s="68"/>
      <c r="AC1875" s="68"/>
      <c r="AD1875" s="68"/>
      <c r="AE1875" s="68"/>
      <c r="AG1875" s="69"/>
      <c r="AN1875" s="68"/>
      <c r="AO1875" s="68"/>
      <c r="AP1875" s="68"/>
      <c r="AQ1875" s="68"/>
      <c r="AR1875" s="68"/>
      <c r="AS1875" s="68"/>
      <c r="AT1875" s="68"/>
      <c r="AU1875" s="68"/>
    </row>
    <row r="1876" spans="27:47">
      <c r="AA1876" s="68"/>
      <c r="AB1876" s="68"/>
      <c r="AC1876" s="68"/>
      <c r="AD1876" s="68"/>
      <c r="AE1876" s="68"/>
      <c r="AG1876" s="69"/>
      <c r="AN1876" s="68"/>
      <c r="AO1876" s="68"/>
      <c r="AP1876" s="68"/>
      <c r="AQ1876" s="68"/>
      <c r="AR1876" s="68"/>
      <c r="AS1876" s="68"/>
      <c r="AT1876" s="68"/>
      <c r="AU1876" s="68"/>
    </row>
    <row r="1877" spans="27:47">
      <c r="AA1877" s="68"/>
      <c r="AB1877" s="68"/>
      <c r="AC1877" s="68"/>
      <c r="AD1877" s="68"/>
      <c r="AE1877" s="68"/>
      <c r="AG1877" s="69"/>
      <c r="AN1877" s="68"/>
      <c r="AO1877" s="68"/>
      <c r="AP1877" s="68"/>
      <c r="AQ1877" s="68"/>
      <c r="AR1877" s="68"/>
      <c r="AS1877" s="68"/>
      <c r="AT1877" s="68"/>
      <c r="AU1877" s="68"/>
    </row>
    <row r="1878" spans="27:47">
      <c r="AA1878" s="68"/>
      <c r="AB1878" s="68"/>
      <c r="AC1878" s="68"/>
      <c r="AD1878" s="68"/>
      <c r="AE1878" s="68"/>
      <c r="AG1878" s="69"/>
      <c r="AN1878" s="68"/>
      <c r="AO1878" s="68"/>
      <c r="AP1878" s="68"/>
      <c r="AQ1878" s="68"/>
      <c r="AR1878" s="68"/>
      <c r="AS1878" s="68"/>
      <c r="AT1878" s="68"/>
      <c r="AU1878" s="68"/>
    </row>
    <row r="1879" spans="27:47">
      <c r="AA1879" s="68"/>
      <c r="AB1879" s="68"/>
      <c r="AC1879" s="68"/>
      <c r="AD1879" s="68"/>
      <c r="AE1879" s="68"/>
      <c r="AG1879" s="69"/>
      <c r="AN1879" s="68"/>
      <c r="AO1879" s="68"/>
      <c r="AP1879" s="68"/>
      <c r="AQ1879" s="68"/>
      <c r="AR1879" s="68"/>
      <c r="AS1879" s="68"/>
      <c r="AT1879" s="68"/>
      <c r="AU1879" s="68"/>
    </row>
    <row r="1880" spans="27:47">
      <c r="AA1880" s="68"/>
      <c r="AB1880" s="68"/>
      <c r="AC1880" s="68"/>
      <c r="AD1880" s="68"/>
      <c r="AE1880" s="68"/>
      <c r="AG1880" s="69"/>
      <c r="AN1880" s="68"/>
      <c r="AO1880" s="68"/>
      <c r="AP1880" s="68"/>
      <c r="AQ1880" s="68"/>
      <c r="AR1880" s="68"/>
      <c r="AS1880" s="68"/>
      <c r="AT1880" s="68"/>
      <c r="AU1880" s="68"/>
    </row>
    <row r="1881" spans="27:47">
      <c r="AA1881" s="68"/>
      <c r="AB1881" s="68"/>
      <c r="AC1881" s="68"/>
      <c r="AD1881" s="68"/>
      <c r="AE1881" s="68"/>
      <c r="AG1881" s="69"/>
      <c r="AN1881" s="68"/>
      <c r="AO1881" s="68"/>
      <c r="AP1881" s="68"/>
      <c r="AQ1881" s="68"/>
      <c r="AR1881" s="68"/>
      <c r="AS1881" s="68"/>
      <c r="AT1881" s="68"/>
      <c r="AU1881" s="68"/>
    </row>
    <row r="1882" spans="27:47">
      <c r="AA1882" s="68"/>
      <c r="AB1882" s="68"/>
      <c r="AC1882" s="68"/>
      <c r="AD1882" s="68"/>
      <c r="AE1882" s="68"/>
      <c r="AG1882" s="69"/>
      <c r="AN1882" s="68"/>
      <c r="AO1882" s="68"/>
      <c r="AP1882" s="68"/>
      <c r="AQ1882" s="68"/>
      <c r="AR1882" s="68"/>
      <c r="AS1882" s="68"/>
      <c r="AT1882" s="68"/>
      <c r="AU1882" s="68"/>
    </row>
    <row r="1883" spans="27:47">
      <c r="AA1883" s="68"/>
      <c r="AB1883" s="68"/>
      <c r="AC1883" s="68"/>
      <c r="AD1883" s="68"/>
      <c r="AE1883" s="68"/>
      <c r="AG1883" s="69"/>
      <c r="AN1883" s="68"/>
      <c r="AO1883" s="68"/>
      <c r="AP1883" s="68"/>
      <c r="AQ1883" s="68"/>
      <c r="AR1883" s="68"/>
      <c r="AS1883" s="68"/>
      <c r="AT1883" s="68"/>
      <c r="AU1883" s="68"/>
    </row>
    <row r="1884" spans="27:47">
      <c r="AA1884" s="68"/>
      <c r="AB1884" s="68"/>
      <c r="AC1884" s="68"/>
      <c r="AD1884" s="68"/>
      <c r="AE1884" s="68"/>
      <c r="AG1884" s="69"/>
      <c r="AN1884" s="68"/>
      <c r="AO1884" s="68"/>
      <c r="AP1884" s="68"/>
      <c r="AQ1884" s="68"/>
      <c r="AR1884" s="68"/>
      <c r="AS1884" s="68"/>
      <c r="AT1884" s="68"/>
      <c r="AU1884" s="68"/>
    </row>
    <row r="1885" spans="27:47">
      <c r="AA1885" s="68"/>
      <c r="AB1885" s="68"/>
      <c r="AC1885" s="68"/>
      <c r="AD1885" s="68"/>
      <c r="AE1885" s="68"/>
      <c r="AG1885" s="69"/>
      <c r="AN1885" s="68"/>
      <c r="AO1885" s="68"/>
      <c r="AP1885" s="68"/>
      <c r="AQ1885" s="68"/>
      <c r="AR1885" s="68"/>
      <c r="AS1885" s="68"/>
      <c r="AT1885" s="68"/>
      <c r="AU1885" s="68"/>
    </row>
    <row r="1886" spans="27:47">
      <c r="AA1886" s="68"/>
      <c r="AB1886" s="68"/>
      <c r="AC1886" s="68"/>
      <c r="AD1886" s="68"/>
      <c r="AE1886" s="68"/>
      <c r="AG1886" s="69"/>
      <c r="AN1886" s="68"/>
      <c r="AO1886" s="68"/>
      <c r="AP1886" s="68"/>
      <c r="AQ1886" s="68"/>
      <c r="AR1886" s="68"/>
      <c r="AS1886" s="68"/>
      <c r="AT1886" s="68"/>
      <c r="AU1886" s="68"/>
    </row>
    <row r="1887" spans="27:47">
      <c r="AA1887" s="68"/>
      <c r="AB1887" s="68"/>
      <c r="AC1887" s="68"/>
      <c r="AD1887" s="68"/>
      <c r="AE1887" s="68"/>
      <c r="AG1887" s="69"/>
      <c r="AN1887" s="68"/>
      <c r="AO1887" s="68"/>
      <c r="AP1887" s="68"/>
      <c r="AQ1887" s="68"/>
      <c r="AR1887" s="68"/>
      <c r="AS1887" s="68"/>
      <c r="AT1887" s="68"/>
      <c r="AU1887" s="68"/>
    </row>
    <row r="1888" spans="27:47">
      <c r="AA1888" s="68"/>
      <c r="AB1888" s="68"/>
      <c r="AC1888" s="68"/>
      <c r="AD1888" s="68"/>
      <c r="AE1888" s="68"/>
      <c r="AG1888" s="69"/>
      <c r="AN1888" s="68"/>
      <c r="AO1888" s="68"/>
      <c r="AP1888" s="68"/>
      <c r="AQ1888" s="68"/>
      <c r="AR1888" s="68"/>
      <c r="AS1888" s="68"/>
      <c r="AT1888" s="68"/>
      <c r="AU1888" s="68"/>
    </row>
    <row r="1889" spans="27:48">
      <c r="AA1889" s="68"/>
      <c r="AB1889" s="68"/>
      <c r="AC1889" s="68"/>
      <c r="AD1889" s="68"/>
      <c r="AE1889" s="68"/>
      <c r="AG1889" s="69"/>
      <c r="AN1889" s="68"/>
      <c r="AO1889" s="68"/>
      <c r="AP1889" s="68"/>
      <c r="AQ1889" s="68"/>
      <c r="AR1889" s="68"/>
      <c r="AS1889" s="68"/>
      <c r="AT1889" s="68"/>
      <c r="AU1889" s="68"/>
    </row>
    <row r="1890" spans="27:48">
      <c r="AA1890" s="68"/>
      <c r="AB1890" s="68"/>
      <c r="AC1890" s="68"/>
      <c r="AD1890" s="68"/>
      <c r="AE1890" s="68"/>
      <c r="AG1890" s="69"/>
      <c r="AN1890" s="68"/>
      <c r="AO1890" s="68"/>
      <c r="AP1890" s="68"/>
      <c r="AQ1890" s="68"/>
      <c r="AR1890" s="68"/>
      <c r="AS1890" s="68"/>
      <c r="AT1890" s="68"/>
      <c r="AU1890" s="68"/>
    </row>
    <row r="1891" spans="27:48">
      <c r="AA1891" s="68"/>
      <c r="AB1891" s="68"/>
      <c r="AC1891" s="68"/>
      <c r="AD1891" s="68"/>
      <c r="AE1891" s="68"/>
      <c r="AG1891" s="69"/>
      <c r="AN1891" s="68"/>
      <c r="AO1891" s="68"/>
      <c r="AP1891" s="68"/>
      <c r="AQ1891" s="68"/>
      <c r="AR1891" s="68"/>
      <c r="AS1891" s="68"/>
      <c r="AT1891" s="68"/>
      <c r="AU1891" s="68"/>
    </row>
    <row r="1892" spans="27:48">
      <c r="AA1892" s="68"/>
      <c r="AB1892" s="68"/>
      <c r="AC1892" s="68"/>
      <c r="AD1892" s="68"/>
      <c r="AE1892" s="68"/>
      <c r="AG1892" s="69"/>
      <c r="AN1892" s="68"/>
      <c r="AO1892" s="68"/>
      <c r="AP1892" s="68"/>
      <c r="AQ1892" s="68"/>
      <c r="AR1892" s="68"/>
      <c r="AS1892" s="68"/>
      <c r="AT1892" s="68"/>
      <c r="AU1892" s="68"/>
    </row>
    <row r="1893" spans="27:48">
      <c r="AA1893" s="68"/>
      <c r="AB1893" s="68"/>
      <c r="AC1893" s="68"/>
      <c r="AD1893" s="68"/>
      <c r="AE1893" s="68"/>
      <c r="AG1893" s="69"/>
      <c r="AN1893" s="68"/>
      <c r="AO1893" s="68"/>
      <c r="AP1893" s="68"/>
      <c r="AQ1893" s="68"/>
      <c r="AR1893" s="68"/>
      <c r="AS1893" s="68"/>
      <c r="AT1893" s="68"/>
      <c r="AU1893" s="68"/>
    </row>
    <row r="1894" spans="27:48">
      <c r="AA1894" s="68"/>
      <c r="AB1894" s="68"/>
      <c r="AC1894" s="68"/>
      <c r="AD1894" s="68"/>
      <c r="AE1894" s="68"/>
      <c r="AG1894" s="69"/>
      <c r="AN1894" s="68"/>
      <c r="AO1894" s="68"/>
      <c r="AP1894" s="68"/>
      <c r="AQ1894" s="68"/>
      <c r="AR1894" s="68"/>
      <c r="AS1894" s="68"/>
      <c r="AT1894" s="68"/>
      <c r="AU1894" s="68"/>
    </row>
    <row r="1895" spans="27:48">
      <c r="AA1895" s="68"/>
      <c r="AB1895" s="68"/>
      <c r="AC1895" s="68"/>
      <c r="AD1895" s="68"/>
      <c r="AE1895" s="68"/>
      <c r="AG1895" s="69"/>
      <c r="AN1895" s="68"/>
      <c r="AO1895" s="68"/>
      <c r="AP1895" s="68"/>
      <c r="AQ1895" s="68"/>
      <c r="AR1895" s="68"/>
      <c r="AS1895" s="68"/>
      <c r="AT1895" s="68"/>
      <c r="AU1895" s="68"/>
    </row>
    <row r="1896" spans="27:48">
      <c r="AA1896" s="68"/>
      <c r="AB1896" s="68"/>
      <c r="AC1896" s="68"/>
      <c r="AD1896" s="68"/>
      <c r="AE1896" s="68"/>
      <c r="AG1896" s="69"/>
      <c r="AN1896" s="68"/>
      <c r="AO1896" s="68"/>
      <c r="AP1896" s="68"/>
      <c r="AQ1896" s="68"/>
      <c r="AR1896" s="68"/>
      <c r="AS1896" s="68"/>
      <c r="AT1896" s="68"/>
      <c r="AU1896" s="68"/>
    </row>
    <row r="1897" spans="27:48">
      <c r="AA1897" s="68"/>
      <c r="AB1897" s="68"/>
      <c r="AC1897" s="68"/>
      <c r="AD1897" s="68"/>
      <c r="AE1897" s="68"/>
      <c r="AG1897" s="69"/>
      <c r="AN1897" s="68"/>
      <c r="AO1897" s="68"/>
      <c r="AP1897" s="68"/>
      <c r="AQ1897" s="68"/>
      <c r="AR1897" s="68"/>
      <c r="AS1897" s="68"/>
      <c r="AT1897" s="68"/>
      <c r="AU1897" s="68"/>
    </row>
    <row r="1898" spans="27:48">
      <c r="AA1898" s="68"/>
      <c r="AB1898" s="68"/>
      <c r="AC1898" s="68"/>
      <c r="AD1898" s="68"/>
      <c r="AE1898" s="68"/>
      <c r="AG1898" s="69"/>
      <c r="AN1898" s="68"/>
      <c r="AO1898" s="68"/>
      <c r="AP1898" s="68"/>
      <c r="AQ1898" s="68"/>
      <c r="AR1898" s="68"/>
      <c r="AS1898" s="68"/>
      <c r="AT1898" s="68"/>
      <c r="AU1898" s="68"/>
    </row>
    <row r="1899" spans="27:48">
      <c r="AA1899" s="68"/>
      <c r="AB1899" s="68"/>
      <c r="AC1899" s="68"/>
      <c r="AD1899" s="68"/>
      <c r="AE1899" s="68"/>
      <c r="AG1899" s="69"/>
      <c r="AN1899" s="68"/>
      <c r="AO1899" s="68"/>
      <c r="AP1899" s="68"/>
      <c r="AQ1899" s="68"/>
      <c r="AR1899" s="68"/>
      <c r="AS1899" s="68"/>
      <c r="AT1899" s="68"/>
      <c r="AU1899" s="68"/>
    </row>
    <row r="1900" spans="27:48">
      <c r="AA1900" s="68"/>
      <c r="AB1900" s="68"/>
      <c r="AC1900" s="68"/>
      <c r="AD1900" s="68"/>
      <c r="AE1900" s="68"/>
      <c r="AG1900" s="69"/>
      <c r="AN1900" s="68"/>
      <c r="AO1900" s="68"/>
      <c r="AP1900" s="68"/>
      <c r="AQ1900" s="68"/>
      <c r="AR1900" s="68"/>
      <c r="AS1900" s="68"/>
      <c r="AT1900" s="68"/>
      <c r="AU1900" s="68"/>
    </row>
    <row r="1901" spans="27:48">
      <c r="AA1901" s="68"/>
      <c r="AB1901" s="68"/>
      <c r="AC1901" s="68"/>
      <c r="AD1901" s="68"/>
      <c r="AE1901" s="68"/>
      <c r="AG1901" s="69"/>
      <c r="AN1901" s="68"/>
      <c r="AO1901" s="68"/>
      <c r="AP1901" s="68"/>
      <c r="AQ1901" s="68"/>
      <c r="AR1901" s="68"/>
      <c r="AS1901" s="68"/>
      <c r="AT1901" s="68"/>
      <c r="AU1901" s="68"/>
      <c r="AV1901" s="68"/>
    </row>
    <row r="1902" spans="27:48">
      <c r="AA1902" s="68"/>
      <c r="AB1902" s="68"/>
      <c r="AC1902" s="68"/>
      <c r="AD1902" s="68"/>
      <c r="AE1902" s="68"/>
      <c r="AG1902" s="69"/>
      <c r="AN1902" s="68"/>
      <c r="AO1902" s="68"/>
      <c r="AP1902" s="68"/>
      <c r="AQ1902" s="68"/>
      <c r="AR1902" s="68"/>
      <c r="AS1902" s="68"/>
      <c r="AT1902" s="68"/>
      <c r="AU1902" s="68"/>
    </row>
    <row r="1903" spans="27:48">
      <c r="AA1903" s="68"/>
      <c r="AB1903" s="68"/>
      <c r="AC1903" s="68"/>
      <c r="AD1903" s="68"/>
      <c r="AE1903" s="68"/>
      <c r="AG1903" s="69"/>
      <c r="AN1903" s="68"/>
      <c r="AO1903" s="68"/>
      <c r="AP1903" s="68"/>
      <c r="AQ1903" s="68"/>
      <c r="AR1903" s="68"/>
      <c r="AS1903" s="68"/>
      <c r="AT1903" s="68"/>
      <c r="AU1903" s="68"/>
    </row>
    <row r="1904" spans="27:48">
      <c r="AA1904" s="68"/>
      <c r="AB1904" s="68"/>
      <c r="AC1904" s="68"/>
      <c r="AD1904" s="68"/>
      <c r="AE1904" s="68"/>
      <c r="AG1904" s="69"/>
      <c r="AN1904" s="68"/>
      <c r="AO1904" s="68"/>
      <c r="AP1904" s="68"/>
      <c r="AQ1904" s="68"/>
      <c r="AR1904" s="68"/>
      <c r="AS1904" s="68"/>
      <c r="AT1904" s="68"/>
      <c r="AU1904" s="68"/>
    </row>
    <row r="1905" spans="27:48">
      <c r="AA1905" s="68"/>
      <c r="AB1905" s="68"/>
      <c r="AC1905" s="68"/>
      <c r="AD1905" s="68"/>
      <c r="AE1905" s="68"/>
      <c r="AG1905" s="69"/>
      <c r="AN1905" s="68"/>
      <c r="AO1905" s="68"/>
      <c r="AP1905" s="68"/>
      <c r="AQ1905" s="68"/>
      <c r="AR1905" s="68"/>
      <c r="AS1905" s="68"/>
      <c r="AT1905" s="68"/>
      <c r="AU1905" s="68"/>
      <c r="AV1905" s="68"/>
    </row>
    <row r="1906" spans="27:48">
      <c r="AA1906" s="68"/>
      <c r="AB1906" s="68"/>
      <c r="AC1906" s="68"/>
      <c r="AD1906" s="68"/>
      <c r="AE1906" s="68"/>
      <c r="AG1906" s="69"/>
      <c r="AN1906" s="68"/>
      <c r="AO1906" s="68"/>
      <c r="AP1906" s="68"/>
      <c r="AQ1906" s="68"/>
      <c r="AR1906" s="68"/>
      <c r="AS1906" s="68"/>
      <c r="AT1906" s="68"/>
      <c r="AU1906" s="68"/>
    </row>
    <row r="1907" spans="27:48">
      <c r="AA1907" s="68"/>
      <c r="AB1907" s="68"/>
      <c r="AC1907" s="68"/>
      <c r="AD1907" s="68"/>
      <c r="AE1907" s="68"/>
      <c r="AG1907" s="69"/>
      <c r="AN1907" s="68"/>
      <c r="AO1907" s="68"/>
      <c r="AP1907" s="68"/>
      <c r="AQ1907" s="68"/>
      <c r="AR1907" s="68"/>
      <c r="AS1907" s="68"/>
      <c r="AT1907" s="68"/>
      <c r="AU1907" s="68"/>
    </row>
    <row r="1908" spans="27:48">
      <c r="AA1908" s="68"/>
      <c r="AB1908" s="68"/>
      <c r="AC1908" s="68"/>
      <c r="AD1908" s="68"/>
      <c r="AE1908" s="68"/>
      <c r="AG1908" s="69"/>
      <c r="AN1908" s="68"/>
      <c r="AO1908" s="68"/>
      <c r="AP1908" s="68"/>
      <c r="AQ1908" s="68"/>
      <c r="AR1908" s="68"/>
      <c r="AS1908" s="68"/>
      <c r="AT1908" s="68"/>
      <c r="AU1908" s="68"/>
      <c r="AV1908" s="68"/>
    </row>
    <row r="1909" spans="27:48">
      <c r="AA1909" s="68"/>
      <c r="AB1909" s="68"/>
      <c r="AC1909" s="68"/>
      <c r="AD1909" s="68"/>
      <c r="AE1909" s="68"/>
      <c r="AG1909" s="69"/>
      <c r="AN1909" s="68"/>
      <c r="AO1909" s="68"/>
      <c r="AP1909" s="68"/>
      <c r="AQ1909" s="68"/>
      <c r="AR1909" s="68"/>
      <c r="AS1909" s="68"/>
      <c r="AT1909" s="68"/>
      <c r="AU1909" s="68"/>
    </row>
    <row r="1910" spans="27:48">
      <c r="AA1910" s="68"/>
      <c r="AB1910" s="68"/>
      <c r="AC1910" s="68"/>
      <c r="AD1910" s="68"/>
      <c r="AE1910" s="68"/>
      <c r="AG1910" s="69"/>
      <c r="AN1910" s="68"/>
      <c r="AO1910" s="68"/>
      <c r="AP1910" s="68"/>
      <c r="AQ1910" s="68"/>
      <c r="AR1910" s="68"/>
      <c r="AS1910" s="68"/>
      <c r="AT1910" s="68"/>
      <c r="AU1910" s="68"/>
    </row>
    <row r="1911" spans="27:48">
      <c r="AA1911" s="68"/>
      <c r="AB1911" s="68"/>
      <c r="AC1911" s="68"/>
      <c r="AD1911" s="68"/>
      <c r="AE1911" s="68"/>
      <c r="AG1911" s="69"/>
      <c r="AN1911" s="68"/>
      <c r="AO1911" s="68"/>
      <c r="AP1911" s="68"/>
      <c r="AQ1911" s="68"/>
      <c r="AR1911" s="68"/>
      <c r="AS1911" s="68"/>
      <c r="AT1911" s="68"/>
      <c r="AU1911" s="68"/>
    </row>
    <row r="1912" spans="27:48">
      <c r="AA1912" s="68"/>
      <c r="AB1912" s="68"/>
      <c r="AC1912" s="68"/>
      <c r="AD1912" s="68"/>
      <c r="AE1912" s="68"/>
      <c r="AG1912" s="69"/>
      <c r="AN1912" s="68"/>
      <c r="AO1912" s="68"/>
      <c r="AP1912" s="68"/>
      <c r="AQ1912" s="68"/>
      <c r="AR1912" s="68"/>
      <c r="AS1912" s="68"/>
      <c r="AT1912" s="68"/>
      <c r="AU1912" s="68"/>
    </row>
    <row r="1913" spans="27:48">
      <c r="AA1913" s="68"/>
      <c r="AB1913" s="68"/>
      <c r="AC1913" s="68"/>
      <c r="AD1913" s="68"/>
      <c r="AE1913" s="68"/>
      <c r="AG1913" s="69"/>
      <c r="AN1913" s="68"/>
      <c r="AO1913" s="68"/>
      <c r="AP1913" s="68"/>
      <c r="AQ1913" s="68"/>
      <c r="AR1913" s="68"/>
      <c r="AS1913" s="68"/>
      <c r="AT1913" s="68"/>
      <c r="AU1913" s="68"/>
    </row>
    <row r="1914" spans="27:48">
      <c r="AA1914" s="68"/>
      <c r="AB1914" s="68"/>
      <c r="AC1914" s="68"/>
      <c r="AD1914" s="68"/>
      <c r="AE1914" s="68"/>
      <c r="AG1914" s="69"/>
      <c r="AN1914" s="68"/>
      <c r="AO1914" s="68"/>
      <c r="AP1914" s="68"/>
      <c r="AQ1914" s="68"/>
      <c r="AR1914" s="68"/>
      <c r="AS1914" s="68"/>
      <c r="AT1914" s="68"/>
      <c r="AU1914" s="68"/>
    </row>
    <row r="1915" spans="27:48">
      <c r="AA1915" s="68"/>
      <c r="AB1915" s="68"/>
      <c r="AC1915" s="68"/>
      <c r="AD1915" s="68"/>
      <c r="AE1915" s="68"/>
      <c r="AG1915" s="69"/>
      <c r="AN1915" s="68"/>
      <c r="AO1915" s="68"/>
      <c r="AP1915" s="68"/>
      <c r="AQ1915" s="68"/>
      <c r="AR1915" s="68"/>
      <c r="AS1915" s="68"/>
      <c r="AT1915" s="68"/>
      <c r="AU1915" s="68"/>
    </row>
    <row r="1916" spans="27:48">
      <c r="AA1916" s="68"/>
      <c r="AB1916" s="68"/>
      <c r="AC1916" s="68"/>
      <c r="AD1916" s="68"/>
      <c r="AE1916" s="68"/>
      <c r="AG1916" s="69"/>
      <c r="AN1916" s="68"/>
      <c r="AO1916" s="68"/>
      <c r="AP1916" s="68"/>
      <c r="AQ1916" s="68"/>
      <c r="AR1916" s="68"/>
      <c r="AS1916" s="68"/>
      <c r="AT1916" s="68"/>
      <c r="AU1916" s="68"/>
    </row>
    <row r="1917" spans="27:48">
      <c r="AA1917" s="68"/>
      <c r="AB1917" s="68"/>
      <c r="AC1917" s="68"/>
      <c r="AD1917" s="68"/>
      <c r="AE1917" s="68"/>
      <c r="AG1917" s="69"/>
      <c r="AN1917" s="68"/>
      <c r="AO1917" s="68"/>
      <c r="AP1917" s="68"/>
      <c r="AQ1917" s="68"/>
      <c r="AR1917" s="68"/>
      <c r="AS1917" s="68"/>
      <c r="AT1917" s="68"/>
      <c r="AU1917" s="68"/>
    </row>
    <row r="1918" spans="27:48">
      <c r="AA1918" s="68"/>
      <c r="AB1918" s="68"/>
      <c r="AC1918" s="68"/>
      <c r="AD1918" s="68"/>
      <c r="AE1918" s="68"/>
      <c r="AG1918" s="69"/>
      <c r="AN1918" s="68"/>
      <c r="AO1918" s="68"/>
      <c r="AP1918" s="68"/>
      <c r="AQ1918" s="68"/>
      <c r="AR1918" s="68"/>
      <c r="AS1918" s="68"/>
      <c r="AT1918" s="68"/>
      <c r="AU1918" s="68"/>
    </row>
    <row r="1919" spans="27:48">
      <c r="AA1919" s="68"/>
      <c r="AB1919" s="68"/>
      <c r="AC1919" s="68"/>
      <c r="AD1919" s="68"/>
      <c r="AE1919" s="68"/>
      <c r="AG1919" s="69"/>
      <c r="AN1919" s="68"/>
      <c r="AO1919" s="68"/>
      <c r="AP1919" s="68"/>
      <c r="AQ1919" s="68"/>
      <c r="AR1919" s="68"/>
      <c r="AS1919" s="68"/>
      <c r="AT1919" s="68"/>
      <c r="AU1919" s="68"/>
    </row>
    <row r="1920" spans="27:48">
      <c r="AA1920" s="68"/>
      <c r="AB1920" s="68"/>
      <c r="AC1920" s="68"/>
      <c r="AD1920" s="68"/>
      <c r="AE1920" s="68"/>
      <c r="AG1920" s="69"/>
      <c r="AN1920" s="68"/>
      <c r="AO1920" s="68"/>
      <c r="AP1920" s="68"/>
      <c r="AQ1920" s="68"/>
      <c r="AR1920" s="68"/>
      <c r="AS1920" s="68"/>
      <c r="AT1920" s="68"/>
      <c r="AU1920" s="68"/>
    </row>
    <row r="1921" spans="27:47">
      <c r="AA1921" s="68"/>
      <c r="AB1921" s="68"/>
      <c r="AC1921" s="68"/>
      <c r="AD1921" s="68"/>
      <c r="AE1921" s="68"/>
      <c r="AG1921" s="69"/>
      <c r="AN1921" s="68"/>
      <c r="AO1921" s="68"/>
      <c r="AP1921" s="68"/>
      <c r="AQ1921" s="68"/>
      <c r="AR1921" s="68"/>
      <c r="AS1921" s="68"/>
      <c r="AT1921" s="68"/>
      <c r="AU1921" s="68"/>
    </row>
    <row r="1922" spans="27:47">
      <c r="AA1922" s="68"/>
      <c r="AB1922" s="68"/>
      <c r="AC1922" s="68"/>
      <c r="AD1922" s="68"/>
      <c r="AE1922" s="68"/>
      <c r="AG1922" s="69"/>
      <c r="AN1922" s="68"/>
      <c r="AO1922" s="68"/>
      <c r="AP1922" s="68"/>
      <c r="AQ1922" s="68"/>
      <c r="AR1922" s="68"/>
      <c r="AS1922" s="68"/>
      <c r="AT1922" s="68"/>
      <c r="AU1922" s="68"/>
    </row>
    <row r="1923" spans="27:47">
      <c r="AA1923" s="68"/>
      <c r="AB1923" s="68"/>
      <c r="AC1923" s="68"/>
      <c r="AD1923" s="68"/>
      <c r="AE1923" s="68"/>
      <c r="AG1923" s="69"/>
      <c r="AN1923" s="68"/>
      <c r="AO1923" s="68"/>
      <c r="AP1923" s="68"/>
      <c r="AQ1923" s="68"/>
      <c r="AR1923" s="68"/>
      <c r="AS1923" s="68"/>
      <c r="AT1923" s="68"/>
      <c r="AU1923" s="68"/>
    </row>
    <row r="1924" spans="27:47">
      <c r="AA1924" s="68"/>
      <c r="AB1924" s="68"/>
      <c r="AC1924" s="68"/>
      <c r="AD1924" s="68"/>
      <c r="AE1924" s="68"/>
      <c r="AG1924" s="69"/>
      <c r="AN1924" s="68"/>
      <c r="AO1924" s="68"/>
      <c r="AP1924" s="68"/>
      <c r="AQ1924" s="68"/>
      <c r="AR1924" s="68"/>
      <c r="AS1924" s="68"/>
      <c r="AT1924" s="68"/>
      <c r="AU1924" s="68"/>
    </row>
    <row r="1925" spans="27:47">
      <c r="AA1925" s="68"/>
      <c r="AB1925" s="68"/>
      <c r="AC1925" s="68"/>
      <c r="AD1925" s="68"/>
      <c r="AE1925" s="68"/>
      <c r="AG1925" s="69"/>
      <c r="AN1925" s="68"/>
      <c r="AO1925" s="68"/>
      <c r="AP1925" s="68"/>
      <c r="AQ1925" s="68"/>
      <c r="AR1925" s="68"/>
      <c r="AS1925" s="68"/>
      <c r="AT1925" s="68"/>
      <c r="AU1925" s="68"/>
    </row>
    <row r="1926" spans="27:47">
      <c r="AA1926" s="68"/>
      <c r="AB1926" s="68"/>
      <c r="AC1926" s="68"/>
      <c r="AD1926" s="68"/>
      <c r="AE1926" s="68"/>
      <c r="AG1926" s="69"/>
      <c r="AN1926" s="68"/>
      <c r="AO1926" s="68"/>
      <c r="AP1926" s="68"/>
      <c r="AQ1926" s="68"/>
      <c r="AR1926" s="68"/>
      <c r="AS1926" s="68"/>
      <c r="AT1926" s="68"/>
      <c r="AU1926" s="68"/>
    </row>
    <row r="1927" spans="27:47">
      <c r="AA1927" s="68"/>
      <c r="AB1927" s="68"/>
      <c r="AC1927" s="68"/>
      <c r="AD1927" s="68"/>
      <c r="AE1927" s="68"/>
      <c r="AG1927" s="69"/>
      <c r="AN1927" s="68"/>
      <c r="AO1927" s="68"/>
      <c r="AP1927" s="68"/>
      <c r="AQ1927" s="68"/>
      <c r="AR1927" s="68"/>
      <c r="AS1927" s="68"/>
      <c r="AT1927" s="68"/>
      <c r="AU1927" s="68"/>
    </row>
    <row r="1928" spans="27:47">
      <c r="AA1928" s="68"/>
      <c r="AB1928" s="68"/>
      <c r="AC1928" s="68"/>
      <c r="AD1928" s="68"/>
      <c r="AE1928" s="68"/>
      <c r="AG1928" s="69"/>
      <c r="AN1928" s="68"/>
      <c r="AO1928" s="68"/>
      <c r="AP1928" s="68"/>
      <c r="AQ1928" s="68"/>
      <c r="AR1928" s="68"/>
      <c r="AS1928" s="68"/>
      <c r="AT1928" s="68"/>
      <c r="AU1928" s="68"/>
    </row>
    <row r="1929" spans="27:47">
      <c r="AA1929" s="68"/>
      <c r="AB1929" s="68"/>
      <c r="AC1929" s="68"/>
      <c r="AD1929" s="68"/>
      <c r="AE1929" s="68"/>
      <c r="AG1929" s="69"/>
      <c r="AN1929" s="68"/>
      <c r="AO1929" s="68"/>
      <c r="AP1929" s="68"/>
      <c r="AQ1929" s="68"/>
      <c r="AR1929" s="68"/>
      <c r="AS1929" s="68"/>
      <c r="AT1929" s="68"/>
      <c r="AU1929" s="68"/>
    </row>
    <row r="1930" spans="27:47">
      <c r="AA1930" s="68"/>
      <c r="AB1930" s="68"/>
      <c r="AC1930" s="68"/>
      <c r="AD1930" s="68"/>
      <c r="AE1930" s="68"/>
      <c r="AG1930" s="69"/>
      <c r="AN1930" s="68"/>
      <c r="AO1930" s="68"/>
      <c r="AP1930" s="68"/>
      <c r="AQ1930" s="68"/>
      <c r="AR1930" s="68"/>
      <c r="AS1930" s="68"/>
      <c r="AT1930" s="68"/>
      <c r="AU1930" s="68"/>
    </row>
    <row r="1931" spans="27:47">
      <c r="AA1931" s="68"/>
      <c r="AB1931" s="68"/>
      <c r="AC1931" s="68"/>
      <c r="AD1931" s="68"/>
      <c r="AE1931" s="68"/>
      <c r="AG1931" s="69"/>
      <c r="AN1931" s="68"/>
      <c r="AO1931" s="68"/>
      <c r="AP1931" s="68"/>
      <c r="AQ1931" s="68"/>
      <c r="AR1931" s="68"/>
      <c r="AS1931" s="68"/>
      <c r="AT1931" s="68"/>
      <c r="AU1931" s="68"/>
    </row>
    <row r="1932" spans="27:47">
      <c r="AA1932" s="68"/>
      <c r="AB1932" s="68"/>
      <c r="AC1932" s="68"/>
      <c r="AD1932" s="68"/>
      <c r="AE1932" s="68"/>
      <c r="AG1932" s="69"/>
      <c r="AN1932" s="68"/>
      <c r="AO1932" s="68"/>
      <c r="AP1932" s="68"/>
      <c r="AQ1932" s="68"/>
      <c r="AR1932" s="68"/>
      <c r="AS1932" s="68"/>
      <c r="AT1932" s="68"/>
      <c r="AU1932" s="68"/>
    </row>
    <row r="1933" spans="27:47">
      <c r="AA1933" s="68"/>
      <c r="AB1933" s="68"/>
      <c r="AC1933" s="68"/>
      <c r="AD1933" s="68"/>
      <c r="AE1933" s="68"/>
      <c r="AG1933" s="69"/>
      <c r="AN1933" s="68"/>
      <c r="AO1933" s="68"/>
      <c r="AP1933" s="68"/>
      <c r="AQ1933" s="68"/>
      <c r="AR1933" s="68"/>
      <c r="AS1933" s="68"/>
      <c r="AT1933" s="68"/>
      <c r="AU1933" s="68"/>
    </row>
    <row r="1934" spans="27:47">
      <c r="AA1934" s="68"/>
      <c r="AB1934" s="68"/>
      <c r="AC1934" s="68"/>
      <c r="AD1934" s="68"/>
      <c r="AE1934" s="68"/>
      <c r="AG1934" s="69"/>
      <c r="AN1934" s="68"/>
      <c r="AO1934" s="68"/>
      <c r="AP1934" s="68"/>
      <c r="AQ1934" s="68"/>
      <c r="AR1934" s="68"/>
      <c r="AS1934" s="68"/>
      <c r="AT1934" s="68"/>
      <c r="AU1934" s="68"/>
    </row>
    <row r="1935" spans="27:47">
      <c r="AA1935" s="68"/>
      <c r="AB1935" s="68"/>
      <c r="AC1935" s="68"/>
      <c r="AD1935" s="68"/>
      <c r="AE1935" s="68"/>
      <c r="AG1935" s="69"/>
      <c r="AN1935" s="68"/>
      <c r="AO1935" s="68"/>
      <c r="AP1935" s="68"/>
      <c r="AQ1935" s="68"/>
      <c r="AR1935" s="68"/>
      <c r="AS1935" s="68"/>
      <c r="AT1935" s="68"/>
      <c r="AU1935" s="68"/>
    </row>
    <row r="1936" spans="27:47">
      <c r="AA1936" s="68"/>
      <c r="AB1936" s="68"/>
      <c r="AC1936" s="68"/>
      <c r="AD1936" s="68"/>
      <c r="AE1936" s="68"/>
      <c r="AG1936" s="69"/>
      <c r="AN1936" s="68"/>
      <c r="AO1936" s="68"/>
      <c r="AP1936" s="68"/>
      <c r="AQ1936" s="68"/>
      <c r="AR1936" s="68"/>
      <c r="AS1936" s="68"/>
      <c r="AT1936" s="68"/>
      <c r="AU1936" s="68"/>
    </row>
    <row r="1937" spans="27:47">
      <c r="AA1937" s="68"/>
      <c r="AB1937" s="68"/>
      <c r="AC1937" s="68"/>
      <c r="AD1937" s="68"/>
      <c r="AE1937" s="68"/>
      <c r="AG1937" s="69"/>
      <c r="AN1937" s="68"/>
      <c r="AO1937" s="68"/>
      <c r="AP1937" s="68"/>
      <c r="AQ1937" s="68"/>
      <c r="AR1937" s="68"/>
      <c r="AS1937" s="68"/>
      <c r="AT1937" s="68"/>
      <c r="AU1937" s="68"/>
    </row>
    <row r="1938" spans="27:47">
      <c r="AA1938" s="68"/>
      <c r="AB1938" s="68"/>
      <c r="AC1938" s="68"/>
      <c r="AD1938" s="68"/>
      <c r="AE1938" s="68"/>
      <c r="AG1938" s="69"/>
      <c r="AN1938" s="68"/>
      <c r="AO1938" s="68"/>
      <c r="AP1938" s="68"/>
      <c r="AQ1938" s="68"/>
      <c r="AR1938" s="68"/>
      <c r="AS1938" s="68"/>
      <c r="AT1938" s="68"/>
      <c r="AU1938" s="68"/>
    </row>
    <row r="1939" spans="27:47">
      <c r="AA1939" s="68"/>
      <c r="AB1939" s="68"/>
      <c r="AC1939" s="68"/>
      <c r="AD1939" s="68"/>
      <c r="AE1939" s="68"/>
      <c r="AG1939" s="69"/>
      <c r="AN1939" s="68"/>
      <c r="AO1939" s="68"/>
      <c r="AP1939" s="68"/>
      <c r="AQ1939" s="68"/>
      <c r="AR1939" s="68"/>
      <c r="AS1939" s="68"/>
      <c r="AT1939" s="68"/>
      <c r="AU1939" s="68"/>
    </row>
    <row r="1940" spans="27:47">
      <c r="AA1940" s="68"/>
      <c r="AB1940" s="68"/>
      <c r="AC1940" s="68"/>
      <c r="AD1940" s="68"/>
      <c r="AE1940" s="68"/>
      <c r="AG1940" s="69"/>
      <c r="AN1940" s="68"/>
      <c r="AO1940" s="68"/>
      <c r="AP1940" s="68"/>
      <c r="AQ1940" s="68"/>
      <c r="AR1940" s="68"/>
      <c r="AS1940" s="68"/>
      <c r="AT1940" s="68"/>
      <c r="AU1940" s="68"/>
    </row>
    <row r="1941" spans="27:47">
      <c r="AA1941" s="68"/>
      <c r="AB1941" s="68"/>
      <c r="AC1941" s="68"/>
      <c r="AD1941" s="68"/>
      <c r="AE1941" s="68"/>
      <c r="AG1941" s="69"/>
      <c r="AN1941" s="68"/>
      <c r="AO1941" s="68"/>
      <c r="AP1941" s="68"/>
      <c r="AQ1941" s="68"/>
      <c r="AR1941" s="68"/>
      <c r="AS1941" s="68"/>
      <c r="AT1941" s="68"/>
      <c r="AU1941" s="68"/>
    </row>
    <row r="1942" spans="27:47">
      <c r="AA1942" s="68"/>
      <c r="AB1942" s="68"/>
      <c r="AC1942" s="68"/>
      <c r="AD1942" s="68"/>
      <c r="AE1942" s="68"/>
      <c r="AG1942" s="69"/>
      <c r="AN1942" s="68"/>
      <c r="AO1942" s="68"/>
      <c r="AP1942" s="68"/>
      <c r="AQ1942" s="68"/>
      <c r="AR1942" s="68"/>
      <c r="AS1942" s="68"/>
      <c r="AT1942" s="68"/>
      <c r="AU1942" s="68"/>
    </row>
    <row r="1943" spans="27:47">
      <c r="AA1943" s="68"/>
      <c r="AB1943" s="68"/>
      <c r="AC1943" s="68"/>
      <c r="AD1943" s="68"/>
      <c r="AE1943" s="68"/>
      <c r="AG1943" s="69"/>
      <c r="AN1943" s="68"/>
      <c r="AO1943" s="68"/>
      <c r="AP1943" s="68"/>
      <c r="AQ1943" s="68"/>
      <c r="AR1943" s="68"/>
      <c r="AS1943" s="68"/>
      <c r="AT1943" s="68"/>
      <c r="AU1943" s="68"/>
    </row>
    <row r="1944" spans="27:47">
      <c r="AA1944" s="68"/>
      <c r="AB1944" s="68"/>
      <c r="AC1944" s="68"/>
      <c r="AD1944" s="68"/>
      <c r="AE1944" s="68"/>
      <c r="AG1944" s="69"/>
      <c r="AN1944" s="68"/>
      <c r="AO1944" s="68"/>
      <c r="AP1944" s="68"/>
      <c r="AQ1944" s="68"/>
      <c r="AR1944" s="68"/>
      <c r="AS1944" s="68"/>
      <c r="AT1944" s="68"/>
      <c r="AU1944" s="68"/>
    </row>
    <row r="1945" spans="27:47">
      <c r="AA1945" s="68"/>
      <c r="AB1945" s="68"/>
      <c r="AC1945" s="68"/>
      <c r="AD1945" s="68"/>
      <c r="AE1945" s="68"/>
      <c r="AG1945" s="69"/>
      <c r="AN1945" s="68"/>
      <c r="AO1945" s="68"/>
      <c r="AP1945" s="68"/>
      <c r="AQ1945" s="68"/>
      <c r="AR1945" s="68"/>
      <c r="AS1945" s="68"/>
      <c r="AT1945" s="68"/>
      <c r="AU1945" s="68"/>
    </row>
    <row r="1946" spans="27:47">
      <c r="AA1946" s="68"/>
      <c r="AB1946" s="68"/>
      <c r="AC1946" s="68"/>
      <c r="AD1946" s="68"/>
      <c r="AE1946" s="68"/>
      <c r="AG1946" s="69"/>
      <c r="AN1946" s="68"/>
      <c r="AO1946" s="68"/>
      <c r="AP1946" s="68"/>
      <c r="AQ1946" s="68"/>
      <c r="AR1946" s="68"/>
      <c r="AS1946" s="68"/>
      <c r="AT1946" s="68"/>
      <c r="AU1946" s="68"/>
    </row>
    <row r="1947" spans="27:47">
      <c r="AA1947" s="68"/>
      <c r="AB1947" s="68"/>
      <c r="AC1947" s="68"/>
      <c r="AD1947" s="68"/>
      <c r="AE1947" s="68"/>
      <c r="AG1947" s="69"/>
      <c r="AN1947" s="68"/>
      <c r="AO1947" s="68"/>
      <c r="AP1947" s="68"/>
      <c r="AQ1947" s="68"/>
      <c r="AR1947" s="68"/>
      <c r="AS1947" s="68"/>
      <c r="AT1947" s="68"/>
      <c r="AU1947" s="68"/>
    </row>
    <row r="1948" spans="27:47">
      <c r="AA1948" s="68"/>
      <c r="AB1948" s="68"/>
      <c r="AC1948" s="68"/>
      <c r="AD1948" s="68"/>
      <c r="AE1948" s="68"/>
      <c r="AG1948" s="69"/>
      <c r="AN1948" s="68"/>
      <c r="AO1948" s="68"/>
      <c r="AP1948" s="68"/>
      <c r="AQ1948" s="68"/>
      <c r="AR1948" s="68"/>
      <c r="AS1948" s="68"/>
      <c r="AT1948" s="68"/>
      <c r="AU1948" s="68"/>
    </row>
    <row r="1949" spans="27:47">
      <c r="AA1949" s="68"/>
      <c r="AB1949" s="68"/>
      <c r="AC1949" s="68"/>
      <c r="AD1949" s="68"/>
      <c r="AE1949" s="68"/>
      <c r="AG1949" s="69"/>
      <c r="AN1949" s="68"/>
      <c r="AO1949" s="68"/>
      <c r="AP1949" s="68"/>
      <c r="AQ1949" s="68"/>
      <c r="AR1949" s="68"/>
      <c r="AS1949" s="68"/>
      <c r="AT1949" s="68"/>
      <c r="AU1949" s="68"/>
    </row>
    <row r="1950" spans="27:47">
      <c r="AA1950" s="68"/>
      <c r="AB1950" s="68"/>
      <c r="AC1950" s="68"/>
      <c r="AD1950" s="68"/>
      <c r="AE1950" s="68"/>
      <c r="AG1950" s="69"/>
      <c r="AN1950" s="68"/>
      <c r="AO1950" s="68"/>
      <c r="AP1950" s="68"/>
      <c r="AQ1950" s="68"/>
      <c r="AR1950" s="68"/>
      <c r="AS1950" s="68"/>
      <c r="AT1950" s="68"/>
      <c r="AU1950" s="68"/>
    </row>
    <row r="1951" spans="27:47">
      <c r="AA1951" s="68"/>
      <c r="AB1951" s="68"/>
      <c r="AC1951" s="68"/>
      <c r="AD1951" s="68"/>
      <c r="AE1951" s="68"/>
      <c r="AG1951" s="69"/>
      <c r="AN1951" s="68"/>
      <c r="AO1951" s="68"/>
      <c r="AP1951" s="68"/>
      <c r="AQ1951" s="68"/>
      <c r="AR1951" s="68"/>
      <c r="AS1951" s="68"/>
      <c r="AT1951" s="68"/>
      <c r="AU1951" s="68"/>
    </row>
    <row r="1952" spans="27:47">
      <c r="AA1952" s="68"/>
      <c r="AB1952" s="68"/>
      <c r="AC1952" s="68"/>
      <c r="AD1952" s="68"/>
      <c r="AE1952" s="68"/>
      <c r="AG1952" s="69"/>
      <c r="AN1952" s="68"/>
      <c r="AO1952" s="68"/>
      <c r="AP1952" s="68"/>
      <c r="AQ1952" s="68"/>
      <c r="AR1952" s="68"/>
      <c r="AS1952" s="68"/>
      <c r="AT1952" s="68"/>
      <c r="AU1952" s="68"/>
    </row>
    <row r="1953" spans="27:47">
      <c r="AA1953" s="68"/>
      <c r="AB1953" s="68"/>
      <c r="AC1953" s="68"/>
      <c r="AD1953" s="68"/>
      <c r="AE1953" s="68"/>
      <c r="AG1953" s="69"/>
      <c r="AN1953" s="68"/>
      <c r="AO1953" s="68"/>
      <c r="AP1953" s="68"/>
      <c r="AQ1953" s="68"/>
      <c r="AR1953" s="68"/>
      <c r="AS1953" s="68"/>
      <c r="AT1953" s="68"/>
      <c r="AU1953" s="68"/>
    </row>
    <row r="1954" spans="27:47">
      <c r="AA1954" s="68"/>
      <c r="AB1954" s="68"/>
      <c r="AC1954" s="68"/>
      <c r="AD1954" s="68"/>
      <c r="AE1954" s="68"/>
      <c r="AG1954" s="69"/>
      <c r="AN1954" s="68"/>
      <c r="AO1954" s="68"/>
      <c r="AP1954" s="68"/>
      <c r="AQ1954" s="68"/>
      <c r="AR1954" s="68"/>
      <c r="AS1954" s="68"/>
      <c r="AT1954" s="68"/>
      <c r="AU1954" s="68"/>
    </row>
    <row r="1955" spans="27:47">
      <c r="AA1955" s="68"/>
      <c r="AB1955" s="68"/>
      <c r="AC1955" s="68"/>
      <c r="AD1955" s="68"/>
      <c r="AE1955" s="68"/>
      <c r="AG1955" s="69"/>
      <c r="AN1955" s="68"/>
      <c r="AO1955" s="68"/>
      <c r="AP1955" s="68"/>
      <c r="AQ1955" s="68"/>
      <c r="AR1955" s="68"/>
      <c r="AS1955" s="68"/>
      <c r="AT1955" s="68"/>
      <c r="AU1955" s="68"/>
    </row>
    <row r="1956" spans="27:47">
      <c r="AA1956" s="68"/>
      <c r="AB1956" s="68"/>
      <c r="AC1956" s="68"/>
      <c r="AD1956" s="68"/>
      <c r="AE1956" s="68"/>
      <c r="AG1956" s="69"/>
      <c r="AN1956" s="68"/>
      <c r="AO1956" s="68"/>
      <c r="AP1956" s="68"/>
      <c r="AQ1956" s="68"/>
      <c r="AR1956" s="68"/>
      <c r="AS1956" s="68"/>
      <c r="AT1956" s="68"/>
      <c r="AU1956" s="68"/>
    </row>
    <row r="1957" spans="27:47">
      <c r="AA1957" s="68"/>
      <c r="AB1957" s="68"/>
      <c r="AC1957" s="68"/>
      <c r="AD1957" s="68"/>
      <c r="AE1957" s="68"/>
      <c r="AG1957" s="69"/>
      <c r="AN1957" s="68"/>
      <c r="AO1957" s="68"/>
      <c r="AP1957" s="68"/>
      <c r="AQ1957" s="68"/>
      <c r="AR1957" s="68"/>
      <c r="AS1957" s="68"/>
      <c r="AT1957" s="68"/>
      <c r="AU1957" s="68"/>
    </row>
    <row r="1958" spans="27:47">
      <c r="AA1958" s="68"/>
      <c r="AB1958" s="68"/>
      <c r="AC1958" s="68"/>
      <c r="AD1958" s="68"/>
      <c r="AE1958" s="68"/>
      <c r="AG1958" s="69"/>
      <c r="AN1958" s="68"/>
      <c r="AO1958" s="68"/>
      <c r="AP1958" s="68"/>
      <c r="AQ1958" s="68"/>
      <c r="AR1958" s="68"/>
      <c r="AS1958" s="68"/>
      <c r="AT1958" s="68"/>
      <c r="AU1958" s="68"/>
    </row>
    <row r="1959" spans="27:47">
      <c r="AA1959" s="68"/>
      <c r="AB1959" s="68"/>
      <c r="AC1959" s="68"/>
      <c r="AD1959" s="68"/>
      <c r="AE1959" s="68"/>
      <c r="AG1959" s="69"/>
      <c r="AN1959" s="68"/>
      <c r="AO1959" s="68"/>
      <c r="AP1959" s="68"/>
      <c r="AQ1959" s="68"/>
      <c r="AR1959" s="68"/>
      <c r="AS1959" s="68"/>
      <c r="AT1959" s="68"/>
      <c r="AU1959" s="68"/>
    </row>
    <row r="1960" spans="27:47">
      <c r="AA1960" s="68"/>
      <c r="AB1960" s="68"/>
      <c r="AC1960" s="68"/>
      <c r="AD1960" s="68"/>
      <c r="AE1960" s="68"/>
      <c r="AG1960" s="69"/>
      <c r="AN1960" s="68"/>
      <c r="AO1960" s="68"/>
      <c r="AP1960" s="68"/>
      <c r="AQ1960" s="68"/>
      <c r="AR1960" s="68"/>
      <c r="AS1960" s="68"/>
      <c r="AT1960" s="68"/>
      <c r="AU1960" s="68"/>
    </row>
    <row r="1961" spans="27:47">
      <c r="AA1961" s="68"/>
      <c r="AB1961" s="68"/>
      <c r="AC1961" s="68"/>
      <c r="AD1961" s="68"/>
      <c r="AE1961" s="68"/>
      <c r="AG1961" s="69"/>
      <c r="AN1961" s="68"/>
      <c r="AO1961" s="68"/>
      <c r="AP1961" s="68"/>
      <c r="AQ1961" s="68"/>
      <c r="AR1961" s="68"/>
      <c r="AS1961" s="68"/>
      <c r="AT1961" s="68"/>
      <c r="AU1961" s="68"/>
    </row>
    <row r="1962" spans="27:47">
      <c r="AA1962" s="68"/>
      <c r="AB1962" s="68"/>
      <c r="AC1962" s="68"/>
      <c r="AD1962" s="68"/>
      <c r="AE1962" s="68"/>
      <c r="AG1962" s="69"/>
      <c r="AN1962" s="68"/>
      <c r="AO1962" s="68"/>
      <c r="AP1962" s="68"/>
      <c r="AQ1962" s="68"/>
      <c r="AR1962" s="68"/>
      <c r="AS1962" s="68"/>
      <c r="AT1962" s="68"/>
      <c r="AU1962" s="68"/>
    </row>
    <row r="1963" spans="27:47">
      <c r="AA1963" s="68"/>
      <c r="AB1963" s="68"/>
      <c r="AC1963" s="68"/>
      <c r="AD1963" s="68"/>
      <c r="AE1963" s="68"/>
      <c r="AG1963" s="69"/>
      <c r="AN1963" s="68"/>
      <c r="AO1963" s="68"/>
      <c r="AP1963" s="68"/>
      <c r="AQ1963" s="68"/>
      <c r="AR1963" s="68"/>
      <c r="AS1963" s="68"/>
      <c r="AT1963" s="68"/>
      <c r="AU1963" s="68"/>
    </row>
    <row r="1964" spans="27:47">
      <c r="AA1964" s="68"/>
      <c r="AB1964" s="68"/>
      <c r="AC1964" s="68"/>
      <c r="AD1964" s="68"/>
      <c r="AE1964" s="68"/>
      <c r="AG1964" s="69"/>
      <c r="AN1964" s="68"/>
      <c r="AO1964" s="68"/>
      <c r="AP1964" s="68"/>
      <c r="AQ1964" s="68"/>
      <c r="AR1964" s="68"/>
      <c r="AS1964" s="68"/>
      <c r="AT1964" s="68"/>
      <c r="AU1964" s="68"/>
    </row>
    <row r="1965" spans="27:47">
      <c r="AA1965" s="68"/>
      <c r="AB1965" s="68"/>
      <c r="AC1965" s="68"/>
      <c r="AD1965" s="68"/>
      <c r="AE1965" s="68"/>
      <c r="AG1965" s="69"/>
      <c r="AN1965" s="68"/>
      <c r="AO1965" s="68"/>
      <c r="AP1965" s="68"/>
      <c r="AQ1965" s="68"/>
      <c r="AR1965" s="68"/>
      <c r="AS1965" s="68"/>
      <c r="AT1965" s="68"/>
      <c r="AU1965" s="68"/>
    </row>
    <row r="1966" spans="27:47">
      <c r="AA1966" s="68"/>
      <c r="AB1966" s="68"/>
      <c r="AC1966" s="68"/>
      <c r="AD1966" s="68"/>
      <c r="AE1966" s="68"/>
      <c r="AG1966" s="69"/>
      <c r="AN1966" s="68"/>
      <c r="AO1966" s="68"/>
      <c r="AP1966" s="68"/>
      <c r="AQ1966" s="68"/>
      <c r="AR1966" s="68"/>
      <c r="AS1966" s="68"/>
      <c r="AT1966" s="68"/>
      <c r="AU1966" s="68"/>
    </row>
    <row r="1967" spans="27:47">
      <c r="AA1967" s="68"/>
      <c r="AB1967" s="68"/>
      <c r="AC1967" s="68"/>
      <c r="AD1967" s="68"/>
      <c r="AE1967" s="68"/>
      <c r="AG1967" s="69"/>
      <c r="AN1967" s="68"/>
      <c r="AO1967" s="68"/>
      <c r="AP1967" s="68"/>
      <c r="AQ1967" s="68"/>
      <c r="AR1967" s="68"/>
      <c r="AS1967" s="68"/>
      <c r="AT1967" s="68"/>
      <c r="AU1967" s="68"/>
    </row>
    <row r="1968" spans="27:47">
      <c r="AA1968" s="68"/>
      <c r="AB1968" s="68"/>
      <c r="AC1968" s="68"/>
      <c r="AD1968" s="68"/>
      <c r="AE1968" s="68"/>
      <c r="AG1968" s="69"/>
      <c r="AN1968" s="68"/>
      <c r="AO1968" s="68"/>
      <c r="AP1968" s="68"/>
      <c r="AQ1968" s="68"/>
      <c r="AR1968" s="68"/>
      <c r="AS1968" s="68"/>
      <c r="AT1968" s="68"/>
      <c r="AU1968" s="68"/>
    </row>
    <row r="1969" spans="27:47">
      <c r="AA1969" s="68"/>
      <c r="AB1969" s="68"/>
      <c r="AC1969" s="68"/>
      <c r="AD1969" s="68"/>
      <c r="AE1969" s="68"/>
      <c r="AG1969" s="69"/>
      <c r="AN1969" s="68"/>
      <c r="AO1969" s="68"/>
      <c r="AP1969" s="68"/>
      <c r="AQ1969" s="68"/>
      <c r="AR1969" s="68"/>
      <c r="AS1969" s="68"/>
      <c r="AT1969" s="68"/>
      <c r="AU1969" s="68"/>
    </row>
    <row r="1970" spans="27:47">
      <c r="AA1970" s="68"/>
      <c r="AB1970" s="68"/>
      <c r="AC1970" s="68"/>
      <c r="AD1970" s="68"/>
      <c r="AE1970" s="68"/>
      <c r="AG1970" s="69"/>
      <c r="AN1970" s="68"/>
      <c r="AO1970" s="68"/>
      <c r="AP1970" s="68"/>
      <c r="AQ1970" s="68"/>
      <c r="AR1970" s="68"/>
      <c r="AS1970" s="68"/>
      <c r="AT1970" s="68"/>
      <c r="AU1970" s="68"/>
    </row>
    <row r="1971" spans="27:47">
      <c r="AA1971" s="68"/>
      <c r="AB1971" s="68"/>
      <c r="AC1971" s="68"/>
      <c r="AD1971" s="68"/>
      <c r="AE1971" s="68"/>
      <c r="AG1971" s="69"/>
      <c r="AN1971" s="68"/>
      <c r="AO1971" s="68"/>
      <c r="AP1971" s="68"/>
      <c r="AQ1971" s="68"/>
      <c r="AR1971" s="68"/>
      <c r="AS1971" s="68"/>
      <c r="AT1971" s="68"/>
      <c r="AU1971" s="68"/>
    </row>
    <row r="1972" spans="27:47">
      <c r="AA1972" s="68"/>
      <c r="AB1972" s="68"/>
      <c r="AC1972" s="68"/>
      <c r="AD1972" s="68"/>
      <c r="AE1972" s="68"/>
      <c r="AG1972" s="69"/>
      <c r="AN1972" s="68"/>
      <c r="AO1972" s="68"/>
      <c r="AP1972" s="68"/>
      <c r="AQ1972" s="68"/>
      <c r="AR1972" s="68"/>
      <c r="AS1972" s="68"/>
      <c r="AT1972" s="68"/>
      <c r="AU1972" s="68"/>
    </row>
    <row r="1973" spans="27:47">
      <c r="AA1973" s="68"/>
      <c r="AB1973" s="68"/>
      <c r="AC1973" s="68"/>
      <c r="AD1973" s="68"/>
      <c r="AE1973" s="68"/>
      <c r="AG1973" s="69"/>
      <c r="AN1973" s="68"/>
      <c r="AO1973" s="68"/>
      <c r="AP1973" s="68"/>
      <c r="AQ1973" s="68"/>
      <c r="AR1973" s="68"/>
      <c r="AS1973" s="68"/>
      <c r="AT1973" s="68"/>
      <c r="AU1973" s="68"/>
    </row>
    <row r="1974" spans="27:47">
      <c r="AA1974" s="68"/>
      <c r="AB1974" s="68"/>
      <c r="AC1974" s="68"/>
      <c r="AD1974" s="68"/>
      <c r="AE1974" s="68"/>
      <c r="AG1974" s="69"/>
      <c r="AN1974" s="68"/>
      <c r="AO1974" s="68"/>
      <c r="AP1974" s="68"/>
      <c r="AQ1974" s="68"/>
      <c r="AR1974" s="68"/>
      <c r="AS1974" s="68"/>
      <c r="AT1974" s="68"/>
      <c r="AU1974" s="68"/>
    </row>
    <row r="1975" spans="27:47">
      <c r="AA1975" s="68"/>
      <c r="AB1975" s="68"/>
      <c r="AC1975" s="68"/>
      <c r="AD1975" s="68"/>
      <c r="AE1975" s="68"/>
      <c r="AG1975" s="69"/>
      <c r="AN1975" s="68"/>
      <c r="AO1975" s="68"/>
      <c r="AP1975" s="68"/>
      <c r="AQ1975" s="68"/>
      <c r="AR1975" s="68"/>
      <c r="AS1975" s="68"/>
      <c r="AT1975" s="68"/>
      <c r="AU1975" s="68"/>
    </row>
    <row r="1976" spans="27:47">
      <c r="AA1976" s="68"/>
      <c r="AB1976" s="68"/>
      <c r="AC1976" s="68"/>
      <c r="AD1976" s="68"/>
      <c r="AE1976" s="68"/>
      <c r="AG1976" s="69"/>
      <c r="AN1976" s="68"/>
      <c r="AO1976" s="68"/>
      <c r="AP1976" s="68"/>
      <c r="AQ1976" s="68"/>
      <c r="AR1976" s="68"/>
      <c r="AS1976" s="68"/>
      <c r="AT1976" s="68"/>
      <c r="AU1976" s="68"/>
    </row>
    <row r="1977" spans="27:47">
      <c r="AA1977" s="68"/>
      <c r="AB1977" s="68"/>
      <c r="AC1977" s="68"/>
      <c r="AD1977" s="68"/>
      <c r="AE1977" s="68"/>
      <c r="AG1977" s="69"/>
      <c r="AN1977" s="68"/>
      <c r="AO1977" s="68"/>
      <c r="AP1977" s="68"/>
      <c r="AQ1977" s="68"/>
      <c r="AR1977" s="68"/>
      <c r="AS1977" s="68"/>
      <c r="AT1977" s="68"/>
      <c r="AU1977" s="68"/>
    </row>
    <row r="1978" spans="27:47">
      <c r="AA1978" s="68"/>
      <c r="AB1978" s="68"/>
      <c r="AC1978" s="68"/>
      <c r="AD1978" s="68"/>
      <c r="AE1978" s="68"/>
      <c r="AG1978" s="69"/>
      <c r="AN1978" s="68"/>
      <c r="AO1978" s="68"/>
      <c r="AP1978" s="68"/>
      <c r="AQ1978" s="68"/>
      <c r="AR1978" s="68"/>
      <c r="AS1978" s="68"/>
      <c r="AT1978" s="68"/>
      <c r="AU1978" s="68"/>
    </row>
    <row r="1979" spans="27:47">
      <c r="AA1979" s="68"/>
      <c r="AB1979" s="68"/>
      <c r="AC1979" s="68"/>
      <c r="AD1979" s="68"/>
      <c r="AE1979" s="68"/>
      <c r="AG1979" s="69"/>
      <c r="AN1979" s="68"/>
      <c r="AO1979" s="68"/>
      <c r="AP1979" s="68"/>
      <c r="AQ1979" s="68"/>
      <c r="AR1979" s="68"/>
      <c r="AS1979" s="68"/>
      <c r="AT1979" s="68"/>
      <c r="AU1979" s="68"/>
    </row>
    <row r="1980" spans="27:47">
      <c r="AA1980" s="68"/>
      <c r="AB1980" s="68"/>
      <c r="AC1980" s="68"/>
      <c r="AD1980" s="68"/>
      <c r="AE1980" s="68"/>
      <c r="AG1980" s="69"/>
      <c r="AN1980" s="68"/>
      <c r="AO1980" s="68"/>
      <c r="AP1980" s="68"/>
      <c r="AQ1980" s="68"/>
      <c r="AR1980" s="68"/>
      <c r="AS1980" s="68"/>
      <c r="AT1980" s="68"/>
      <c r="AU1980" s="68"/>
    </row>
    <row r="1981" spans="27:47">
      <c r="AA1981" s="68"/>
      <c r="AB1981" s="68"/>
      <c r="AC1981" s="68"/>
      <c r="AD1981" s="68"/>
      <c r="AE1981" s="68"/>
      <c r="AG1981" s="69"/>
      <c r="AN1981" s="68"/>
      <c r="AO1981" s="68"/>
      <c r="AP1981" s="68"/>
      <c r="AQ1981" s="68"/>
      <c r="AR1981" s="68"/>
      <c r="AS1981" s="68"/>
      <c r="AT1981" s="68"/>
      <c r="AU1981" s="68"/>
    </row>
    <row r="1982" spans="27:47">
      <c r="AA1982" s="68"/>
      <c r="AB1982" s="68"/>
      <c r="AC1982" s="68"/>
      <c r="AD1982" s="68"/>
      <c r="AE1982" s="68"/>
      <c r="AG1982" s="69"/>
      <c r="AN1982" s="68"/>
      <c r="AO1982" s="68"/>
      <c r="AP1982" s="68"/>
      <c r="AQ1982" s="68"/>
      <c r="AR1982" s="68"/>
      <c r="AS1982" s="68"/>
      <c r="AT1982" s="68"/>
      <c r="AU1982" s="68"/>
    </row>
    <row r="1983" spans="27:47">
      <c r="AA1983" s="68"/>
      <c r="AB1983" s="68"/>
      <c r="AC1983" s="68"/>
      <c r="AD1983" s="68"/>
      <c r="AE1983" s="68"/>
      <c r="AG1983" s="69"/>
      <c r="AN1983" s="68"/>
      <c r="AO1983" s="68"/>
      <c r="AP1983" s="68"/>
      <c r="AQ1983" s="68"/>
      <c r="AR1983" s="68"/>
      <c r="AS1983" s="68"/>
      <c r="AT1983" s="68"/>
      <c r="AU1983" s="68"/>
    </row>
    <row r="1984" spans="27:47">
      <c r="AA1984" s="68"/>
      <c r="AB1984" s="68"/>
      <c r="AC1984" s="68"/>
      <c r="AD1984" s="68"/>
      <c r="AE1984" s="68"/>
      <c r="AG1984" s="69"/>
      <c r="AN1984" s="68"/>
      <c r="AO1984" s="68"/>
      <c r="AP1984" s="68"/>
      <c r="AQ1984" s="68"/>
      <c r="AR1984" s="68"/>
      <c r="AS1984" s="68"/>
      <c r="AT1984" s="68"/>
      <c r="AU1984" s="68"/>
    </row>
    <row r="1985" spans="27:47">
      <c r="AA1985" s="68"/>
      <c r="AB1985" s="68"/>
      <c r="AC1985" s="68"/>
      <c r="AD1985" s="68"/>
      <c r="AE1985" s="68"/>
      <c r="AG1985" s="69"/>
      <c r="AN1985" s="68"/>
      <c r="AO1985" s="68"/>
      <c r="AP1985" s="68"/>
      <c r="AQ1985" s="68"/>
      <c r="AR1985" s="68"/>
      <c r="AS1985" s="68"/>
      <c r="AT1985" s="68"/>
      <c r="AU1985" s="68"/>
    </row>
    <row r="1986" spans="27:47">
      <c r="AA1986" s="68"/>
      <c r="AB1986" s="68"/>
      <c r="AC1986" s="68"/>
      <c r="AD1986" s="68"/>
      <c r="AE1986" s="68"/>
      <c r="AG1986" s="69"/>
      <c r="AN1986" s="68"/>
      <c r="AO1986" s="68"/>
      <c r="AP1986" s="68"/>
      <c r="AQ1986" s="68"/>
      <c r="AR1986" s="68"/>
      <c r="AS1986" s="68"/>
      <c r="AT1986" s="68"/>
      <c r="AU1986" s="68"/>
    </row>
    <row r="1987" spans="27:47">
      <c r="AA1987" s="68"/>
      <c r="AB1987" s="68"/>
      <c r="AC1987" s="68"/>
      <c r="AD1987" s="68"/>
      <c r="AE1987" s="68"/>
      <c r="AG1987" s="69"/>
      <c r="AN1987" s="68"/>
      <c r="AO1987" s="68"/>
      <c r="AP1987" s="68"/>
      <c r="AQ1987" s="68"/>
      <c r="AR1987" s="68"/>
      <c r="AS1987" s="68"/>
      <c r="AT1987" s="68"/>
      <c r="AU1987" s="68"/>
    </row>
    <row r="1988" spans="27:47">
      <c r="AA1988" s="68"/>
      <c r="AB1988" s="68"/>
      <c r="AC1988" s="68"/>
      <c r="AD1988" s="68"/>
      <c r="AE1988" s="68"/>
      <c r="AG1988" s="69"/>
      <c r="AN1988" s="68"/>
      <c r="AO1988" s="68"/>
      <c r="AP1988" s="68"/>
      <c r="AQ1988" s="68"/>
      <c r="AR1988" s="68"/>
      <c r="AS1988" s="68"/>
      <c r="AT1988" s="68"/>
      <c r="AU1988" s="68"/>
    </row>
    <row r="1989" spans="27:47">
      <c r="AA1989" s="68"/>
      <c r="AB1989" s="68"/>
      <c r="AC1989" s="68"/>
      <c r="AD1989" s="68"/>
      <c r="AE1989" s="68"/>
      <c r="AG1989" s="69"/>
      <c r="AN1989" s="68"/>
      <c r="AO1989" s="68"/>
      <c r="AP1989" s="68"/>
      <c r="AQ1989" s="68"/>
      <c r="AR1989" s="68"/>
      <c r="AS1989" s="68"/>
      <c r="AT1989" s="68"/>
      <c r="AU1989" s="68"/>
    </row>
    <row r="1990" spans="27:47">
      <c r="AA1990" s="68"/>
      <c r="AB1990" s="68"/>
      <c r="AC1990" s="68"/>
      <c r="AD1990" s="68"/>
      <c r="AE1990" s="68"/>
      <c r="AG1990" s="69"/>
      <c r="AN1990" s="68"/>
      <c r="AO1990" s="68"/>
      <c r="AP1990" s="68"/>
      <c r="AQ1990" s="68"/>
      <c r="AR1990" s="68"/>
      <c r="AS1990" s="68"/>
      <c r="AT1990" s="68"/>
      <c r="AU1990" s="68"/>
    </row>
    <row r="1991" spans="27:47">
      <c r="AA1991" s="68"/>
      <c r="AB1991" s="68"/>
      <c r="AC1991" s="68"/>
      <c r="AD1991" s="68"/>
      <c r="AE1991" s="68"/>
      <c r="AG1991" s="69"/>
      <c r="AN1991" s="68"/>
      <c r="AO1991" s="68"/>
      <c r="AP1991" s="68"/>
      <c r="AQ1991" s="68"/>
      <c r="AR1991" s="68"/>
      <c r="AS1991" s="68"/>
      <c r="AT1991" s="68"/>
      <c r="AU1991" s="68"/>
    </row>
    <row r="1992" spans="27:47">
      <c r="AA1992" s="68"/>
      <c r="AB1992" s="68"/>
      <c r="AC1992" s="68"/>
      <c r="AD1992" s="68"/>
      <c r="AE1992" s="68"/>
      <c r="AG1992" s="69"/>
      <c r="AN1992" s="68"/>
      <c r="AO1992" s="68"/>
      <c r="AP1992" s="68"/>
      <c r="AQ1992" s="68"/>
      <c r="AR1992" s="68"/>
      <c r="AS1992" s="68"/>
      <c r="AT1992" s="68"/>
      <c r="AU1992" s="68"/>
    </row>
    <row r="1993" spans="27:47">
      <c r="AA1993" s="68"/>
      <c r="AB1993" s="68"/>
      <c r="AC1993" s="68"/>
      <c r="AD1993" s="68"/>
      <c r="AE1993" s="68"/>
      <c r="AG1993" s="69"/>
      <c r="AN1993" s="68"/>
      <c r="AO1993" s="68"/>
      <c r="AP1993" s="68"/>
      <c r="AQ1993" s="68"/>
      <c r="AR1993" s="68"/>
      <c r="AS1993" s="68"/>
      <c r="AT1993" s="68"/>
      <c r="AU1993" s="68"/>
    </row>
    <row r="1994" spans="27:47">
      <c r="AA1994" s="68"/>
      <c r="AB1994" s="68"/>
      <c r="AC1994" s="68"/>
      <c r="AD1994" s="68"/>
      <c r="AE1994" s="68"/>
      <c r="AG1994" s="69"/>
      <c r="AN1994" s="68"/>
      <c r="AO1994" s="68"/>
      <c r="AP1994" s="68"/>
      <c r="AQ1994" s="68"/>
      <c r="AR1994" s="68"/>
      <c r="AS1994" s="68"/>
      <c r="AT1994" s="68"/>
      <c r="AU1994" s="68"/>
    </row>
    <row r="1995" spans="27:47">
      <c r="AA1995" s="68"/>
      <c r="AB1995" s="68"/>
      <c r="AC1995" s="68"/>
      <c r="AD1995" s="68"/>
      <c r="AE1995" s="68"/>
      <c r="AG1995" s="69"/>
      <c r="AN1995" s="68"/>
      <c r="AO1995" s="68"/>
      <c r="AP1995" s="68"/>
      <c r="AQ1995" s="68"/>
      <c r="AR1995" s="68"/>
      <c r="AS1995" s="68"/>
      <c r="AT1995" s="68"/>
      <c r="AU1995" s="68"/>
    </row>
    <row r="1996" spans="27:47">
      <c r="AA1996" s="68"/>
      <c r="AB1996" s="68"/>
      <c r="AC1996" s="68"/>
      <c r="AD1996" s="68"/>
      <c r="AE1996" s="68"/>
      <c r="AG1996" s="69"/>
      <c r="AN1996" s="68"/>
      <c r="AO1996" s="68"/>
      <c r="AP1996" s="68"/>
      <c r="AQ1996" s="68"/>
      <c r="AR1996" s="68"/>
      <c r="AS1996" s="68"/>
      <c r="AT1996" s="68"/>
      <c r="AU1996" s="68"/>
    </row>
    <row r="1997" spans="27:47">
      <c r="AA1997" s="68"/>
      <c r="AB1997" s="68"/>
      <c r="AC1997" s="68"/>
      <c r="AD1997" s="68"/>
      <c r="AE1997" s="68"/>
      <c r="AG1997" s="69"/>
      <c r="AN1997" s="68"/>
      <c r="AO1997" s="68"/>
      <c r="AP1997" s="68"/>
      <c r="AQ1997" s="68"/>
      <c r="AR1997" s="68"/>
      <c r="AS1997" s="68"/>
      <c r="AT1997" s="68"/>
      <c r="AU1997" s="68"/>
    </row>
    <row r="1998" spans="27:47">
      <c r="AA1998" s="68"/>
      <c r="AB1998" s="68"/>
      <c r="AC1998" s="68"/>
      <c r="AD1998" s="68"/>
      <c r="AE1998" s="68"/>
      <c r="AG1998" s="69"/>
      <c r="AN1998" s="68"/>
      <c r="AO1998" s="68"/>
      <c r="AP1998" s="68"/>
      <c r="AQ1998" s="68"/>
      <c r="AR1998" s="68"/>
      <c r="AS1998" s="68"/>
      <c r="AT1998" s="68"/>
      <c r="AU1998" s="68"/>
    </row>
    <row r="1999" spans="27:47">
      <c r="AA1999" s="68"/>
      <c r="AB1999" s="68"/>
      <c r="AC1999" s="68"/>
      <c r="AD1999" s="68"/>
      <c r="AE1999" s="68"/>
      <c r="AG1999" s="69"/>
      <c r="AN1999" s="68"/>
      <c r="AO1999" s="68"/>
      <c r="AP1999" s="68"/>
      <c r="AQ1999" s="68"/>
      <c r="AR1999" s="68"/>
      <c r="AS1999" s="68"/>
      <c r="AT1999" s="68"/>
      <c r="AU1999" s="68"/>
    </row>
    <row r="2000" spans="27:47">
      <c r="AA2000" s="68"/>
      <c r="AB2000" s="68"/>
      <c r="AC2000" s="68"/>
      <c r="AD2000" s="68"/>
      <c r="AE2000" s="68"/>
      <c r="AG2000" s="69"/>
      <c r="AN2000" s="68"/>
      <c r="AO2000" s="68"/>
      <c r="AP2000" s="68"/>
      <c r="AQ2000" s="68"/>
      <c r="AR2000" s="68"/>
      <c r="AS2000" s="68"/>
      <c r="AT2000" s="68"/>
      <c r="AU2000" s="68"/>
    </row>
    <row r="2001" spans="27:47">
      <c r="AA2001" s="68"/>
      <c r="AB2001" s="68"/>
      <c r="AC2001" s="68"/>
      <c r="AD2001" s="68"/>
      <c r="AE2001" s="68"/>
      <c r="AG2001" s="69"/>
      <c r="AN2001" s="68"/>
      <c r="AO2001" s="68"/>
      <c r="AP2001" s="68"/>
      <c r="AQ2001" s="68"/>
      <c r="AR2001" s="68"/>
      <c r="AS2001" s="68"/>
      <c r="AT2001" s="68"/>
      <c r="AU2001" s="68"/>
    </row>
    <row r="2002" spans="27:47">
      <c r="AA2002" s="68"/>
      <c r="AB2002" s="68"/>
      <c r="AC2002" s="68"/>
      <c r="AD2002" s="68"/>
      <c r="AE2002" s="68"/>
      <c r="AG2002" s="69"/>
      <c r="AN2002" s="68"/>
      <c r="AO2002" s="68"/>
      <c r="AP2002" s="68"/>
      <c r="AQ2002" s="68"/>
      <c r="AR2002" s="68"/>
      <c r="AS2002" s="68"/>
      <c r="AT2002" s="68"/>
      <c r="AU2002" s="68"/>
    </row>
    <row r="2003" spans="27:47">
      <c r="AA2003" s="68"/>
      <c r="AB2003" s="68"/>
      <c r="AC2003" s="68"/>
      <c r="AD2003" s="68"/>
      <c r="AE2003" s="68"/>
      <c r="AG2003" s="69"/>
      <c r="AN2003" s="68"/>
      <c r="AO2003" s="68"/>
      <c r="AP2003" s="68"/>
      <c r="AQ2003" s="68"/>
      <c r="AR2003" s="68"/>
      <c r="AS2003" s="68"/>
      <c r="AT2003" s="68"/>
      <c r="AU2003" s="68"/>
    </row>
    <row r="2004" spans="27:47">
      <c r="AA2004" s="68"/>
      <c r="AB2004" s="68"/>
      <c r="AC2004" s="68"/>
      <c r="AD2004" s="68"/>
      <c r="AE2004" s="68"/>
      <c r="AG2004" s="69"/>
      <c r="AN2004" s="68"/>
      <c r="AO2004" s="68"/>
      <c r="AP2004" s="68"/>
      <c r="AQ2004" s="68"/>
      <c r="AR2004" s="68"/>
      <c r="AS2004" s="68"/>
      <c r="AT2004" s="68"/>
      <c r="AU2004" s="68"/>
    </row>
    <row r="2005" spans="27:47">
      <c r="AA2005" s="68"/>
      <c r="AB2005" s="68"/>
      <c r="AC2005" s="68"/>
      <c r="AD2005" s="68"/>
      <c r="AE2005" s="68"/>
      <c r="AG2005" s="69"/>
      <c r="AN2005" s="68"/>
      <c r="AO2005" s="68"/>
      <c r="AP2005" s="68"/>
      <c r="AQ2005" s="68"/>
      <c r="AR2005" s="68"/>
      <c r="AS2005" s="68"/>
      <c r="AT2005" s="68"/>
      <c r="AU2005" s="68"/>
    </row>
    <row r="2006" spans="27:47">
      <c r="AA2006" s="68"/>
      <c r="AB2006" s="68"/>
      <c r="AC2006" s="68"/>
      <c r="AD2006" s="68"/>
      <c r="AE2006" s="68"/>
      <c r="AG2006" s="69"/>
      <c r="AN2006" s="68"/>
      <c r="AO2006" s="68"/>
      <c r="AP2006" s="68"/>
      <c r="AQ2006" s="68"/>
      <c r="AR2006" s="68"/>
      <c r="AS2006" s="68"/>
      <c r="AT2006" s="68"/>
      <c r="AU2006" s="68"/>
    </row>
    <row r="2007" spans="27:47">
      <c r="AA2007" s="68"/>
      <c r="AB2007" s="68"/>
      <c r="AC2007" s="68"/>
      <c r="AD2007" s="68"/>
      <c r="AE2007" s="68"/>
      <c r="AG2007" s="69"/>
      <c r="AN2007" s="68"/>
      <c r="AO2007" s="68"/>
      <c r="AP2007" s="68"/>
      <c r="AQ2007" s="68"/>
      <c r="AR2007" s="68"/>
      <c r="AS2007" s="68"/>
      <c r="AT2007" s="68"/>
      <c r="AU2007" s="68"/>
    </row>
    <row r="2008" spans="27:47">
      <c r="AA2008" s="68"/>
      <c r="AB2008" s="68"/>
      <c r="AC2008" s="68"/>
      <c r="AD2008" s="68"/>
      <c r="AE2008" s="68"/>
      <c r="AG2008" s="69"/>
      <c r="AN2008" s="68"/>
      <c r="AO2008" s="68"/>
      <c r="AP2008" s="68"/>
      <c r="AQ2008" s="68"/>
      <c r="AR2008" s="68"/>
      <c r="AS2008" s="68"/>
      <c r="AT2008" s="68"/>
      <c r="AU2008" s="68"/>
    </row>
    <row r="2009" spans="27:47">
      <c r="AA2009" s="68"/>
      <c r="AB2009" s="68"/>
      <c r="AC2009" s="68"/>
      <c r="AD2009" s="68"/>
      <c r="AE2009" s="68"/>
      <c r="AG2009" s="69"/>
      <c r="AN2009" s="68"/>
      <c r="AO2009" s="68"/>
      <c r="AP2009" s="68"/>
      <c r="AQ2009" s="68"/>
      <c r="AR2009" s="68"/>
      <c r="AS2009" s="68"/>
      <c r="AT2009" s="68"/>
      <c r="AU2009" s="68"/>
    </row>
    <row r="2010" spans="27:47">
      <c r="AA2010" s="68"/>
      <c r="AB2010" s="68"/>
      <c r="AC2010" s="68"/>
      <c r="AD2010" s="68"/>
      <c r="AE2010" s="68"/>
      <c r="AG2010" s="69"/>
      <c r="AN2010" s="68"/>
      <c r="AO2010" s="68"/>
      <c r="AP2010" s="68"/>
      <c r="AQ2010" s="68"/>
      <c r="AR2010" s="68"/>
      <c r="AS2010" s="68"/>
      <c r="AT2010" s="68"/>
      <c r="AU2010" s="68"/>
    </row>
    <row r="2011" spans="27:47">
      <c r="AA2011" s="68"/>
      <c r="AB2011" s="68"/>
      <c r="AC2011" s="68"/>
      <c r="AD2011" s="68"/>
      <c r="AE2011" s="68"/>
      <c r="AG2011" s="69"/>
      <c r="AN2011" s="68"/>
      <c r="AO2011" s="68"/>
      <c r="AP2011" s="68"/>
      <c r="AQ2011" s="68"/>
      <c r="AR2011" s="68"/>
      <c r="AS2011" s="68"/>
      <c r="AT2011" s="68"/>
      <c r="AU2011" s="68"/>
    </row>
    <row r="2012" spans="27:47">
      <c r="AA2012" s="68"/>
      <c r="AB2012" s="68"/>
      <c r="AC2012" s="68"/>
      <c r="AD2012" s="68"/>
      <c r="AE2012" s="68"/>
      <c r="AG2012" s="69"/>
      <c r="AN2012" s="68"/>
      <c r="AO2012" s="68"/>
      <c r="AP2012" s="68"/>
      <c r="AQ2012" s="68"/>
      <c r="AR2012" s="68"/>
      <c r="AS2012" s="68"/>
      <c r="AT2012" s="68"/>
      <c r="AU2012" s="68"/>
    </row>
    <row r="2013" spans="27:47">
      <c r="AA2013" s="68"/>
      <c r="AB2013" s="68"/>
      <c r="AC2013" s="68"/>
      <c r="AD2013" s="68"/>
      <c r="AE2013" s="68"/>
      <c r="AG2013" s="69"/>
      <c r="AN2013" s="68"/>
      <c r="AO2013" s="68"/>
      <c r="AP2013" s="68"/>
      <c r="AQ2013" s="68"/>
      <c r="AR2013" s="68"/>
      <c r="AS2013" s="68"/>
      <c r="AT2013" s="68"/>
      <c r="AU2013" s="68"/>
    </row>
    <row r="2014" spans="27:47">
      <c r="AA2014" s="68"/>
      <c r="AB2014" s="68"/>
      <c r="AC2014" s="68"/>
      <c r="AD2014" s="68"/>
      <c r="AE2014" s="68"/>
      <c r="AG2014" s="69"/>
      <c r="AN2014" s="68"/>
      <c r="AO2014" s="68"/>
      <c r="AP2014" s="68"/>
      <c r="AQ2014" s="68"/>
      <c r="AR2014" s="68"/>
      <c r="AS2014" s="68"/>
      <c r="AT2014" s="68"/>
      <c r="AU2014" s="68"/>
    </row>
    <row r="2015" spans="27:47">
      <c r="AA2015" s="68"/>
      <c r="AB2015" s="68"/>
      <c r="AC2015" s="68"/>
      <c r="AD2015" s="68"/>
      <c r="AE2015" s="68"/>
      <c r="AG2015" s="69"/>
      <c r="AN2015" s="68"/>
      <c r="AO2015" s="68"/>
      <c r="AP2015" s="68"/>
      <c r="AQ2015" s="68"/>
      <c r="AR2015" s="68"/>
      <c r="AS2015" s="68"/>
      <c r="AT2015" s="68"/>
      <c r="AU2015" s="68"/>
    </row>
    <row r="2016" spans="27:47">
      <c r="AA2016" s="68"/>
      <c r="AB2016" s="68"/>
      <c r="AC2016" s="68"/>
      <c r="AD2016" s="68"/>
      <c r="AE2016" s="68"/>
      <c r="AG2016" s="69"/>
      <c r="AN2016" s="68"/>
      <c r="AO2016" s="68"/>
      <c r="AP2016" s="68"/>
      <c r="AQ2016" s="68"/>
      <c r="AR2016" s="68"/>
      <c r="AS2016" s="68"/>
      <c r="AT2016" s="68"/>
      <c r="AU2016" s="68"/>
    </row>
    <row r="2017" spans="27:47">
      <c r="AA2017" s="68"/>
      <c r="AB2017" s="68"/>
      <c r="AC2017" s="68"/>
      <c r="AD2017" s="68"/>
      <c r="AE2017" s="68"/>
      <c r="AG2017" s="69"/>
      <c r="AN2017" s="68"/>
      <c r="AO2017" s="68"/>
      <c r="AP2017" s="68"/>
      <c r="AQ2017" s="68"/>
      <c r="AR2017" s="68"/>
      <c r="AS2017" s="68"/>
      <c r="AT2017" s="68"/>
      <c r="AU2017" s="68"/>
    </row>
    <row r="2018" spans="27:47">
      <c r="AA2018" s="68"/>
      <c r="AB2018" s="68"/>
      <c r="AC2018" s="68"/>
      <c r="AD2018" s="68"/>
      <c r="AE2018" s="68"/>
      <c r="AG2018" s="69"/>
      <c r="AN2018" s="68"/>
      <c r="AO2018" s="68"/>
      <c r="AP2018" s="68"/>
      <c r="AQ2018" s="68"/>
      <c r="AR2018" s="68"/>
      <c r="AS2018" s="68"/>
      <c r="AT2018" s="68"/>
      <c r="AU2018" s="68"/>
    </row>
    <row r="2019" spans="27:47">
      <c r="AA2019" s="68"/>
      <c r="AB2019" s="68"/>
      <c r="AC2019" s="68"/>
      <c r="AD2019" s="68"/>
      <c r="AE2019" s="68"/>
      <c r="AG2019" s="69"/>
      <c r="AN2019" s="68"/>
      <c r="AO2019" s="68"/>
      <c r="AP2019" s="68"/>
      <c r="AQ2019" s="68"/>
      <c r="AR2019" s="68"/>
      <c r="AS2019" s="68"/>
      <c r="AT2019" s="68"/>
      <c r="AU2019" s="68"/>
    </row>
    <row r="2020" spans="27:47">
      <c r="AA2020" s="68"/>
      <c r="AB2020" s="68"/>
      <c r="AC2020" s="68"/>
      <c r="AD2020" s="68"/>
      <c r="AE2020" s="68"/>
      <c r="AG2020" s="69"/>
      <c r="AN2020" s="68"/>
      <c r="AO2020" s="68"/>
      <c r="AP2020" s="68"/>
      <c r="AQ2020" s="68"/>
      <c r="AR2020" s="68"/>
      <c r="AS2020" s="68"/>
      <c r="AT2020" s="68"/>
      <c r="AU2020" s="68"/>
    </row>
    <row r="2021" spans="27:47">
      <c r="AA2021" s="68"/>
      <c r="AB2021" s="68"/>
      <c r="AC2021" s="68"/>
      <c r="AD2021" s="68"/>
      <c r="AE2021" s="68"/>
      <c r="AG2021" s="69"/>
      <c r="AN2021" s="68"/>
      <c r="AO2021" s="68"/>
      <c r="AP2021" s="68"/>
      <c r="AQ2021" s="68"/>
      <c r="AR2021" s="68"/>
      <c r="AS2021" s="68"/>
      <c r="AT2021" s="68"/>
      <c r="AU2021" s="68"/>
    </row>
    <row r="2022" spans="27:47">
      <c r="AA2022" s="68"/>
      <c r="AB2022" s="68"/>
      <c r="AC2022" s="68"/>
      <c r="AD2022" s="68"/>
      <c r="AE2022" s="68"/>
      <c r="AG2022" s="69"/>
      <c r="AN2022" s="68"/>
      <c r="AO2022" s="68"/>
      <c r="AP2022" s="68"/>
      <c r="AQ2022" s="68"/>
      <c r="AR2022" s="68"/>
      <c r="AS2022" s="68"/>
      <c r="AT2022" s="68"/>
      <c r="AU2022" s="68"/>
    </row>
    <row r="2023" spans="27:47">
      <c r="AA2023" s="68"/>
      <c r="AB2023" s="68"/>
      <c r="AC2023" s="68"/>
      <c r="AD2023" s="68"/>
      <c r="AE2023" s="68"/>
      <c r="AG2023" s="69"/>
      <c r="AN2023" s="68"/>
      <c r="AO2023" s="68"/>
      <c r="AP2023" s="68"/>
      <c r="AQ2023" s="68"/>
      <c r="AR2023" s="68"/>
      <c r="AS2023" s="68"/>
      <c r="AT2023" s="68"/>
      <c r="AU2023" s="68"/>
    </row>
    <row r="2024" spans="27:47">
      <c r="AA2024" s="68"/>
      <c r="AB2024" s="68"/>
      <c r="AC2024" s="68"/>
      <c r="AD2024" s="68"/>
      <c r="AE2024" s="68"/>
      <c r="AG2024" s="69"/>
      <c r="AN2024" s="68"/>
      <c r="AO2024" s="68"/>
      <c r="AP2024" s="68"/>
      <c r="AQ2024" s="68"/>
      <c r="AR2024" s="68"/>
      <c r="AS2024" s="68"/>
      <c r="AT2024" s="68"/>
      <c r="AU2024" s="68"/>
    </row>
    <row r="2025" spans="27:47">
      <c r="AA2025" s="68"/>
      <c r="AB2025" s="68"/>
      <c r="AC2025" s="68"/>
      <c r="AD2025" s="68"/>
      <c r="AE2025" s="68"/>
      <c r="AG2025" s="69"/>
      <c r="AN2025" s="68"/>
      <c r="AO2025" s="68"/>
      <c r="AP2025" s="68"/>
      <c r="AQ2025" s="68"/>
      <c r="AR2025" s="68"/>
      <c r="AS2025" s="68"/>
      <c r="AT2025" s="68"/>
      <c r="AU2025" s="68"/>
    </row>
    <row r="2026" spans="27:47">
      <c r="AA2026" s="68"/>
      <c r="AB2026" s="68"/>
      <c r="AC2026" s="68"/>
      <c r="AD2026" s="68"/>
      <c r="AE2026" s="68"/>
      <c r="AG2026" s="69"/>
      <c r="AN2026" s="68"/>
      <c r="AO2026" s="68"/>
      <c r="AP2026" s="68"/>
      <c r="AQ2026" s="68"/>
      <c r="AR2026" s="68"/>
      <c r="AS2026" s="68"/>
      <c r="AT2026" s="68"/>
      <c r="AU2026" s="68"/>
    </row>
    <row r="2027" spans="27:47">
      <c r="AA2027" s="68"/>
      <c r="AB2027" s="68"/>
      <c r="AC2027" s="68"/>
      <c r="AD2027" s="68"/>
      <c r="AE2027" s="68"/>
      <c r="AG2027" s="69"/>
      <c r="AN2027" s="68"/>
      <c r="AO2027" s="68"/>
      <c r="AP2027" s="68"/>
      <c r="AQ2027" s="68"/>
      <c r="AR2027" s="68"/>
      <c r="AS2027" s="68"/>
      <c r="AT2027" s="68"/>
      <c r="AU2027" s="68"/>
    </row>
    <row r="2028" spans="27:47">
      <c r="AA2028" s="68"/>
      <c r="AB2028" s="68"/>
      <c r="AC2028" s="68"/>
      <c r="AD2028" s="68"/>
      <c r="AE2028" s="68"/>
      <c r="AG2028" s="69"/>
      <c r="AN2028" s="68"/>
      <c r="AO2028" s="68"/>
      <c r="AP2028" s="68"/>
      <c r="AQ2028" s="68"/>
      <c r="AR2028" s="68"/>
      <c r="AS2028" s="68"/>
      <c r="AT2028" s="68"/>
      <c r="AU2028" s="68"/>
    </row>
    <row r="2029" spans="27:47">
      <c r="AA2029" s="68"/>
      <c r="AB2029" s="68"/>
      <c r="AC2029" s="68"/>
      <c r="AD2029" s="68"/>
      <c r="AE2029" s="68"/>
      <c r="AG2029" s="69"/>
      <c r="AN2029" s="68"/>
      <c r="AO2029" s="68"/>
      <c r="AP2029" s="68"/>
      <c r="AQ2029" s="68"/>
      <c r="AR2029" s="68"/>
      <c r="AS2029" s="68"/>
      <c r="AT2029" s="68"/>
      <c r="AU2029" s="68"/>
    </row>
    <row r="2030" spans="27:47">
      <c r="AA2030" s="68"/>
      <c r="AB2030" s="68"/>
      <c r="AC2030" s="68"/>
      <c r="AD2030" s="68"/>
      <c r="AE2030" s="68"/>
      <c r="AG2030" s="69"/>
      <c r="AN2030" s="68"/>
      <c r="AO2030" s="68"/>
      <c r="AP2030" s="68"/>
      <c r="AQ2030" s="68"/>
      <c r="AR2030" s="68"/>
      <c r="AS2030" s="68"/>
      <c r="AT2030" s="68"/>
      <c r="AU2030" s="68"/>
    </row>
    <row r="2031" spans="27:47">
      <c r="AA2031" s="68"/>
      <c r="AB2031" s="68"/>
      <c r="AC2031" s="68"/>
      <c r="AD2031" s="68"/>
      <c r="AE2031" s="68"/>
      <c r="AG2031" s="69"/>
      <c r="AN2031" s="68"/>
      <c r="AO2031" s="68"/>
      <c r="AP2031" s="68"/>
      <c r="AQ2031" s="68"/>
      <c r="AR2031" s="68"/>
      <c r="AS2031" s="68"/>
      <c r="AT2031" s="68"/>
      <c r="AU2031" s="68"/>
    </row>
    <row r="2032" spans="27:47">
      <c r="AA2032" s="68"/>
      <c r="AB2032" s="68"/>
      <c r="AC2032" s="68"/>
      <c r="AD2032" s="68"/>
      <c r="AE2032" s="68"/>
      <c r="AG2032" s="69"/>
      <c r="AN2032" s="68"/>
      <c r="AO2032" s="68"/>
      <c r="AP2032" s="68"/>
      <c r="AQ2032" s="68"/>
      <c r="AR2032" s="68"/>
      <c r="AS2032" s="68"/>
      <c r="AT2032" s="68"/>
      <c r="AU2032" s="68"/>
    </row>
    <row r="2033" spans="27:47">
      <c r="AA2033" s="68"/>
      <c r="AB2033" s="68"/>
      <c r="AC2033" s="68"/>
      <c r="AD2033" s="68"/>
      <c r="AE2033" s="68"/>
      <c r="AG2033" s="69"/>
      <c r="AN2033" s="68"/>
      <c r="AO2033" s="68"/>
      <c r="AP2033" s="68"/>
      <c r="AQ2033" s="68"/>
      <c r="AR2033" s="68"/>
      <c r="AS2033" s="68"/>
      <c r="AT2033" s="68"/>
      <c r="AU2033" s="68"/>
    </row>
    <row r="2034" spans="27:47">
      <c r="AA2034" s="68"/>
      <c r="AB2034" s="68"/>
      <c r="AC2034" s="68"/>
      <c r="AD2034" s="68"/>
      <c r="AE2034" s="68"/>
      <c r="AG2034" s="69"/>
      <c r="AN2034" s="68"/>
      <c r="AO2034" s="68"/>
      <c r="AP2034" s="68"/>
      <c r="AQ2034" s="68"/>
      <c r="AR2034" s="68"/>
      <c r="AS2034" s="68"/>
      <c r="AT2034" s="68"/>
      <c r="AU2034" s="68"/>
    </row>
    <row r="2035" spans="27:47">
      <c r="AA2035" s="68"/>
      <c r="AB2035" s="68"/>
      <c r="AC2035" s="68"/>
      <c r="AD2035" s="68"/>
      <c r="AE2035" s="68"/>
      <c r="AG2035" s="69"/>
      <c r="AN2035" s="68"/>
      <c r="AO2035" s="68"/>
      <c r="AP2035" s="68"/>
      <c r="AQ2035" s="68"/>
      <c r="AR2035" s="68"/>
      <c r="AS2035" s="68"/>
      <c r="AT2035" s="68"/>
      <c r="AU2035" s="68"/>
    </row>
    <row r="2036" spans="27:47">
      <c r="AA2036" s="68"/>
      <c r="AB2036" s="68"/>
      <c r="AC2036" s="68"/>
      <c r="AD2036" s="68"/>
      <c r="AE2036" s="68"/>
      <c r="AG2036" s="69"/>
      <c r="AN2036" s="68"/>
      <c r="AO2036" s="68"/>
      <c r="AP2036" s="68"/>
      <c r="AQ2036" s="68"/>
      <c r="AR2036" s="68"/>
      <c r="AS2036" s="68"/>
      <c r="AT2036" s="68"/>
      <c r="AU2036" s="68"/>
    </row>
    <row r="2037" spans="27:47">
      <c r="AA2037" s="68"/>
      <c r="AB2037" s="68"/>
      <c r="AC2037" s="68"/>
      <c r="AD2037" s="68"/>
      <c r="AE2037" s="68"/>
      <c r="AG2037" s="69"/>
      <c r="AN2037" s="68"/>
      <c r="AO2037" s="68"/>
      <c r="AP2037" s="68"/>
      <c r="AQ2037" s="68"/>
      <c r="AR2037" s="68"/>
      <c r="AS2037" s="68"/>
      <c r="AT2037" s="68"/>
      <c r="AU2037" s="68"/>
    </row>
    <row r="2038" spans="27:47">
      <c r="AA2038" s="68"/>
      <c r="AB2038" s="68"/>
      <c r="AC2038" s="68"/>
      <c r="AD2038" s="68"/>
      <c r="AE2038" s="68"/>
      <c r="AG2038" s="69"/>
      <c r="AN2038" s="68"/>
      <c r="AO2038" s="68"/>
      <c r="AP2038" s="68"/>
      <c r="AQ2038" s="68"/>
      <c r="AR2038" s="68"/>
      <c r="AS2038" s="68"/>
      <c r="AT2038" s="68"/>
      <c r="AU2038" s="68"/>
    </row>
    <row r="2039" spans="27:47">
      <c r="AA2039" s="68"/>
      <c r="AB2039" s="68"/>
      <c r="AC2039" s="68"/>
      <c r="AD2039" s="68"/>
      <c r="AE2039" s="68"/>
      <c r="AG2039" s="69"/>
      <c r="AN2039" s="68"/>
      <c r="AO2039" s="68"/>
      <c r="AP2039" s="68"/>
      <c r="AQ2039" s="68"/>
      <c r="AR2039" s="68"/>
      <c r="AS2039" s="68"/>
      <c r="AT2039" s="68"/>
      <c r="AU2039" s="68"/>
    </row>
    <row r="2040" spans="27:47">
      <c r="AA2040" s="68"/>
      <c r="AB2040" s="68"/>
      <c r="AC2040" s="68"/>
      <c r="AD2040" s="68"/>
      <c r="AE2040" s="68"/>
      <c r="AG2040" s="69"/>
      <c r="AN2040" s="68"/>
      <c r="AO2040" s="68"/>
      <c r="AP2040" s="68"/>
      <c r="AQ2040" s="68"/>
      <c r="AR2040" s="68"/>
      <c r="AS2040" s="68"/>
      <c r="AT2040" s="68"/>
      <c r="AU2040" s="68"/>
    </row>
    <row r="2041" spans="27:47">
      <c r="AA2041" s="68"/>
      <c r="AB2041" s="68"/>
      <c r="AC2041" s="68"/>
      <c r="AD2041" s="68"/>
      <c r="AE2041" s="68"/>
      <c r="AG2041" s="69"/>
      <c r="AN2041" s="68"/>
      <c r="AO2041" s="68"/>
      <c r="AP2041" s="68"/>
      <c r="AQ2041" s="68"/>
      <c r="AR2041" s="68"/>
      <c r="AS2041" s="68"/>
      <c r="AT2041" s="68"/>
      <c r="AU2041" s="68"/>
    </row>
    <row r="2042" spans="27:47">
      <c r="AA2042" s="68"/>
      <c r="AB2042" s="68"/>
      <c r="AC2042" s="68"/>
      <c r="AD2042" s="68"/>
      <c r="AE2042" s="68"/>
      <c r="AG2042" s="69"/>
      <c r="AN2042" s="68"/>
      <c r="AO2042" s="68"/>
      <c r="AP2042" s="68"/>
      <c r="AQ2042" s="68"/>
      <c r="AR2042" s="68"/>
      <c r="AS2042" s="68"/>
      <c r="AT2042" s="68"/>
      <c r="AU2042" s="68"/>
    </row>
    <row r="2043" spans="27:47">
      <c r="AA2043" s="68"/>
      <c r="AB2043" s="68"/>
      <c r="AC2043" s="68"/>
      <c r="AD2043" s="68"/>
      <c r="AE2043" s="68"/>
      <c r="AG2043" s="69"/>
      <c r="AN2043" s="68"/>
      <c r="AO2043" s="68"/>
      <c r="AP2043" s="68"/>
      <c r="AQ2043" s="68"/>
      <c r="AR2043" s="68"/>
      <c r="AS2043" s="68"/>
      <c r="AT2043" s="68"/>
      <c r="AU2043" s="68"/>
    </row>
    <row r="2044" spans="27:47">
      <c r="AA2044" s="68"/>
      <c r="AB2044" s="68"/>
      <c r="AC2044" s="68"/>
      <c r="AD2044" s="68"/>
      <c r="AE2044" s="68"/>
      <c r="AG2044" s="69"/>
      <c r="AN2044" s="68"/>
      <c r="AO2044" s="68"/>
      <c r="AP2044" s="68"/>
      <c r="AQ2044" s="68"/>
      <c r="AR2044" s="68"/>
      <c r="AS2044" s="68"/>
      <c r="AT2044" s="68"/>
      <c r="AU2044" s="68"/>
    </row>
    <row r="2045" spans="27:47">
      <c r="AA2045" s="68"/>
      <c r="AB2045" s="68"/>
      <c r="AC2045" s="68"/>
      <c r="AD2045" s="68"/>
      <c r="AE2045" s="68"/>
      <c r="AG2045" s="69"/>
      <c r="AN2045" s="68"/>
      <c r="AO2045" s="68"/>
      <c r="AP2045" s="68"/>
      <c r="AQ2045" s="68"/>
      <c r="AR2045" s="68"/>
      <c r="AS2045" s="68"/>
      <c r="AT2045" s="68"/>
      <c r="AU2045" s="68"/>
    </row>
    <row r="2046" spans="27:47">
      <c r="AA2046" s="68"/>
      <c r="AB2046" s="68"/>
      <c r="AC2046" s="68"/>
      <c r="AD2046" s="68"/>
      <c r="AE2046" s="68"/>
      <c r="AG2046" s="69"/>
      <c r="AN2046" s="68"/>
      <c r="AO2046" s="68"/>
      <c r="AP2046" s="68"/>
      <c r="AQ2046" s="68"/>
      <c r="AR2046" s="68"/>
      <c r="AS2046" s="68"/>
      <c r="AT2046" s="68"/>
      <c r="AU2046" s="68"/>
    </row>
    <row r="2047" spans="27:47">
      <c r="AA2047" s="68"/>
      <c r="AB2047" s="68"/>
      <c r="AC2047" s="68"/>
      <c r="AD2047" s="68"/>
      <c r="AE2047" s="68"/>
      <c r="AG2047" s="69"/>
      <c r="AN2047" s="68"/>
      <c r="AO2047" s="68"/>
      <c r="AP2047" s="68"/>
      <c r="AQ2047" s="68"/>
      <c r="AR2047" s="68"/>
      <c r="AS2047" s="68"/>
      <c r="AT2047" s="68"/>
      <c r="AU2047" s="68"/>
    </row>
    <row r="2048" spans="27:47">
      <c r="AA2048" s="68"/>
      <c r="AB2048" s="68"/>
      <c r="AC2048" s="68"/>
      <c r="AD2048" s="68"/>
      <c r="AE2048" s="68"/>
      <c r="AG2048" s="69"/>
      <c r="AN2048" s="68"/>
      <c r="AO2048" s="68"/>
      <c r="AP2048" s="68"/>
      <c r="AQ2048" s="68"/>
      <c r="AR2048" s="68"/>
      <c r="AS2048" s="68"/>
      <c r="AT2048" s="68"/>
      <c r="AU2048" s="68"/>
    </row>
    <row r="2049" spans="27:47">
      <c r="AA2049" s="68"/>
      <c r="AB2049" s="68"/>
      <c r="AC2049" s="68"/>
      <c r="AD2049" s="68"/>
      <c r="AE2049" s="68"/>
      <c r="AG2049" s="69"/>
      <c r="AN2049" s="68"/>
      <c r="AO2049" s="68"/>
      <c r="AP2049" s="68"/>
      <c r="AQ2049" s="68"/>
      <c r="AR2049" s="68"/>
      <c r="AS2049" s="68"/>
      <c r="AT2049" s="68"/>
      <c r="AU2049" s="68"/>
    </row>
    <row r="2050" spans="27:47">
      <c r="AA2050" s="68"/>
      <c r="AB2050" s="68"/>
      <c r="AC2050" s="68"/>
      <c r="AD2050" s="68"/>
      <c r="AE2050" s="68"/>
      <c r="AG2050" s="69"/>
      <c r="AN2050" s="68"/>
      <c r="AO2050" s="68"/>
      <c r="AP2050" s="68"/>
      <c r="AQ2050" s="68"/>
      <c r="AR2050" s="68"/>
      <c r="AS2050" s="68"/>
      <c r="AT2050" s="68"/>
      <c r="AU2050" s="68"/>
    </row>
    <row r="2051" spans="27:47">
      <c r="AA2051" s="68"/>
      <c r="AB2051" s="68"/>
      <c r="AC2051" s="68"/>
      <c r="AD2051" s="68"/>
      <c r="AE2051" s="68"/>
      <c r="AG2051" s="69"/>
      <c r="AN2051" s="68"/>
      <c r="AO2051" s="68"/>
      <c r="AP2051" s="68"/>
      <c r="AQ2051" s="68"/>
      <c r="AR2051" s="68"/>
      <c r="AS2051" s="68"/>
      <c r="AT2051" s="68"/>
      <c r="AU2051" s="68"/>
    </row>
    <row r="2052" spans="27:47">
      <c r="AA2052" s="68"/>
      <c r="AB2052" s="68"/>
      <c r="AC2052" s="68"/>
      <c r="AD2052" s="68"/>
      <c r="AE2052" s="68"/>
      <c r="AG2052" s="69"/>
      <c r="AN2052" s="68"/>
      <c r="AO2052" s="68"/>
      <c r="AP2052" s="68"/>
      <c r="AQ2052" s="68"/>
      <c r="AR2052" s="68"/>
      <c r="AS2052" s="68"/>
      <c r="AT2052" s="68"/>
      <c r="AU2052" s="68"/>
    </row>
    <row r="2053" spans="27:47">
      <c r="AA2053" s="68"/>
      <c r="AB2053" s="68"/>
      <c r="AC2053" s="68"/>
      <c r="AD2053" s="68"/>
      <c r="AE2053" s="68"/>
      <c r="AG2053" s="69"/>
      <c r="AN2053" s="68"/>
      <c r="AO2053" s="68"/>
      <c r="AP2053" s="68"/>
      <c r="AQ2053" s="68"/>
      <c r="AR2053" s="68"/>
      <c r="AS2053" s="68"/>
      <c r="AT2053" s="68"/>
      <c r="AU2053" s="68"/>
    </row>
    <row r="2054" spans="27:47">
      <c r="AA2054" s="68"/>
      <c r="AB2054" s="68"/>
      <c r="AC2054" s="68"/>
      <c r="AD2054" s="68"/>
      <c r="AE2054" s="68"/>
      <c r="AG2054" s="69"/>
      <c r="AN2054" s="68"/>
      <c r="AO2054" s="68"/>
      <c r="AP2054" s="68"/>
      <c r="AQ2054" s="68"/>
      <c r="AR2054" s="68"/>
      <c r="AS2054" s="68"/>
      <c r="AT2054" s="68"/>
      <c r="AU2054" s="68"/>
    </row>
    <row r="2055" spans="27:47">
      <c r="AA2055" s="68"/>
      <c r="AB2055" s="68"/>
      <c r="AC2055" s="68"/>
      <c r="AD2055" s="68"/>
      <c r="AE2055" s="68"/>
      <c r="AG2055" s="69"/>
      <c r="AN2055" s="68"/>
      <c r="AO2055" s="68"/>
      <c r="AP2055" s="68"/>
      <c r="AQ2055" s="68"/>
      <c r="AR2055" s="68"/>
      <c r="AS2055" s="68"/>
      <c r="AT2055" s="68"/>
      <c r="AU2055" s="68"/>
    </row>
    <row r="2056" spans="27:47">
      <c r="AA2056" s="68"/>
      <c r="AB2056" s="68"/>
      <c r="AC2056" s="68"/>
      <c r="AD2056" s="68"/>
      <c r="AE2056" s="68"/>
      <c r="AF2056" s="70"/>
      <c r="AG2056" s="69"/>
      <c r="AN2056" s="68"/>
      <c r="AO2056" s="68"/>
      <c r="AP2056" s="68"/>
      <c r="AQ2056" s="68"/>
      <c r="AR2056" s="68"/>
      <c r="AS2056" s="68"/>
      <c r="AT2056" s="68"/>
      <c r="AU2056" s="68"/>
    </row>
    <row r="2057" spans="27:47">
      <c r="AA2057" s="68"/>
      <c r="AB2057" s="68"/>
      <c r="AC2057" s="68"/>
      <c r="AD2057" s="68"/>
      <c r="AE2057" s="68"/>
      <c r="AF2057" s="70"/>
      <c r="AG2057" s="69"/>
      <c r="AN2057" s="68"/>
      <c r="AO2057" s="68"/>
      <c r="AP2057" s="68"/>
      <c r="AQ2057" s="68"/>
      <c r="AR2057" s="68"/>
      <c r="AS2057" s="68"/>
      <c r="AT2057" s="68"/>
      <c r="AU2057" s="68"/>
    </row>
    <row r="2058" spans="27:47">
      <c r="AA2058" s="68"/>
      <c r="AB2058" s="68"/>
      <c r="AC2058" s="68"/>
      <c r="AD2058" s="68"/>
      <c r="AE2058" s="68"/>
      <c r="AF2058" s="70"/>
      <c r="AG2058" s="69"/>
      <c r="AN2058" s="68"/>
      <c r="AO2058" s="68"/>
      <c r="AP2058" s="68"/>
      <c r="AQ2058" s="68"/>
      <c r="AR2058" s="68"/>
      <c r="AS2058" s="68"/>
      <c r="AT2058" s="68"/>
      <c r="AU2058" s="68"/>
    </row>
    <row r="2059" spans="27:47">
      <c r="AA2059" s="68"/>
      <c r="AB2059" s="68"/>
      <c r="AC2059" s="68"/>
      <c r="AD2059" s="68"/>
      <c r="AE2059" s="68"/>
      <c r="AF2059" s="70"/>
      <c r="AG2059" s="69"/>
      <c r="AN2059" s="68"/>
      <c r="AO2059" s="68"/>
      <c r="AP2059" s="68"/>
      <c r="AQ2059" s="68"/>
      <c r="AR2059" s="68"/>
      <c r="AS2059" s="68"/>
      <c r="AT2059" s="68"/>
      <c r="AU2059" s="68"/>
    </row>
    <row r="2060" spans="27:47">
      <c r="AA2060" s="68"/>
      <c r="AB2060" s="68"/>
      <c r="AC2060" s="68"/>
      <c r="AD2060" s="68"/>
      <c r="AE2060" s="68"/>
      <c r="AF2060" s="70"/>
      <c r="AG2060" s="69"/>
      <c r="AN2060" s="68"/>
      <c r="AO2060" s="68"/>
      <c r="AP2060" s="68"/>
      <c r="AQ2060" s="68"/>
      <c r="AR2060" s="68"/>
      <c r="AS2060" s="68"/>
      <c r="AT2060" s="68"/>
      <c r="AU2060" s="68"/>
    </row>
    <row r="2061" spans="27:47">
      <c r="AA2061" s="68"/>
      <c r="AB2061" s="68"/>
      <c r="AC2061" s="68"/>
      <c r="AD2061" s="68"/>
      <c r="AE2061" s="68"/>
      <c r="AF2061" s="70"/>
      <c r="AG2061" s="69"/>
      <c r="AN2061" s="68"/>
      <c r="AO2061" s="68"/>
      <c r="AP2061" s="68"/>
      <c r="AQ2061" s="68"/>
      <c r="AR2061" s="68"/>
      <c r="AS2061" s="68"/>
      <c r="AT2061" s="68"/>
      <c r="AU2061" s="68"/>
    </row>
    <row r="2062" spans="27:47">
      <c r="AA2062" s="68"/>
      <c r="AB2062" s="68"/>
      <c r="AC2062" s="68"/>
      <c r="AD2062" s="68"/>
      <c r="AE2062" s="68"/>
      <c r="AF2062" s="70"/>
      <c r="AG2062" s="69"/>
      <c r="AN2062" s="68"/>
      <c r="AO2062" s="68"/>
      <c r="AP2062" s="68"/>
      <c r="AQ2062" s="68"/>
      <c r="AR2062" s="68"/>
      <c r="AS2062" s="68"/>
      <c r="AT2062" s="68"/>
      <c r="AU2062" s="68"/>
    </row>
    <row r="2063" spans="27:47">
      <c r="AA2063" s="68"/>
      <c r="AB2063" s="68"/>
      <c r="AC2063" s="68"/>
      <c r="AD2063" s="68"/>
      <c r="AE2063" s="68"/>
      <c r="AF2063" s="70"/>
      <c r="AG2063" s="69"/>
      <c r="AN2063" s="68"/>
      <c r="AO2063" s="68"/>
      <c r="AP2063" s="68"/>
      <c r="AQ2063" s="68"/>
      <c r="AR2063" s="68"/>
      <c r="AS2063" s="68"/>
      <c r="AT2063" s="68"/>
      <c r="AU2063" s="68"/>
    </row>
    <row r="2064" spans="27:47">
      <c r="AA2064" s="68"/>
      <c r="AB2064" s="68"/>
      <c r="AC2064" s="68"/>
      <c r="AD2064" s="68"/>
      <c r="AE2064" s="68"/>
      <c r="AF2064" s="70"/>
      <c r="AG2064" s="69"/>
      <c r="AN2064" s="68"/>
      <c r="AO2064" s="68"/>
      <c r="AP2064" s="68"/>
      <c r="AQ2064" s="68"/>
      <c r="AR2064" s="68"/>
      <c r="AS2064" s="68"/>
      <c r="AT2064" s="68"/>
      <c r="AU2064" s="68"/>
    </row>
    <row r="2065" spans="27:47">
      <c r="AA2065" s="68"/>
      <c r="AB2065" s="68"/>
      <c r="AC2065" s="68"/>
      <c r="AD2065" s="68"/>
      <c r="AE2065" s="68"/>
      <c r="AF2065" s="70"/>
      <c r="AG2065" s="69"/>
      <c r="AN2065" s="68"/>
      <c r="AO2065" s="68"/>
      <c r="AP2065" s="68"/>
      <c r="AQ2065" s="68"/>
      <c r="AR2065" s="68"/>
      <c r="AS2065" s="68"/>
      <c r="AT2065" s="68"/>
      <c r="AU2065" s="68"/>
    </row>
    <row r="2066" spans="27:47">
      <c r="AA2066" s="68"/>
      <c r="AB2066" s="68"/>
      <c r="AC2066" s="68"/>
      <c r="AD2066" s="68"/>
      <c r="AE2066" s="68"/>
      <c r="AF2066" s="70"/>
      <c r="AG2066" s="69"/>
      <c r="AN2066" s="68"/>
      <c r="AO2066" s="68"/>
      <c r="AP2066" s="68"/>
      <c r="AQ2066" s="68"/>
      <c r="AR2066" s="68"/>
      <c r="AS2066" s="68"/>
      <c r="AT2066" s="68"/>
      <c r="AU2066" s="68"/>
    </row>
    <row r="2067" spans="27:47">
      <c r="AA2067" s="68"/>
      <c r="AB2067" s="68"/>
      <c r="AC2067" s="68"/>
      <c r="AD2067" s="68"/>
      <c r="AE2067" s="68"/>
      <c r="AF2067" s="70"/>
      <c r="AG2067" s="69"/>
      <c r="AN2067" s="68"/>
      <c r="AO2067" s="68"/>
      <c r="AP2067" s="68"/>
      <c r="AQ2067" s="68"/>
      <c r="AR2067" s="68"/>
      <c r="AS2067" s="68"/>
      <c r="AT2067" s="68"/>
      <c r="AU2067" s="68"/>
    </row>
    <row r="2068" spans="27:47">
      <c r="AA2068" s="68"/>
      <c r="AB2068" s="68"/>
      <c r="AC2068" s="68"/>
      <c r="AD2068" s="68"/>
      <c r="AE2068" s="68"/>
      <c r="AF2068" s="70"/>
      <c r="AG2068" s="69"/>
      <c r="AN2068" s="68"/>
      <c r="AO2068" s="68"/>
      <c r="AP2068" s="68"/>
      <c r="AQ2068" s="68"/>
      <c r="AR2068" s="68"/>
      <c r="AS2068" s="68"/>
      <c r="AT2068" s="68"/>
      <c r="AU2068" s="68"/>
    </row>
    <row r="2069" spans="27:47">
      <c r="AA2069" s="68"/>
      <c r="AB2069" s="68"/>
      <c r="AC2069" s="68"/>
      <c r="AD2069" s="68"/>
      <c r="AE2069" s="68"/>
      <c r="AF2069" s="70"/>
      <c r="AG2069" s="69"/>
      <c r="AN2069" s="68"/>
      <c r="AO2069" s="68"/>
      <c r="AP2069" s="68"/>
      <c r="AQ2069" s="68"/>
      <c r="AR2069" s="68"/>
      <c r="AS2069" s="68"/>
      <c r="AT2069" s="68"/>
      <c r="AU2069" s="68"/>
    </row>
    <row r="2070" spans="27:47">
      <c r="AA2070" s="68"/>
      <c r="AB2070" s="68"/>
      <c r="AC2070" s="68"/>
      <c r="AD2070" s="68"/>
      <c r="AE2070" s="68"/>
      <c r="AF2070" s="70"/>
      <c r="AG2070" s="69"/>
      <c r="AN2070" s="68"/>
      <c r="AO2070" s="68"/>
      <c r="AP2070" s="68"/>
      <c r="AQ2070" s="68"/>
      <c r="AR2070" s="68"/>
      <c r="AS2070" s="68"/>
      <c r="AT2070" s="68"/>
      <c r="AU2070" s="68"/>
    </row>
    <row r="2071" spans="27:47">
      <c r="AA2071" s="68"/>
      <c r="AB2071" s="68"/>
      <c r="AC2071" s="68"/>
      <c r="AD2071" s="68"/>
      <c r="AE2071" s="68"/>
      <c r="AF2071" s="70"/>
      <c r="AG2071" s="69"/>
      <c r="AN2071" s="68"/>
      <c r="AO2071" s="68"/>
      <c r="AP2071" s="68"/>
      <c r="AQ2071" s="68"/>
      <c r="AR2071" s="68"/>
      <c r="AS2071" s="68"/>
      <c r="AT2071" s="68"/>
      <c r="AU2071" s="68"/>
    </row>
    <row r="2072" spans="27:47">
      <c r="AA2072" s="68"/>
      <c r="AB2072" s="68"/>
      <c r="AC2072" s="68"/>
      <c r="AD2072" s="68"/>
      <c r="AE2072" s="68"/>
      <c r="AF2072" s="70"/>
      <c r="AG2072" s="69"/>
      <c r="AN2072" s="68"/>
      <c r="AO2072" s="68"/>
      <c r="AP2072" s="68"/>
      <c r="AQ2072" s="68"/>
      <c r="AR2072" s="68"/>
      <c r="AS2072" s="68"/>
      <c r="AT2072" s="68"/>
      <c r="AU2072" s="68"/>
    </row>
    <row r="2073" spans="27:47">
      <c r="AA2073" s="68"/>
      <c r="AB2073" s="68"/>
      <c r="AC2073" s="68"/>
      <c r="AD2073" s="68"/>
      <c r="AE2073" s="68"/>
      <c r="AF2073" s="70"/>
      <c r="AG2073" s="69"/>
      <c r="AN2073" s="68"/>
      <c r="AO2073" s="68"/>
      <c r="AP2073" s="68"/>
      <c r="AQ2073" s="68"/>
      <c r="AR2073" s="68"/>
      <c r="AS2073" s="68"/>
      <c r="AT2073" s="68"/>
      <c r="AU2073" s="68"/>
    </row>
    <row r="2074" spans="27:47">
      <c r="AA2074" s="68"/>
      <c r="AB2074" s="68"/>
      <c r="AC2074" s="68"/>
      <c r="AD2074" s="68"/>
      <c r="AE2074" s="68"/>
      <c r="AF2074" s="70"/>
      <c r="AG2074" s="69"/>
      <c r="AN2074" s="68"/>
      <c r="AO2074" s="68"/>
      <c r="AP2074" s="68"/>
      <c r="AQ2074" s="68"/>
      <c r="AR2074" s="68"/>
      <c r="AS2074" s="68"/>
      <c r="AT2074" s="68"/>
      <c r="AU2074" s="68"/>
    </row>
    <row r="2075" spans="27:47">
      <c r="AA2075" s="68"/>
      <c r="AB2075" s="68"/>
      <c r="AC2075" s="68"/>
      <c r="AD2075" s="68"/>
      <c r="AE2075" s="68"/>
      <c r="AF2075" s="70"/>
      <c r="AG2075" s="69"/>
      <c r="AN2075" s="68"/>
      <c r="AO2075" s="68"/>
      <c r="AP2075" s="68"/>
      <c r="AQ2075" s="68"/>
      <c r="AR2075" s="68"/>
      <c r="AS2075" s="68"/>
      <c r="AT2075" s="68"/>
      <c r="AU2075" s="68"/>
    </row>
    <row r="2076" spans="27:47">
      <c r="AA2076" s="68"/>
      <c r="AB2076" s="68"/>
      <c r="AC2076" s="68"/>
      <c r="AD2076" s="68"/>
      <c r="AE2076" s="68"/>
      <c r="AF2076" s="70"/>
      <c r="AG2076" s="69"/>
      <c r="AN2076" s="68"/>
      <c r="AO2076" s="68"/>
      <c r="AP2076" s="68"/>
      <c r="AQ2076" s="68"/>
      <c r="AR2076" s="68"/>
      <c r="AS2076" s="68"/>
      <c r="AT2076" s="68"/>
      <c r="AU2076" s="68"/>
    </row>
    <row r="2077" spans="27:47">
      <c r="AA2077" s="68"/>
      <c r="AB2077" s="68"/>
      <c r="AC2077" s="68"/>
      <c r="AD2077" s="68"/>
      <c r="AE2077" s="68"/>
      <c r="AF2077" s="70"/>
      <c r="AG2077" s="69"/>
      <c r="AN2077" s="68"/>
      <c r="AO2077" s="68"/>
      <c r="AP2077" s="68"/>
      <c r="AQ2077" s="68"/>
      <c r="AR2077" s="68"/>
      <c r="AS2077" s="68"/>
      <c r="AT2077" s="68"/>
      <c r="AU2077" s="68"/>
    </row>
    <row r="2078" spans="27:47">
      <c r="AA2078" s="68"/>
      <c r="AB2078" s="68"/>
      <c r="AC2078" s="68"/>
      <c r="AD2078" s="68"/>
      <c r="AE2078" s="68"/>
      <c r="AF2078" s="70"/>
      <c r="AG2078" s="69"/>
      <c r="AN2078" s="68"/>
      <c r="AO2078" s="68"/>
      <c r="AP2078" s="68"/>
      <c r="AQ2078" s="68"/>
      <c r="AR2078" s="68"/>
      <c r="AS2078" s="68"/>
      <c r="AT2078" s="68"/>
      <c r="AU2078" s="68"/>
    </row>
    <row r="2079" spans="27:47">
      <c r="AA2079" s="68"/>
      <c r="AB2079" s="68"/>
      <c r="AC2079" s="68"/>
      <c r="AD2079" s="68"/>
      <c r="AE2079" s="68"/>
      <c r="AF2079" s="70"/>
      <c r="AG2079" s="69"/>
      <c r="AN2079" s="68"/>
      <c r="AO2079" s="68"/>
      <c r="AP2079" s="68"/>
      <c r="AQ2079" s="68"/>
      <c r="AR2079" s="68"/>
      <c r="AS2079" s="68"/>
      <c r="AT2079" s="68"/>
      <c r="AU2079" s="68"/>
    </row>
    <row r="2080" spans="27:47">
      <c r="AA2080" s="68"/>
      <c r="AB2080" s="68"/>
      <c r="AC2080" s="68"/>
      <c r="AD2080" s="68"/>
      <c r="AE2080" s="68"/>
      <c r="AF2080" s="70"/>
      <c r="AG2080" s="69"/>
      <c r="AN2080" s="68"/>
      <c r="AO2080" s="68"/>
      <c r="AP2080" s="68"/>
      <c r="AQ2080" s="68"/>
      <c r="AR2080" s="68"/>
      <c r="AS2080" s="68"/>
      <c r="AT2080" s="68"/>
      <c r="AU2080" s="68"/>
    </row>
    <row r="2081" spans="27:47">
      <c r="AA2081" s="68"/>
      <c r="AB2081" s="68"/>
      <c r="AC2081" s="68"/>
      <c r="AD2081" s="68"/>
      <c r="AE2081" s="68"/>
      <c r="AF2081" s="70"/>
      <c r="AG2081" s="69"/>
      <c r="AN2081" s="68"/>
      <c r="AO2081" s="68"/>
      <c r="AP2081" s="68"/>
      <c r="AQ2081" s="68"/>
      <c r="AR2081" s="68"/>
      <c r="AS2081" s="68"/>
      <c r="AT2081" s="68"/>
      <c r="AU2081" s="68"/>
    </row>
    <row r="2082" spans="27:47">
      <c r="AA2082" s="68"/>
      <c r="AB2082" s="68"/>
      <c r="AC2082" s="68"/>
      <c r="AD2082" s="68"/>
      <c r="AE2082" s="68"/>
      <c r="AF2082" s="70"/>
      <c r="AG2082" s="69"/>
      <c r="AN2082" s="68"/>
      <c r="AO2082" s="68"/>
      <c r="AP2082" s="68"/>
      <c r="AQ2082" s="68"/>
      <c r="AR2082" s="68"/>
      <c r="AS2082" s="68"/>
      <c r="AT2082" s="68"/>
      <c r="AU2082" s="68"/>
    </row>
    <row r="2083" spans="27:47">
      <c r="AA2083" s="68"/>
      <c r="AB2083" s="68"/>
      <c r="AC2083" s="68"/>
      <c r="AD2083" s="68"/>
      <c r="AE2083" s="68"/>
      <c r="AF2083" s="70"/>
      <c r="AG2083" s="69"/>
      <c r="AN2083" s="68"/>
      <c r="AO2083" s="68"/>
      <c r="AP2083" s="68"/>
      <c r="AQ2083" s="68"/>
      <c r="AR2083" s="68"/>
      <c r="AS2083" s="68"/>
      <c r="AT2083" s="68"/>
      <c r="AU2083" s="68"/>
    </row>
    <row r="2084" spans="27:47">
      <c r="AA2084" s="68"/>
      <c r="AB2084" s="68"/>
      <c r="AC2084" s="68"/>
      <c r="AD2084" s="68"/>
      <c r="AE2084" s="68"/>
      <c r="AF2084" s="70"/>
      <c r="AG2084" s="69"/>
      <c r="AN2084" s="68"/>
      <c r="AO2084" s="68"/>
      <c r="AP2084" s="68"/>
      <c r="AQ2084" s="68"/>
      <c r="AR2084" s="68"/>
      <c r="AS2084" s="68"/>
      <c r="AT2084" s="68"/>
      <c r="AU2084" s="68"/>
    </row>
    <row r="2085" spans="27:47">
      <c r="AA2085" s="68"/>
      <c r="AB2085" s="68"/>
      <c r="AC2085" s="68"/>
      <c r="AD2085" s="68"/>
      <c r="AE2085" s="68"/>
      <c r="AF2085" s="70"/>
      <c r="AG2085" s="69"/>
      <c r="AN2085" s="68"/>
      <c r="AO2085" s="68"/>
      <c r="AP2085" s="68"/>
      <c r="AQ2085" s="68"/>
      <c r="AR2085" s="68"/>
      <c r="AS2085" s="68"/>
      <c r="AT2085" s="68"/>
      <c r="AU2085" s="68"/>
    </row>
    <row r="2086" spans="27:47">
      <c r="AA2086" s="68"/>
      <c r="AB2086" s="68"/>
      <c r="AC2086" s="68"/>
      <c r="AD2086" s="68"/>
      <c r="AE2086" s="68"/>
      <c r="AF2086" s="70"/>
      <c r="AG2086" s="69"/>
      <c r="AN2086" s="68"/>
      <c r="AO2086" s="68"/>
      <c r="AP2086" s="68"/>
      <c r="AQ2086" s="68"/>
      <c r="AR2086" s="68"/>
      <c r="AS2086" s="68"/>
      <c r="AT2086" s="68"/>
      <c r="AU2086" s="68"/>
    </row>
    <row r="2087" spans="27:47">
      <c r="AA2087" s="68"/>
      <c r="AB2087" s="68"/>
      <c r="AC2087" s="68"/>
      <c r="AD2087" s="68"/>
      <c r="AE2087" s="68"/>
      <c r="AF2087" s="70"/>
      <c r="AG2087" s="69"/>
      <c r="AN2087" s="68"/>
      <c r="AO2087" s="68"/>
      <c r="AP2087" s="68"/>
      <c r="AQ2087" s="68"/>
      <c r="AR2087" s="68"/>
      <c r="AS2087" s="68"/>
      <c r="AT2087" s="68"/>
      <c r="AU2087" s="68"/>
    </row>
    <row r="2088" spans="27:47">
      <c r="AA2088" s="68"/>
      <c r="AB2088" s="68"/>
      <c r="AC2088" s="68"/>
      <c r="AD2088" s="68"/>
      <c r="AE2088" s="68"/>
      <c r="AF2088" s="70"/>
      <c r="AG2088" s="69"/>
      <c r="AN2088" s="68"/>
      <c r="AO2088" s="68"/>
      <c r="AP2088" s="68"/>
      <c r="AQ2088" s="68"/>
      <c r="AR2088" s="68"/>
      <c r="AS2088" s="68"/>
      <c r="AT2088" s="68"/>
      <c r="AU2088" s="68"/>
    </row>
    <row r="2089" spans="27:47">
      <c r="AA2089" s="68"/>
      <c r="AB2089" s="68"/>
      <c r="AC2089" s="68"/>
      <c r="AD2089" s="68"/>
      <c r="AE2089" s="68"/>
      <c r="AF2089" s="70"/>
      <c r="AG2089" s="69"/>
      <c r="AN2089" s="68"/>
      <c r="AO2089" s="68"/>
      <c r="AP2089" s="68"/>
      <c r="AQ2089" s="68"/>
      <c r="AR2089" s="68"/>
      <c r="AS2089" s="68"/>
      <c r="AT2089" s="68"/>
      <c r="AU2089" s="68"/>
    </row>
    <row r="2090" spans="27:47">
      <c r="AA2090" s="68"/>
      <c r="AB2090" s="68"/>
      <c r="AC2090" s="68"/>
      <c r="AD2090" s="68"/>
      <c r="AE2090" s="68"/>
      <c r="AF2090" s="70"/>
      <c r="AG2090" s="69"/>
      <c r="AN2090" s="68"/>
      <c r="AO2090" s="68"/>
      <c r="AP2090" s="68"/>
      <c r="AQ2090" s="68"/>
      <c r="AR2090" s="68"/>
      <c r="AS2090" s="68"/>
      <c r="AT2090" s="68"/>
      <c r="AU2090" s="68"/>
    </row>
    <row r="2091" spans="27:47">
      <c r="AA2091" s="68"/>
      <c r="AB2091" s="68"/>
      <c r="AC2091" s="68"/>
      <c r="AD2091" s="68"/>
      <c r="AE2091" s="68"/>
      <c r="AF2091" s="70"/>
      <c r="AG2091" s="69"/>
      <c r="AN2091" s="68"/>
      <c r="AO2091" s="68"/>
      <c r="AP2091" s="68"/>
      <c r="AQ2091" s="68"/>
      <c r="AR2091" s="68"/>
      <c r="AS2091" s="68"/>
      <c r="AT2091" s="68"/>
      <c r="AU2091" s="68"/>
    </row>
    <row r="2092" spans="27:47">
      <c r="AA2092" s="68"/>
      <c r="AB2092" s="68"/>
      <c r="AC2092" s="68"/>
      <c r="AD2092" s="68"/>
      <c r="AE2092" s="68"/>
      <c r="AF2092" s="70"/>
      <c r="AG2092" s="69"/>
      <c r="AN2092" s="68"/>
      <c r="AO2092" s="68"/>
      <c r="AP2092" s="68"/>
      <c r="AQ2092" s="68"/>
      <c r="AR2092" s="68"/>
      <c r="AS2092" s="68"/>
      <c r="AT2092" s="68"/>
      <c r="AU2092" s="68"/>
    </row>
    <row r="2093" spans="27:47">
      <c r="AA2093" s="68"/>
      <c r="AB2093" s="68"/>
      <c r="AC2093" s="68"/>
      <c r="AD2093" s="68"/>
      <c r="AE2093" s="68"/>
      <c r="AF2093" s="70"/>
      <c r="AG2093" s="69"/>
      <c r="AN2093" s="68"/>
      <c r="AO2093" s="68"/>
      <c r="AP2093" s="68"/>
      <c r="AQ2093" s="68"/>
      <c r="AR2093" s="68"/>
      <c r="AS2093" s="68"/>
      <c r="AT2093" s="68"/>
      <c r="AU2093" s="68"/>
    </row>
    <row r="2094" spans="27:47">
      <c r="AA2094" s="68"/>
      <c r="AB2094" s="68"/>
      <c r="AC2094" s="68"/>
      <c r="AD2094" s="68"/>
      <c r="AE2094" s="68"/>
      <c r="AF2094" s="70"/>
      <c r="AG2094" s="69"/>
      <c r="AN2094" s="68"/>
      <c r="AO2094" s="68"/>
      <c r="AP2094" s="68"/>
      <c r="AQ2094" s="68"/>
      <c r="AR2094" s="68"/>
      <c r="AS2094" s="68"/>
      <c r="AT2094" s="68"/>
      <c r="AU2094" s="68"/>
    </row>
    <row r="2095" spans="27:47">
      <c r="AA2095" s="68"/>
      <c r="AB2095" s="68"/>
      <c r="AC2095" s="68"/>
      <c r="AD2095" s="68"/>
      <c r="AE2095" s="68"/>
      <c r="AF2095" s="70"/>
      <c r="AG2095" s="69"/>
      <c r="AN2095" s="68"/>
      <c r="AO2095" s="68"/>
      <c r="AP2095" s="68"/>
      <c r="AQ2095" s="68"/>
      <c r="AR2095" s="68"/>
      <c r="AS2095" s="68"/>
      <c r="AT2095" s="68"/>
      <c r="AU2095" s="68"/>
    </row>
    <row r="2096" spans="27:47">
      <c r="AA2096" s="68"/>
      <c r="AB2096" s="68"/>
      <c r="AC2096" s="68"/>
      <c r="AD2096" s="68"/>
      <c r="AE2096" s="68"/>
      <c r="AF2096" s="70"/>
      <c r="AG2096" s="69"/>
      <c r="AN2096" s="68"/>
      <c r="AO2096" s="68"/>
      <c r="AP2096" s="68"/>
      <c r="AQ2096" s="68"/>
      <c r="AR2096" s="68"/>
      <c r="AS2096" s="68"/>
      <c r="AT2096" s="68"/>
      <c r="AU2096" s="68"/>
    </row>
    <row r="2097" spans="27:47">
      <c r="AA2097" s="68"/>
      <c r="AB2097" s="68"/>
      <c r="AC2097" s="68"/>
      <c r="AD2097" s="68"/>
      <c r="AE2097" s="68"/>
      <c r="AF2097" s="70"/>
      <c r="AG2097" s="69"/>
      <c r="AN2097" s="68"/>
      <c r="AO2097" s="68"/>
      <c r="AP2097" s="68"/>
      <c r="AQ2097" s="68"/>
      <c r="AR2097" s="68"/>
      <c r="AS2097" s="68"/>
      <c r="AT2097" s="68"/>
      <c r="AU2097" s="68"/>
    </row>
    <row r="2098" spans="27:47">
      <c r="AA2098" s="68"/>
      <c r="AB2098" s="68"/>
      <c r="AC2098" s="68"/>
      <c r="AD2098" s="68"/>
      <c r="AE2098" s="68"/>
      <c r="AF2098" s="70"/>
      <c r="AG2098" s="69"/>
      <c r="AN2098" s="68"/>
      <c r="AO2098" s="68"/>
      <c r="AP2098" s="68"/>
      <c r="AQ2098" s="68"/>
      <c r="AR2098" s="68"/>
      <c r="AS2098" s="68"/>
      <c r="AT2098" s="68"/>
      <c r="AU2098" s="68"/>
    </row>
    <row r="2099" spans="27:47">
      <c r="AA2099" s="68"/>
      <c r="AB2099" s="68"/>
      <c r="AC2099" s="68"/>
      <c r="AD2099" s="68"/>
      <c r="AE2099" s="68"/>
      <c r="AF2099" s="70"/>
      <c r="AG2099" s="69"/>
      <c r="AN2099" s="68"/>
      <c r="AO2099" s="68"/>
      <c r="AP2099" s="68"/>
      <c r="AQ2099" s="68"/>
      <c r="AR2099" s="68"/>
      <c r="AS2099" s="68"/>
      <c r="AT2099" s="68"/>
      <c r="AU2099" s="68"/>
    </row>
    <row r="2100" spans="27:47">
      <c r="AA2100" s="68"/>
      <c r="AB2100" s="68"/>
      <c r="AC2100" s="68"/>
      <c r="AD2100" s="68"/>
      <c r="AE2100" s="68"/>
      <c r="AF2100" s="70"/>
      <c r="AG2100" s="69"/>
      <c r="AN2100" s="68"/>
      <c r="AO2100" s="68"/>
      <c r="AP2100" s="68"/>
      <c r="AQ2100" s="68"/>
      <c r="AR2100" s="68"/>
      <c r="AS2100" s="68"/>
      <c r="AT2100" s="68"/>
      <c r="AU2100" s="68"/>
    </row>
    <row r="2101" spans="27:47">
      <c r="AA2101" s="68"/>
      <c r="AB2101" s="68"/>
      <c r="AC2101" s="68"/>
      <c r="AD2101" s="68"/>
      <c r="AE2101" s="68"/>
      <c r="AF2101" s="70"/>
      <c r="AG2101" s="69"/>
      <c r="AN2101" s="68"/>
      <c r="AO2101" s="68"/>
      <c r="AP2101" s="68"/>
      <c r="AQ2101" s="68"/>
      <c r="AR2101" s="68"/>
      <c r="AS2101" s="68"/>
      <c r="AT2101" s="68"/>
      <c r="AU2101" s="68"/>
    </row>
    <row r="2102" spans="27:47">
      <c r="AA2102" s="68"/>
      <c r="AB2102" s="68"/>
      <c r="AC2102" s="68"/>
      <c r="AD2102" s="68"/>
      <c r="AE2102" s="68"/>
      <c r="AF2102" s="70"/>
      <c r="AG2102" s="69"/>
      <c r="AN2102" s="68"/>
      <c r="AO2102" s="68"/>
      <c r="AP2102" s="68"/>
      <c r="AQ2102" s="68"/>
      <c r="AR2102" s="68"/>
      <c r="AS2102" s="68"/>
      <c r="AT2102" s="68"/>
      <c r="AU2102" s="68"/>
    </row>
    <row r="2103" spans="27:47">
      <c r="AA2103" s="68"/>
      <c r="AB2103" s="68"/>
      <c r="AC2103" s="68"/>
      <c r="AD2103" s="68"/>
      <c r="AE2103" s="68"/>
      <c r="AF2103" s="70"/>
      <c r="AG2103" s="69"/>
      <c r="AN2103" s="68"/>
      <c r="AO2103" s="68"/>
      <c r="AP2103" s="68"/>
      <c r="AQ2103" s="68"/>
      <c r="AR2103" s="68"/>
      <c r="AS2103" s="68"/>
      <c r="AT2103" s="68"/>
      <c r="AU2103" s="68"/>
    </row>
    <row r="2104" spans="27:47">
      <c r="AA2104" s="68"/>
      <c r="AB2104" s="68"/>
      <c r="AC2104" s="68"/>
      <c r="AD2104" s="68"/>
      <c r="AE2104" s="68"/>
      <c r="AF2104" s="70"/>
      <c r="AG2104" s="69"/>
      <c r="AN2104" s="68"/>
      <c r="AO2104" s="68"/>
      <c r="AP2104" s="68"/>
      <c r="AQ2104" s="68"/>
      <c r="AR2104" s="68"/>
      <c r="AS2104" s="68"/>
      <c r="AT2104" s="68"/>
      <c r="AU2104" s="68"/>
    </row>
    <row r="2105" spans="27:47">
      <c r="AA2105" s="68"/>
      <c r="AB2105" s="68"/>
      <c r="AC2105" s="68"/>
      <c r="AD2105" s="68"/>
      <c r="AE2105" s="68"/>
      <c r="AF2105" s="70"/>
      <c r="AG2105" s="69"/>
      <c r="AN2105" s="68"/>
      <c r="AO2105" s="68"/>
      <c r="AP2105" s="68"/>
      <c r="AQ2105" s="68"/>
      <c r="AR2105" s="68"/>
      <c r="AS2105" s="68"/>
      <c r="AT2105" s="68"/>
      <c r="AU2105" s="68"/>
    </row>
    <row r="2106" spans="27:47">
      <c r="AA2106" s="68"/>
      <c r="AB2106" s="68"/>
      <c r="AC2106" s="68"/>
      <c r="AD2106" s="68"/>
      <c r="AE2106" s="68"/>
      <c r="AF2106" s="70"/>
      <c r="AG2106" s="69"/>
      <c r="AN2106" s="68"/>
      <c r="AO2106" s="68"/>
      <c r="AP2106" s="68"/>
      <c r="AQ2106" s="68"/>
      <c r="AR2106" s="68"/>
      <c r="AS2106" s="68"/>
      <c r="AT2106" s="68"/>
      <c r="AU2106" s="68"/>
    </row>
    <row r="2107" spans="27:47">
      <c r="AA2107" s="68"/>
      <c r="AB2107" s="68"/>
      <c r="AC2107" s="68"/>
      <c r="AD2107" s="68"/>
      <c r="AE2107" s="68"/>
      <c r="AF2107" s="70"/>
      <c r="AG2107" s="69"/>
      <c r="AN2107" s="68"/>
      <c r="AO2107" s="68"/>
      <c r="AP2107" s="68"/>
      <c r="AQ2107" s="68"/>
      <c r="AR2107" s="68"/>
      <c r="AS2107" s="68"/>
      <c r="AT2107" s="68"/>
      <c r="AU2107" s="68"/>
    </row>
    <row r="2108" spans="27:47">
      <c r="AA2108" s="68"/>
      <c r="AB2108" s="68"/>
      <c r="AC2108" s="68"/>
      <c r="AD2108" s="68"/>
      <c r="AE2108" s="68"/>
      <c r="AF2108" s="70"/>
      <c r="AG2108" s="69"/>
      <c r="AN2108" s="68"/>
      <c r="AO2108" s="68"/>
      <c r="AP2108" s="68"/>
      <c r="AQ2108" s="68"/>
      <c r="AR2108" s="68"/>
      <c r="AS2108" s="68"/>
      <c r="AT2108" s="68"/>
      <c r="AU2108" s="68"/>
    </row>
    <row r="2109" spans="27:47">
      <c r="AA2109" s="68"/>
      <c r="AB2109" s="68"/>
      <c r="AC2109" s="68"/>
      <c r="AD2109" s="68"/>
      <c r="AE2109" s="68"/>
      <c r="AF2109" s="70"/>
      <c r="AG2109" s="69"/>
      <c r="AN2109" s="68"/>
      <c r="AO2109" s="68"/>
      <c r="AP2109" s="68"/>
      <c r="AQ2109" s="68"/>
      <c r="AR2109" s="68"/>
      <c r="AS2109" s="68"/>
      <c r="AT2109" s="68"/>
      <c r="AU2109" s="68"/>
    </row>
    <row r="2110" spans="27:47">
      <c r="AA2110" s="68"/>
      <c r="AB2110" s="68"/>
      <c r="AC2110" s="68"/>
      <c r="AD2110" s="68"/>
      <c r="AE2110" s="68"/>
      <c r="AF2110" s="70"/>
      <c r="AG2110" s="69"/>
      <c r="AN2110" s="68"/>
      <c r="AO2110" s="68"/>
      <c r="AP2110" s="68"/>
      <c r="AQ2110" s="68"/>
      <c r="AR2110" s="68"/>
      <c r="AS2110" s="68"/>
      <c r="AT2110" s="68"/>
      <c r="AU2110" s="68"/>
    </row>
    <row r="2111" spans="27:47">
      <c r="AA2111" s="68"/>
      <c r="AB2111" s="68"/>
      <c r="AC2111" s="68"/>
      <c r="AD2111" s="68"/>
      <c r="AE2111" s="68"/>
      <c r="AF2111" s="70"/>
      <c r="AG2111" s="69"/>
      <c r="AN2111" s="68"/>
      <c r="AO2111" s="68"/>
      <c r="AP2111" s="68"/>
      <c r="AQ2111" s="68"/>
      <c r="AR2111" s="68"/>
      <c r="AS2111" s="68"/>
      <c r="AT2111" s="68"/>
      <c r="AU2111" s="68"/>
    </row>
    <row r="2112" spans="27:47">
      <c r="AA2112" s="68"/>
      <c r="AB2112" s="68"/>
      <c r="AC2112" s="68"/>
      <c r="AD2112" s="68"/>
      <c r="AE2112" s="68"/>
      <c r="AF2112" s="70"/>
      <c r="AG2112" s="69"/>
      <c r="AN2112" s="68"/>
      <c r="AO2112" s="68"/>
      <c r="AP2112" s="68"/>
      <c r="AQ2112" s="68"/>
      <c r="AR2112" s="68"/>
      <c r="AS2112" s="68"/>
      <c r="AT2112" s="68"/>
      <c r="AU2112" s="68"/>
    </row>
    <row r="2113" spans="27:47">
      <c r="AA2113" s="68"/>
      <c r="AB2113" s="68"/>
      <c r="AC2113" s="68"/>
      <c r="AD2113" s="68"/>
      <c r="AE2113" s="68"/>
      <c r="AF2113" s="70"/>
      <c r="AG2113" s="69"/>
      <c r="AN2113" s="68"/>
      <c r="AO2113" s="68"/>
      <c r="AP2113" s="68"/>
      <c r="AQ2113" s="68"/>
      <c r="AR2113" s="68"/>
      <c r="AS2113" s="68"/>
      <c r="AT2113" s="68"/>
      <c r="AU2113" s="68"/>
    </row>
    <row r="2114" spans="27:47">
      <c r="AA2114" s="68"/>
      <c r="AB2114" s="68"/>
      <c r="AC2114" s="68"/>
      <c r="AD2114" s="68"/>
      <c r="AE2114" s="68"/>
      <c r="AF2114" s="70"/>
      <c r="AG2114" s="69"/>
      <c r="AN2114" s="68"/>
      <c r="AO2114" s="68"/>
      <c r="AP2114" s="68"/>
      <c r="AQ2114" s="68"/>
      <c r="AR2114" s="68"/>
      <c r="AS2114" s="68"/>
      <c r="AT2114" s="68"/>
      <c r="AU2114" s="68"/>
    </row>
    <row r="2115" spans="27:47">
      <c r="AA2115" s="68"/>
      <c r="AB2115" s="68"/>
      <c r="AC2115" s="68"/>
      <c r="AD2115" s="68"/>
      <c r="AE2115" s="68"/>
      <c r="AF2115" s="70"/>
      <c r="AG2115" s="69"/>
      <c r="AN2115" s="68"/>
      <c r="AO2115" s="68"/>
      <c r="AP2115" s="68"/>
      <c r="AQ2115" s="68"/>
      <c r="AR2115" s="68"/>
      <c r="AS2115" s="68"/>
      <c r="AT2115" s="68"/>
      <c r="AU2115" s="68"/>
    </row>
    <row r="2116" spans="27:47">
      <c r="AA2116" s="68"/>
      <c r="AB2116" s="68"/>
      <c r="AC2116" s="68"/>
      <c r="AD2116" s="68"/>
      <c r="AE2116" s="68"/>
      <c r="AF2116" s="70"/>
      <c r="AG2116" s="69"/>
      <c r="AN2116" s="68"/>
      <c r="AO2116" s="68"/>
      <c r="AP2116" s="68"/>
      <c r="AQ2116" s="68"/>
      <c r="AR2116" s="68"/>
      <c r="AS2116" s="68"/>
      <c r="AT2116" s="68"/>
      <c r="AU2116" s="68"/>
    </row>
    <row r="2117" spans="27:47">
      <c r="AA2117" s="68"/>
      <c r="AB2117" s="68"/>
      <c r="AC2117" s="68"/>
      <c r="AD2117" s="68"/>
      <c r="AE2117" s="68"/>
      <c r="AF2117" s="70"/>
      <c r="AG2117" s="69"/>
      <c r="AN2117" s="68"/>
      <c r="AO2117" s="68"/>
      <c r="AP2117" s="68"/>
      <c r="AQ2117" s="68"/>
      <c r="AR2117" s="68"/>
      <c r="AS2117" s="68"/>
      <c r="AT2117" s="68"/>
      <c r="AU2117" s="68"/>
    </row>
    <row r="2118" spans="27:47">
      <c r="AA2118" s="68"/>
      <c r="AB2118" s="68"/>
      <c r="AC2118" s="68"/>
      <c r="AD2118" s="68"/>
      <c r="AE2118" s="68"/>
      <c r="AF2118" s="70"/>
      <c r="AG2118" s="69"/>
      <c r="AN2118" s="68"/>
      <c r="AO2118" s="68"/>
      <c r="AP2118" s="68"/>
      <c r="AQ2118" s="68"/>
      <c r="AR2118" s="68"/>
      <c r="AS2118" s="68"/>
      <c r="AT2118" s="68"/>
      <c r="AU2118" s="68"/>
    </row>
    <row r="2119" spans="27:47">
      <c r="AA2119" s="68"/>
      <c r="AB2119" s="68"/>
      <c r="AC2119" s="68"/>
      <c r="AD2119" s="68"/>
      <c r="AE2119" s="68"/>
      <c r="AF2119" s="70"/>
      <c r="AG2119" s="69"/>
      <c r="AN2119" s="68"/>
      <c r="AO2119" s="68"/>
      <c r="AP2119" s="68"/>
      <c r="AQ2119" s="68"/>
      <c r="AR2119" s="68"/>
      <c r="AS2119" s="68"/>
      <c r="AT2119" s="68"/>
      <c r="AU2119" s="68"/>
    </row>
    <row r="2120" spans="27:47">
      <c r="AA2120" s="68"/>
      <c r="AB2120" s="68"/>
      <c r="AC2120" s="68"/>
      <c r="AD2120" s="68"/>
      <c r="AE2120" s="68"/>
      <c r="AF2120" s="70"/>
      <c r="AG2120" s="69"/>
      <c r="AN2120" s="68"/>
      <c r="AO2120" s="68"/>
      <c r="AP2120" s="68"/>
      <c r="AQ2120" s="68"/>
      <c r="AR2120" s="68"/>
      <c r="AS2120" s="68"/>
      <c r="AT2120" s="68"/>
      <c r="AU2120" s="68"/>
    </row>
    <row r="2121" spans="27:47">
      <c r="AA2121" s="68"/>
      <c r="AB2121" s="68"/>
      <c r="AC2121" s="68"/>
      <c r="AD2121" s="68"/>
      <c r="AE2121" s="68"/>
      <c r="AF2121" s="70"/>
      <c r="AG2121" s="69"/>
      <c r="AN2121" s="68"/>
      <c r="AO2121" s="68"/>
      <c r="AP2121" s="68"/>
      <c r="AQ2121" s="68"/>
      <c r="AR2121" s="68"/>
      <c r="AS2121" s="68"/>
      <c r="AT2121" s="68"/>
      <c r="AU2121" s="68"/>
    </row>
    <row r="2122" spans="27:47">
      <c r="AA2122" s="68"/>
      <c r="AB2122" s="68"/>
      <c r="AC2122" s="68"/>
      <c r="AD2122" s="68"/>
      <c r="AE2122" s="68"/>
      <c r="AF2122" s="70"/>
      <c r="AG2122" s="69"/>
      <c r="AN2122" s="68"/>
      <c r="AO2122" s="68"/>
      <c r="AP2122" s="68"/>
      <c r="AQ2122" s="68"/>
      <c r="AR2122" s="68"/>
      <c r="AS2122" s="68"/>
      <c r="AT2122" s="68"/>
      <c r="AU2122" s="68"/>
    </row>
    <row r="2123" spans="27:47">
      <c r="AA2123" s="68"/>
      <c r="AB2123" s="68"/>
      <c r="AC2123" s="68"/>
      <c r="AD2123" s="68"/>
      <c r="AE2123" s="68"/>
      <c r="AF2123" s="70"/>
      <c r="AG2123" s="69"/>
      <c r="AN2123" s="68"/>
      <c r="AO2123" s="68"/>
      <c r="AP2123" s="68"/>
      <c r="AQ2123" s="68"/>
      <c r="AR2123" s="68"/>
      <c r="AS2123" s="68"/>
      <c r="AT2123" s="68"/>
      <c r="AU2123" s="68"/>
    </row>
    <row r="2124" spans="27:47">
      <c r="AA2124" s="68"/>
      <c r="AB2124" s="68"/>
      <c r="AC2124" s="68"/>
      <c r="AD2124" s="68"/>
      <c r="AE2124" s="68"/>
      <c r="AF2124" s="70"/>
      <c r="AG2124" s="69"/>
      <c r="AN2124" s="68"/>
      <c r="AO2124" s="68"/>
      <c r="AP2124" s="68"/>
      <c r="AQ2124" s="68"/>
      <c r="AR2124" s="68"/>
      <c r="AS2124" s="68"/>
      <c r="AT2124" s="68"/>
      <c r="AU2124" s="68"/>
    </row>
    <row r="2125" spans="27:47">
      <c r="AA2125" s="68"/>
      <c r="AB2125" s="68"/>
      <c r="AC2125" s="68"/>
      <c r="AD2125" s="68"/>
      <c r="AE2125" s="68"/>
      <c r="AF2125" s="70"/>
      <c r="AG2125" s="69"/>
      <c r="AN2125" s="68"/>
      <c r="AO2125" s="68"/>
      <c r="AP2125" s="68"/>
      <c r="AQ2125" s="68"/>
      <c r="AR2125" s="68"/>
      <c r="AS2125" s="68"/>
      <c r="AT2125" s="68"/>
      <c r="AU2125" s="68"/>
    </row>
    <row r="2126" spans="27:47">
      <c r="AA2126" s="68"/>
      <c r="AB2126" s="68"/>
      <c r="AC2126" s="68"/>
      <c r="AD2126" s="68"/>
      <c r="AE2126" s="68"/>
      <c r="AF2126" s="70"/>
      <c r="AG2126" s="69"/>
      <c r="AN2126" s="68"/>
      <c r="AO2126" s="68"/>
      <c r="AP2126" s="68"/>
      <c r="AQ2126" s="68"/>
      <c r="AR2126" s="68"/>
      <c r="AS2126" s="68"/>
      <c r="AT2126" s="68"/>
      <c r="AU2126" s="68"/>
    </row>
    <row r="2127" spans="27:47">
      <c r="AA2127" s="68"/>
      <c r="AB2127" s="68"/>
      <c r="AC2127" s="68"/>
      <c r="AD2127" s="68"/>
      <c r="AE2127" s="68"/>
      <c r="AF2127" s="70"/>
      <c r="AG2127" s="69"/>
      <c r="AN2127" s="68"/>
      <c r="AO2127" s="68"/>
      <c r="AP2127" s="68"/>
      <c r="AQ2127" s="68"/>
      <c r="AR2127" s="68"/>
      <c r="AS2127" s="68"/>
      <c r="AT2127" s="68"/>
      <c r="AU2127" s="68"/>
    </row>
    <row r="2128" spans="27:47">
      <c r="AA2128" s="68"/>
      <c r="AB2128" s="68"/>
      <c r="AC2128" s="68"/>
      <c r="AD2128" s="68"/>
      <c r="AE2128" s="68"/>
      <c r="AF2128" s="70"/>
      <c r="AG2128" s="69"/>
      <c r="AN2128" s="68"/>
      <c r="AO2128" s="68"/>
      <c r="AP2128" s="68"/>
      <c r="AQ2128" s="68"/>
      <c r="AR2128" s="68"/>
      <c r="AS2128" s="68"/>
      <c r="AT2128" s="68"/>
      <c r="AU2128" s="68"/>
    </row>
    <row r="2129" spans="27:47">
      <c r="AA2129" s="68"/>
      <c r="AB2129" s="68"/>
      <c r="AC2129" s="68"/>
      <c r="AD2129" s="68"/>
      <c r="AE2129" s="68"/>
      <c r="AF2129" s="70"/>
      <c r="AG2129" s="69"/>
      <c r="AN2129" s="68"/>
      <c r="AO2129" s="68"/>
      <c r="AP2129" s="68"/>
      <c r="AQ2129" s="68"/>
      <c r="AR2129" s="68"/>
      <c r="AS2129" s="68"/>
      <c r="AT2129" s="68"/>
      <c r="AU2129" s="68"/>
    </row>
    <row r="2130" spans="27:47">
      <c r="AA2130" s="68"/>
      <c r="AB2130" s="68"/>
      <c r="AC2130" s="68"/>
      <c r="AD2130" s="68"/>
      <c r="AE2130" s="68"/>
      <c r="AF2130" s="70"/>
      <c r="AG2130" s="69"/>
      <c r="AN2130" s="68"/>
      <c r="AO2130" s="68"/>
      <c r="AP2130" s="68"/>
      <c r="AQ2130" s="68"/>
      <c r="AR2130" s="68"/>
      <c r="AS2130" s="68"/>
      <c r="AT2130" s="68"/>
      <c r="AU2130" s="68"/>
    </row>
    <row r="2131" spans="27:47">
      <c r="AA2131" s="68"/>
      <c r="AB2131" s="68"/>
      <c r="AC2131" s="68"/>
      <c r="AD2131" s="68"/>
      <c r="AE2131" s="68"/>
      <c r="AF2131" s="70"/>
      <c r="AG2131" s="69"/>
      <c r="AN2131" s="68"/>
      <c r="AO2131" s="68"/>
      <c r="AP2131" s="68"/>
      <c r="AQ2131" s="68"/>
      <c r="AR2131" s="68"/>
      <c r="AS2131" s="68"/>
      <c r="AT2131" s="68"/>
      <c r="AU2131" s="68"/>
    </row>
    <row r="2132" spans="27:47">
      <c r="AA2132" s="68"/>
      <c r="AB2132" s="68"/>
      <c r="AC2132" s="68"/>
      <c r="AD2132" s="68"/>
      <c r="AE2132" s="68"/>
      <c r="AF2132" s="70"/>
      <c r="AG2132" s="69"/>
      <c r="AN2132" s="68"/>
      <c r="AO2132" s="68"/>
      <c r="AP2132" s="68"/>
      <c r="AQ2132" s="68"/>
      <c r="AR2132" s="68"/>
      <c r="AS2132" s="68"/>
      <c r="AT2132" s="68"/>
      <c r="AU2132" s="68"/>
    </row>
    <row r="2133" spans="27:47">
      <c r="AA2133" s="68"/>
      <c r="AB2133" s="68"/>
      <c r="AC2133" s="68"/>
      <c r="AD2133" s="68"/>
      <c r="AE2133" s="68"/>
      <c r="AF2133" s="70"/>
      <c r="AG2133" s="69"/>
      <c r="AN2133" s="68"/>
      <c r="AO2133" s="68"/>
      <c r="AP2133" s="68"/>
      <c r="AQ2133" s="68"/>
      <c r="AR2133" s="68"/>
      <c r="AS2133" s="68"/>
      <c r="AT2133" s="68"/>
      <c r="AU2133" s="68"/>
    </row>
    <row r="2134" spans="27:47">
      <c r="AA2134" s="68"/>
      <c r="AB2134" s="68"/>
      <c r="AC2134" s="68"/>
      <c r="AD2134" s="68"/>
      <c r="AE2134" s="68"/>
      <c r="AF2134" s="70"/>
      <c r="AG2134" s="69"/>
      <c r="AN2134" s="68"/>
      <c r="AO2134" s="68"/>
      <c r="AP2134" s="68"/>
      <c r="AQ2134" s="68"/>
      <c r="AR2134" s="68"/>
      <c r="AS2134" s="68"/>
      <c r="AT2134" s="68"/>
      <c r="AU2134" s="68"/>
    </row>
    <row r="2135" spans="27:47">
      <c r="AA2135" s="68"/>
      <c r="AB2135" s="68"/>
      <c r="AC2135" s="68"/>
      <c r="AD2135" s="68"/>
      <c r="AE2135" s="68"/>
      <c r="AF2135" s="70"/>
      <c r="AG2135" s="69"/>
      <c r="AN2135" s="68"/>
      <c r="AO2135" s="68"/>
      <c r="AP2135" s="68"/>
      <c r="AQ2135" s="68"/>
      <c r="AR2135" s="68"/>
      <c r="AS2135" s="68"/>
      <c r="AT2135" s="68"/>
      <c r="AU2135" s="68"/>
    </row>
    <row r="2136" spans="27:47">
      <c r="AA2136" s="68"/>
      <c r="AB2136" s="68"/>
      <c r="AC2136" s="68"/>
      <c r="AD2136" s="68"/>
      <c r="AE2136" s="68"/>
      <c r="AF2136" s="70"/>
      <c r="AG2136" s="69"/>
      <c r="AN2136" s="68"/>
      <c r="AO2136" s="68"/>
      <c r="AP2136" s="68"/>
      <c r="AQ2136" s="68"/>
      <c r="AR2136" s="68"/>
      <c r="AS2136" s="68"/>
      <c r="AT2136" s="68"/>
      <c r="AU2136" s="68"/>
    </row>
    <row r="2137" spans="27:47">
      <c r="AA2137" s="68"/>
      <c r="AB2137" s="68"/>
      <c r="AC2137" s="68"/>
      <c r="AD2137" s="68"/>
      <c r="AE2137" s="68"/>
      <c r="AF2137" s="70"/>
      <c r="AG2137" s="69"/>
      <c r="AN2137" s="68"/>
      <c r="AO2137" s="68"/>
      <c r="AP2137" s="68"/>
      <c r="AQ2137" s="68"/>
      <c r="AR2137" s="68"/>
      <c r="AS2137" s="68"/>
      <c r="AT2137" s="68"/>
      <c r="AU2137" s="68"/>
    </row>
    <row r="2138" spans="27:47">
      <c r="AA2138" s="68"/>
      <c r="AB2138" s="68"/>
      <c r="AC2138" s="68"/>
      <c r="AD2138" s="68"/>
      <c r="AE2138" s="68"/>
      <c r="AF2138" s="70"/>
      <c r="AG2138" s="69"/>
      <c r="AN2138" s="68"/>
      <c r="AO2138" s="68"/>
      <c r="AP2138" s="68"/>
      <c r="AQ2138" s="68"/>
      <c r="AR2138" s="68"/>
      <c r="AS2138" s="68"/>
      <c r="AT2138" s="68"/>
      <c r="AU2138" s="68"/>
    </row>
    <row r="2139" spans="27:47">
      <c r="AA2139" s="68"/>
      <c r="AB2139" s="68"/>
      <c r="AC2139" s="68"/>
      <c r="AD2139" s="68"/>
      <c r="AE2139" s="68"/>
      <c r="AF2139" s="70"/>
      <c r="AG2139" s="69"/>
      <c r="AN2139" s="68"/>
      <c r="AO2139" s="68"/>
      <c r="AP2139" s="68"/>
      <c r="AQ2139" s="68"/>
      <c r="AR2139" s="68"/>
      <c r="AS2139" s="68"/>
      <c r="AT2139" s="68"/>
      <c r="AU2139" s="68"/>
    </row>
    <row r="2140" spans="27:47">
      <c r="AA2140" s="68"/>
      <c r="AB2140" s="68"/>
      <c r="AC2140" s="68"/>
      <c r="AD2140" s="68"/>
      <c r="AE2140" s="68"/>
      <c r="AF2140" s="70"/>
      <c r="AG2140" s="69"/>
      <c r="AN2140" s="68"/>
      <c r="AO2140" s="68"/>
      <c r="AP2140" s="68"/>
      <c r="AQ2140" s="68"/>
      <c r="AR2140" s="68"/>
      <c r="AS2140" s="68"/>
      <c r="AT2140" s="68"/>
      <c r="AU2140" s="68"/>
    </row>
    <row r="2141" spans="27:47">
      <c r="AA2141" s="68"/>
      <c r="AB2141" s="68"/>
      <c r="AC2141" s="68"/>
      <c r="AD2141" s="68"/>
      <c r="AE2141" s="68"/>
      <c r="AF2141" s="70"/>
      <c r="AG2141" s="69"/>
      <c r="AN2141" s="68"/>
      <c r="AO2141" s="68"/>
      <c r="AP2141" s="68"/>
      <c r="AQ2141" s="68"/>
      <c r="AR2141" s="68"/>
      <c r="AS2141" s="68"/>
      <c r="AT2141" s="68"/>
      <c r="AU2141" s="68"/>
    </row>
    <row r="2142" spans="27:47">
      <c r="AA2142" s="68"/>
      <c r="AB2142" s="68"/>
      <c r="AC2142" s="68"/>
      <c r="AD2142" s="68"/>
      <c r="AE2142" s="68"/>
      <c r="AF2142" s="70"/>
      <c r="AG2142" s="69"/>
      <c r="AN2142" s="68"/>
      <c r="AO2142" s="68"/>
      <c r="AP2142" s="68"/>
      <c r="AQ2142" s="68"/>
      <c r="AR2142" s="68"/>
      <c r="AS2142" s="68"/>
      <c r="AT2142" s="68"/>
      <c r="AU2142" s="68"/>
    </row>
    <row r="2143" spans="27:47">
      <c r="AA2143" s="68"/>
      <c r="AB2143" s="68"/>
      <c r="AC2143" s="68"/>
      <c r="AD2143" s="68"/>
      <c r="AE2143" s="68"/>
      <c r="AF2143" s="70"/>
      <c r="AG2143" s="69"/>
      <c r="AN2143" s="68"/>
      <c r="AO2143" s="68"/>
      <c r="AP2143" s="68"/>
      <c r="AQ2143" s="68"/>
      <c r="AR2143" s="68"/>
      <c r="AS2143" s="68"/>
      <c r="AT2143" s="68"/>
      <c r="AU2143" s="68"/>
    </row>
    <row r="2144" spans="27:47">
      <c r="AA2144" s="68"/>
      <c r="AB2144" s="68"/>
      <c r="AC2144" s="68"/>
      <c r="AD2144" s="68"/>
      <c r="AE2144" s="68"/>
      <c r="AF2144" s="70"/>
      <c r="AG2144" s="69"/>
      <c r="AN2144" s="68"/>
      <c r="AO2144" s="68"/>
      <c r="AP2144" s="68"/>
      <c r="AQ2144" s="68"/>
      <c r="AR2144" s="68"/>
      <c r="AS2144" s="68"/>
      <c r="AT2144" s="68"/>
      <c r="AU2144" s="68"/>
    </row>
    <row r="2145" spans="27:47">
      <c r="AA2145" s="68"/>
      <c r="AB2145" s="68"/>
      <c r="AC2145" s="68"/>
      <c r="AD2145" s="68"/>
      <c r="AE2145" s="68"/>
      <c r="AF2145" s="70"/>
      <c r="AG2145" s="69"/>
      <c r="AN2145" s="68"/>
      <c r="AO2145" s="68"/>
      <c r="AP2145" s="68"/>
      <c r="AQ2145" s="68"/>
      <c r="AR2145" s="68"/>
      <c r="AS2145" s="68"/>
      <c r="AT2145" s="68"/>
      <c r="AU2145" s="68"/>
    </row>
    <row r="2146" spans="27:47">
      <c r="AA2146" s="68"/>
      <c r="AB2146" s="68"/>
      <c r="AC2146" s="68"/>
      <c r="AD2146" s="68"/>
      <c r="AE2146" s="68"/>
      <c r="AF2146" s="70"/>
      <c r="AG2146" s="69"/>
      <c r="AN2146" s="68"/>
      <c r="AO2146" s="68"/>
      <c r="AP2146" s="68"/>
      <c r="AQ2146" s="68"/>
      <c r="AR2146" s="68"/>
      <c r="AS2146" s="68"/>
      <c r="AT2146" s="68"/>
      <c r="AU2146" s="68"/>
    </row>
    <row r="2147" spans="27:47">
      <c r="AA2147" s="68"/>
      <c r="AB2147" s="68"/>
      <c r="AC2147" s="68"/>
      <c r="AD2147" s="68"/>
      <c r="AE2147" s="68"/>
      <c r="AF2147" s="70"/>
      <c r="AG2147" s="69"/>
      <c r="AN2147" s="68"/>
      <c r="AO2147" s="68"/>
      <c r="AP2147" s="68"/>
      <c r="AQ2147" s="68"/>
      <c r="AR2147" s="68"/>
      <c r="AS2147" s="68"/>
      <c r="AT2147" s="68"/>
      <c r="AU2147" s="68"/>
    </row>
    <row r="2148" spans="27:47">
      <c r="AA2148" s="68"/>
      <c r="AB2148" s="68"/>
      <c r="AC2148" s="68"/>
      <c r="AD2148" s="68"/>
      <c r="AE2148" s="68"/>
      <c r="AF2148" s="70"/>
      <c r="AG2148" s="69"/>
      <c r="AN2148" s="68"/>
      <c r="AO2148" s="68"/>
      <c r="AP2148" s="68"/>
      <c r="AQ2148" s="68"/>
      <c r="AR2148" s="68"/>
      <c r="AS2148" s="68"/>
      <c r="AT2148" s="68"/>
      <c r="AU2148" s="68"/>
    </row>
    <row r="2149" spans="27:47">
      <c r="AA2149" s="68"/>
      <c r="AB2149" s="68"/>
      <c r="AC2149" s="68"/>
      <c r="AD2149" s="68"/>
      <c r="AE2149" s="68"/>
      <c r="AF2149" s="70"/>
      <c r="AG2149" s="69"/>
      <c r="AN2149" s="68"/>
      <c r="AO2149" s="68"/>
      <c r="AP2149" s="68"/>
      <c r="AQ2149" s="68"/>
      <c r="AR2149" s="68"/>
      <c r="AS2149" s="68"/>
      <c r="AT2149" s="68"/>
      <c r="AU2149" s="68"/>
    </row>
    <row r="2150" spans="27:47">
      <c r="AA2150" s="68"/>
      <c r="AB2150" s="68"/>
      <c r="AC2150" s="68"/>
      <c r="AD2150" s="68"/>
      <c r="AE2150" s="68"/>
      <c r="AF2150" s="70"/>
      <c r="AG2150" s="69"/>
      <c r="AN2150" s="68"/>
      <c r="AO2150" s="68"/>
      <c r="AP2150" s="68"/>
      <c r="AQ2150" s="68"/>
      <c r="AR2150" s="68"/>
      <c r="AS2150" s="68"/>
      <c r="AT2150" s="68"/>
      <c r="AU2150" s="68"/>
    </row>
    <row r="2151" spans="27:47">
      <c r="AA2151" s="68"/>
      <c r="AB2151" s="68"/>
      <c r="AC2151" s="68"/>
      <c r="AD2151" s="68"/>
      <c r="AE2151" s="68"/>
      <c r="AF2151" s="70"/>
      <c r="AG2151" s="69"/>
      <c r="AN2151" s="68"/>
      <c r="AO2151" s="68"/>
      <c r="AP2151" s="68"/>
      <c r="AQ2151" s="68"/>
      <c r="AR2151" s="68"/>
      <c r="AS2151" s="68"/>
      <c r="AT2151" s="68"/>
      <c r="AU2151" s="68"/>
    </row>
    <row r="2152" spans="27:47">
      <c r="AA2152" s="68"/>
      <c r="AB2152" s="68"/>
      <c r="AC2152" s="68"/>
      <c r="AD2152" s="68"/>
      <c r="AE2152" s="68"/>
      <c r="AF2152" s="70"/>
      <c r="AG2152" s="69"/>
      <c r="AN2152" s="68"/>
      <c r="AO2152" s="68"/>
      <c r="AP2152" s="68"/>
      <c r="AQ2152" s="68"/>
      <c r="AR2152" s="68"/>
      <c r="AS2152" s="68"/>
      <c r="AT2152" s="68"/>
      <c r="AU2152" s="68"/>
    </row>
    <row r="2153" spans="27:47">
      <c r="AA2153" s="68"/>
      <c r="AB2153" s="68"/>
      <c r="AC2153" s="68"/>
      <c r="AD2153" s="68"/>
      <c r="AE2153" s="68"/>
      <c r="AF2153" s="70"/>
      <c r="AG2153" s="69"/>
      <c r="AN2153" s="68"/>
      <c r="AO2153" s="68"/>
      <c r="AP2153" s="68"/>
      <c r="AQ2153" s="68"/>
      <c r="AR2153" s="68"/>
      <c r="AS2153" s="68"/>
      <c r="AT2153" s="68"/>
      <c r="AU2153" s="68"/>
    </row>
    <row r="2154" spans="27:47">
      <c r="AA2154" s="68"/>
      <c r="AB2154" s="68"/>
      <c r="AC2154" s="68"/>
      <c r="AD2154" s="68"/>
      <c r="AE2154" s="68"/>
      <c r="AF2154" s="70"/>
      <c r="AG2154" s="69"/>
      <c r="AN2154" s="68"/>
      <c r="AO2154" s="68"/>
      <c r="AP2154" s="68"/>
      <c r="AQ2154" s="68"/>
      <c r="AR2154" s="68"/>
      <c r="AS2154" s="68"/>
      <c r="AT2154" s="68"/>
      <c r="AU2154" s="68"/>
    </row>
    <row r="2155" spans="27:47">
      <c r="AA2155" s="68"/>
      <c r="AB2155" s="68"/>
      <c r="AC2155" s="68"/>
      <c r="AD2155" s="68"/>
      <c r="AE2155" s="68"/>
      <c r="AF2155" s="70"/>
      <c r="AG2155" s="69"/>
      <c r="AN2155" s="68"/>
      <c r="AO2155" s="68"/>
      <c r="AP2155" s="68"/>
      <c r="AQ2155" s="68"/>
      <c r="AR2155" s="68"/>
      <c r="AS2155" s="68"/>
      <c r="AT2155" s="68"/>
      <c r="AU2155" s="68"/>
    </row>
    <row r="2156" spans="27:47">
      <c r="AA2156" s="68"/>
      <c r="AB2156" s="68"/>
      <c r="AC2156" s="68"/>
      <c r="AD2156" s="68"/>
      <c r="AE2156" s="68"/>
      <c r="AF2156" s="70"/>
      <c r="AG2156" s="69"/>
      <c r="AN2156" s="68"/>
      <c r="AO2156" s="68"/>
      <c r="AP2156" s="68"/>
      <c r="AQ2156" s="68"/>
      <c r="AR2156" s="68"/>
      <c r="AS2156" s="68"/>
      <c r="AT2156" s="68"/>
      <c r="AU2156" s="68"/>
    </row>
    <row r="2157" spans="27:47">
      <c r="AA2157" s="68"/>
      <c r="AB2157" s="68"/>
      <c r="AC2157" s="68"/>
      <c r="AD2157" s="68"/>
      <c r="AE2157" s="68"/>
      <c r="AF2157" s="70"/>
      <c r="AG2157" s="69"/>
      <c r="AN2157" s="68"/>
      <c r="AO2157" s="68"/>
      <c r="AP2157" s="68"/>
      <c r="AQ2157" s="68"/>
      <c r="AR2157" s="68"/>
      <c r="AS2157" s="68"/>
      <c r="AT2157" s="68"/>
      <c r="AU2157" s="68"/>
    </row>
    <row r="2158" spans="27:47">
      <c r="AA2158" s="68"/>
      <c r="AB2158" s="68"/>
      <c r="AC2158" s="68"/>
      <c r="AD2158" s="68"/>
      <c r="AE2158" s="68"/>
      <c r="AF2158" s="70"/>
      <c r="AG2158" s="69"/>
      <c r="AN2158" s="68"/>
      <c r="AO2158" s="68"/>
      <c r="AP2158" s="68"/>
      <c r="AQ2158" s="68"/>
      <c r="AR2158" s="68"/>
      <c r="AS2158" s="68"/>
      <c r="AT2158" s="68"/>
      <c r="AU2158" s="68"/>
    </row>
    <row r="2159" spans="27:47">
      <c r="AA2159" s="68"/>
      <c r="AB2159" s="68"/>
      <c r="AC2159" s="68"/>
      <c r="AD2159" s="68"/>
      <c r="AE2159" s="68"/>
      <c r="AF2159" s="70"/>
      <c r="AG2159" s="69"/>
      <c r="AN2159" s="68"/>
      <c r="AO2159" s="68"/>
      <c r="AP2159" s="68"/>
      <c r="AQ2159" s="68"/>
      <c r="AR2159" s="68"/>
      <c r="AS2159" s="68"/>
      <c r="AT2159" s="68"/>
      <c r="AU2159" s="68"/>
    </row>
    <row r="2160" spans="27:47">
      <c r="AA2160" s="68"/>
      <c r="AB2160" s="68"/>
      <c r="AC2160" s="68"/>
      <c r="AD2160" s="68"/>
      <c r="AE2160" s="68"/>
      <c r="AF2160" s="70"/>
      <c r="AG2160" s="69"/>
      <c r="AN2160" s="68"/>
      <c r="AO2160" s="68"/>
      <c r="AP2160" s="68"/>
      <c r="AQ2160" s="68"/>
      <c r="AR2160" s="68"/>
      <c r="AS2160" s="68"/>
      <c r="AT2160" s="68"/>
      <c r="AU2160" s="68"/>
    </row>
    <row r="2161" spans="27:47">
      <c r="AA2161" s="68"/>
      <c r="AB2161" s="68"/>
      <c r="AC2161" s="68"/>
      <c r="AD2161" s="68"/>
      <c r="AE2161" s="68"/>
      <c r="AF2161" s="70"/>
      <c r="AG2161" s="69"/>
      <c r="AN2161" s="68"/>
      <c r="AO2161" s="68"/>
      <c r="AP2161" s="68"/>
      <c r="AQ2161" s="68"/>
      <c r="AR2161" s="68"/>
      <c r="AS2161" s="68"/>
      <c r="AT2161" s="68"/>
      <c r="AU2161" s="68"/>
    </row>
    <row r="2162" spans="27:47">
      <c r="AA2162" s="68"/>
      <c r="AB2162" s="68"/>
      <c r="AC2162" s="68"/>
      <c r="AD2162" s="68"/>
      <c r="AE2162" s="68"/>
      <c r="AF2162" s="70"/>
      <c r="AG2162" s="69"/>
      <c r="AN2162" s="68"/>
      <c r="AO2162" s="68"/>
      <c r="AP2162" s="68"/>
      <c r="AQ2162" s="68"/>
      <c r="AR2162" s="68"/>
      <c r="AS2162" s="68"/>
      <c r="AT2162" s="68"/>
      <c r="AU2162" s="68"/>
    </row>
    <row r="2163" spans="27:47">
      <c r="AA2163" s="68"/>
      <c r="AB2163" s="68"/>
      <c r="AC2163" s="68"/>
      <c r="AD2163" s="68"/>
      <c r="AE2163" s="68"/>
      <c r="AF2163" s="70"/>
      <c r="AG2163" s="69"/>
      <c r="AN2163" s="68"/>
      <c r="AO2163" s="68"/>
      <c r="AP2163" s="68"/>
      <c r="AQ2163" s="68"/>
      <c r="AR2163" s="68"/>
      <c r="AS2163" s="68"/>
      <c r="AT2163" s="68"/>
      <c r="AU2163" s="68"/>
    </row>
    <row r="2164" spans="27:47">
      <c r="AA2164" s="68"/>
      <c r="AB2164" s="68"/>
      <c r="AC2164" s="68"/>
      <c r="AD2164" s="68"/>
      <c r="AE2164" s="68"/>
      <c r="AF2164" s="70"/>
      <c r="AG2164" s="69"/>
      <c r="AN2164" s="68"/>
      <c r="AO2164" s="68"/>
      <c r="AP2164" s="68"/>
      <c r="AQ2164" s="68"/>
      <c r="AR2164" s="68"/>
      <c r="AS2164" s="68"/>
      <c r="AT2164" s="68"/>
      <c r="AU2164" s="68"/>
    </row>
    <row r="2165" spans="27:47">
      <c r="AA2165" s="68"/>
      <c r="AB2165" s="68"/>
      <c r="AC2165" s="68"/>
      <c r="AD2165" s="68"/>
      <c r="AE2165" s="68"/>
      <c r="AF2165" s="70"/>
      <c r="AG2165" s="69"/>
      <c r="AN2165" s="68"/>
      <c r="AO2165" s="68"/>
      <c r="AP2165" s="68"/>
      <c r="AQ2165" s="68"/>
      <c r="AR2165" s="68"/>
      <c r="AS2165" s="68"/>
      <c r="AT2165" s="68"/>
      <c r="AU2165" s="68"/>
    </row>
    <row r="2166" spans="27:47">
      <c r="AA2166" s="68"/>
      <c r="AB2166" s="68"/>
      <c r="AC2166" s="68"/>
      <c r="AD2166" s="68"/>
      <c r="AE2166" s="68"/>
      <c r="AF2166" s="70"/>
      <c r="AG2166" s="69"/>
      <c r="AN2166" s="68"/>
      <c r="AO2166" s="68"/>
      <c r="AP2166" s="68"/>
      <c r="AQ2166" s="68"/>
      <c r="AR2166" s="68"/>
      <c r="AS2166" s="68"/>
      <c r="AT2166" s="68"/>
      <c r="AU2166" s="68"/>
    </row>
    <row r="2167" spans="27:47">
      <c r="AA2167" s="68"/>
      <c r="AB2167" s="68"/>
      <c r="AC2167" s="68"/>
      <c r="AD2167" s="68"/>
      <c r="AE2167" s="68"/>
      <c r="AF2167" s="70"/>
      <c r="AG2167" s="69"/>
      <c r="AN2167" s="68"/>
      <c r="AO2167" s="68"/>
      <c r="AP2167" s="68"/>
      <c r="AQ2167" s="68"/>
      <c r="AR2167" s="68"/>
      <c r="AS2167" s="68"/>
      <c r="AT2167" s="68"/>
      <c r="AU2167" s="68"/>
    </row>
    <row r="2168" spans="27:47">
      <c r="AA2168" s="68"/>
      <c r="AB2168" s="68"/>
      <c r="AC2168" s="68"/>
      <c r="AD2168" s="68"/>
      <c r="AE2168" s="68"/>
      <c r="AF2168" s="70"/>
      <c r="AG2168" s="69"/>
      <c r="AN2168" s="68"/>
      <c r="AO2168" s="68"/>
      <c r="AP2168" s="68"/>
      <c r="AQ2168" s="68"/>
      <c r="AR2168" s="68"/>
      <c r="AS2168" s="68"/>
      <c r="AT2168" s="68"/>
      <c r="AU2168" s="68"/>
    </row>
    <row r="2169" spans="27:47">
      <c r="AA2169" s="68"/>
      <c r="AB2169" s="68"/>
      <c r="AC2169" s="68"/>
      <c r="AD2169" s="68"/>
      <c r="AE2169" s="68"/>
      <c r="AF2169" s="70"/>
      <c r="AG2169" s="69"/>
      <c r="AN2169" s="68"/>
      <c r="AO2169" s="68"/>
      <c r="AP2169" s="68"/>
      <c r="AQ2169" s="68"/>
      <c r="AR2169" s="68"/>
      <c r="AS2169" s="68"/>
      <c r="AT2169" s="68"/>
      <c r="AU2169" s="68"/>
    </row>
    <row r="2170" spans="27:47">
      <c r="AA2170" s="68"/>
      <c r="AB2170" s="68"/>
      <c r="AC2170" s="68"/>
      <c r="AD2170" s="68"/>
      <c r="AE2170" s="68"/>
      <c r="AF2170" s="70"/>
      <c r="AG2170" s="69"/>
      <c r="AN2170" s="68"/>
      <c r="AO2170" s="68"/>
      <c r="AP2170" s="68"/>
      <c r="AQ2170" s="68"/>
      <c r="AR2170" s="68"/>
      <c r="AS2170" s="68"/>
      <c r="AT2170" s="68"/>
      <c r="AU2170" s="68"/>
    </row>
    <row r="2171" spans="27:47">
      <c r="AA2171" s="68"/>
      <c r="AB2171" s="68"/>
      <c r="AC2171" s="68"/>
      <c r="AD2171" s="68"/>
      <c r="AE2171" s="68"/>
      <c r="AF2171" s="70"/>
      <c r="AG2171" s="69"/>
      <c r="AN2171" s="68"/>
      <c r="AO2171" s="68"/>
      <c r="AP2171" s="68"/>
      <c r="AQ2171" s="68"/>
      <c r="AR2171" s="68"/>
      <c r="AS2171" s="68"/>
      <c r="AT2171" s="68"/>
      <c r="AU2171" s="68"/>
    </row>
    <row r="2172" spans="27:47">
      <c r="AA2172" s="68"/>
      <c r="AB2172" s="68"/>
      <c r="AC2172" s="68"/>
      <c r="AD2172" s="68"/>
      <c r="AE2172" s="68"/>
      <c r="AF2172" s="70"/>
      <c r="AG2172" s="69"/>
      <c r="AN2172" s="68"/>
      <c r="AO2172" s="68"/>
      <c r="AP2172" s="68"/>
      <c r="AQ2172" s="68"/>
      <c r="AR2172" s="68"/>
      <c r="AS2172" s="68"/>
      <c r="AT2172" s="68"/>
      <c r="AU2172" s="68"/>
    </row>
    <row r="2173" spans="27:47">
      <c r="AA2173" s="68"/>
      <c r="AB2173" s="68"/>
      <c r="AC2173" s="68"/>
      <c r="AD2173" s="68"/>
      <c r="AE2173" s="68"/>
      <c r="AF2173" s="70"/>
      <c r="AG2173" s="69"/>
      <c r="AN2173" s="68"/>
      <c r="AO2173" s="68"/>
      <c r="AP2173" s="68"/>
      <c r="AQ2173" s="68"/>
      <c r="AR2173" s="68"/>
      <c r="AS2173" s="68"/>
      <c r="AT2173" s="68"/>
      <c r="AU2173" s="68"/>
    </row>
    <row r="2174" spans="27:47">
      <c r="AA2174" s="68"/>
      <c r="AB2174" s="68"/>
      <c r="AC2174" s="68"/>
      <c r="AD2174" s="68"/>
      <c r="AE2174" s="68"/>
      <c r="AF2174" s="70"/>
      <c r="AG2174" s="69"/>
      <c r="AN2174" s="68"/>
      <c r="AO2174" s="68"/>
      <c r="AP2174" s="68"/>
      <c r="AQ2174" s="68"/>
      <c r="AR2174" s="68"/>
      <c r="AS2174" s="68"/>
      <c r="AT2174" s="68"/>
      <c r="AU2174" s="68"/>
    </row>
    <row r="2175" spans="27:47">
      <c r="AA2175" s="68"/>
      <c r="AB2175" s="68"/>
      <c r="AC2175" s="68"/>
      <c r="AD2175" s="68"/>
      <c r="AE2175" s="68"/>
      <c r="AF2175" s="70"/>
      <c r="AG2175" s="69"/>
      <c r="AN2175" s="68"/>
      <c r="AO2175" s="68"/>
      <c r="AP2175" s="68"/>
      <c r="AQ2175" s="68"/>
      <c r="AR2175" s="68"/>
      <c r="AS2175" s="68"/>
      <c r="AT2175" s="68"/>
      <c r="AU2175" s="68"/>
    </row>
    <row r="2176" spans="27:47">
      <c r="AA2176" s="68"/>
      <c r="AB2176" s="68"/>
      <c r="AC2176" s="68"/>
      <c r="AD2176" s="68"/>
      <c r="AE2176" s="68"/>
      <c r="AF2176" s="70"/>
      <c r="AG2176" s="69"/>
      <c r="AN2176" s="68"/>
      <c r="AO2176" s="68"/>
      <c r="AP2176" s="68"/>
      <c r="AQ2176" s="68"/>
      <c r="AR2176" s="68"/>
      <c r="AS2176" s="68"/>
      <c r="AT2176" s="68"/>
      <c r="AU2176" s="68"/>
    </row>
    <row r="2177" spans="27:47">
      <c r="AA2177" s="68"/>
      <c r="AB2177" s="68"/>
      <c r="AC2177" s="68"/>
      <c r="AD2177" s="68"/>
      <c r="AE2177" s="68"/>
      <c r="AF2177" s="70"/>
      <c r="AG2177" s="69"/>
      <c r="AN2177" s="68"/>
      <c r="AO2177" s="68"/>
      <c r="AP2177" s="68"/>
      <c r="AQ2177" s="68"/>
      <c r="AR2177" s="68"/>
      <c r="AS2177" s="68"/>
      <c r="AT2177" s="68"/>
      <c r="AU2177" s="68"/>
    </row>
    <row r="2178" spans="27:47">
      <c r="AA2178" s="68"/>
      <c r="AB2178" s="68"/>
      <c r="AC2178" s="68"/>
      <c r="AD2178" s="68"/>
      <c r="AE2178" s="68"/>
      <c r="AF2178" s="70"/>
      <c r="AG2178" s="69"/>
      <c r="AN2178" s="68"/>
      <c r="AO2178" s="68"/>
      <c r="AP2178" s="68"/>
      <c r="AQ2178" s="68"/>
      <c r="AR2178" s="68"/>
      <c r="AS2178" s="68"/>
      <c r="AT2178" s="68"/>
      <c r="AU2178" s="68"/>
    </row>
    <row r="2179" spans="27:47">
      <c r="AA2179" s="68"/>
      <c r="AB2179" s="68"/>
      <c r="AC2179" s="68"/>
      <c r="AD2179" s="68"/>
      <c r="AE2179" s="68"/>
      <c r="AF2179" s="70"/>
      <c r="AG2179" s="69"/>
      <c r="AN2179" s="68"/>
      <c r="AO2179" s="68"/>
      <c r="AP2179" s="68"/>
      <c r="AQ2179" s="68"/>
      <c r="AR2179" s="68"/>
      <c r="AS2179" s="68"/>
      <c r="AT2179" s="68"/>
      <c r="AU2179" s="68"/>
    </row>
    <row r="2180" spans="27:47">
      <c r="AA2180" s="68"/>
      <c r="AB2180" s="68"/>
      <c r="AC2180" s="68"/>
      <c r="AD2180" s="68"/>
      <c r="AE2180" s="68"/>
      <c r="AF2180" s="70"/>
      <c r="AG2180" s="69"/>
      <c r="AN2180" s="68"/>
      <c r="AO2180" s="68"/>
      <c r="AP2180" s="68"/>
      <c r="AQ2180" s="68"/>
      <c r="AR2180" s="68"/>
      <c r="AS2180" s="68"/>
      <c r="AT2180" s="68"/>
      <c r="AU2180" s="68"/>
    </row>
    <row r="2181" spans="27:47">
      <c r="AA2181" s="68"/>
      <c r="AB2181" s="68"/>
      <c r="AC2181" s="68"/>
      <c r="AD2181" s="68"/>
      <c r="AE2181" s="68"/>
      <c r="AF2181" s="70"/>
      <c r="AG2181" s="69"/>
      <c r="AN2181" s="68"/>
      <c r="AO2181" s="68"/>
      <c r="AP2181" s="68"/>
      <c r="AQ2181" s="68"/>
      <c r="AR2181" s="68"/>
      <c r="AS2181" s="68"/>
      <c r="AT2181" s="68"/>
      <c r="AU2181" s="68"/>
    </row>
    <row r="2182" spans="27:47">
      <c r="AA2182" s="68"/>
      <c r="AB2182" s="68"/>
      <c r="AC2182" s="68"/>
      <c r="AD2182" s="68"/>
      <c r="AE2182" s="68"/>
      <c r="AF2182" s="70"/>
      <c r="AG2182" s="69"/>
      <c r="AN2182" s="68"/>
      <c r="AO2182" s="68"/>
      <c r="AP2182" s="68"/>
      <c r="AQ2182" s="68"/>
      <c r="AR2182" s="68"/>
      <c r="AS2182" s="68"/>
      <c r="AT2182" s="68"/>
      <c r="AU2182" s="68"/>
    </row>
    <row r="2183" spans="27:47">
      <c r="AA2183" s="68"/>
      <c r="AB2183" s="68"/>
      <c r="AC2183" s="68"/>
      <c r="AD2183" s="68"/>
      <c r="AE2183" s="68"/>
      <c r="AF2183" s="70"/>
      <c r="AG2183" s="69"/>
      <c r="AN2183" s="68"/>
      <c r="AO2183" s="68"/>
      <c r="AP2183" s="68"/>
      <c r="AQ2183" s="68"/>
      <c r="AR2183" s="68"/>
      <c r="AS2183" s="68"/>
      <c r="AT2183" s="68"/>
      <c r="AU2183" s="68"/>
    </row>
    <row r="2184" spans="27:47">
      <c r="AA2184" s="68"/>
      <c r="AB2184" s="68"/>
      <c r="AC2184" s="68"/>
      <c r="AD2184" s="68"/>
      <c r="AE2184" s="68"/>
      <c r="AF2184" s="70"/>
      <c r="AG2184" s="69"/>
      <c r="AN2184" s="68"/>
      <c r="AO2184" s="68"/>
      <c r="AP2184" s="68"/>
      <c r="AQ2184" s="68"/>
      <c r="AR2184" s="68"/>
      <c r="AS2184" s="68"/>
      <c r="AT2184" s="68"/>
      <c r="AU2184" s="68"/>
    </row>
    <row r="2185" spans="27:47">
      <c r="AA2185" s="68"/>
      <c r="AB2185" s="68"/>
      <c r="AC2185" s="68"/>
      <c r="AD2185" s="68"/>
      <c r="AE2185" s="68"/>
      <c r="AF2185" s="70"/>
      <c r="AG2185" s="69"/>
      <c r="AN2185" s="68"/>
      <c r="AO2185" s="68"/>
      <c r="AP2185" s="68"/>
      <c r="AQ2185" s="68"/>
      <c r="AR2185" s="68"/>
      <c r="AS2185" s="68"/>
      <c r="AT2185" s="68"/>
      <c r="AU2185" s="68"/>
    </row>
    <row r="2186" spans="27:47">
      <c r="AA2186" s="68"/>
      <c r="AB2186" s="68"/>
      <c r="AC2186" s="68"/>
      <c r="AD2186" s="68"/>
      <c r="AE2186" s="68"/>
      <c r="AF2186" s="70"/>
      <c r="AG2186" s="69"/>
      <c r="AN2186" s="68"/>
      <c r="AO2186" s="68"/>
      <c r="AP2186" s="68"/>
      <c r="AQ2186" s="68"/>
      <c r="AR2186" s="68"/>
      <c r="AS2186" s="68"/>
      <c r="AT2186" s="68"/>
      <c r="AU2186" s="68"/>
    </row>
    <row r="2187" spans="27:47">
      <c r="AA2187" s="68"/>
      <c r="AB2187" s="68"/>
      <c r="AC2187" s="68"/>
      <c r="AD2187" s="68"/>
      <c r="AE2187" s="68"/>
      <c r="AF2187" s="70"/>
      <c r="AG2187" s="69"/>
      <c r="AN2187" s="68"/>
      <c r="AO2187" s="68"/>
      <c r="AP2187" s="68"/>
      <c r="AQ2187" s="68"/>
      <c r="AR2187" s="68"/>
      <c r="AS2187" s="68"/>
      <c r="AT2187" s="68"/>
      <c r="AU2187" s="68"/>
    </row>
    <row r="2188" spans="27:47">
      <c r="AA2188" s="68"/>
      <c r="AB2188" s="68"/>
      <c r="AC2188" s="68"/>
      <c r="AD2188" s="68"/>
      <c r="AE2188" s="68"/>
      <c r="AF2188" s="70"/>
      <c r="AG2188" s="69"/>
      <c r="AN2188" s="68"/>
      <c r="AO2188" s="68"/>
      <c r="AP2188" s="68"/>
      <c r="AQ2188" s="68"/>
      <c r="AR2188" s="68"/>
      <c r="AS2188" s="68"/>
      <c r="AT2188" s="68"/>
      <c r="AU2188" s="68"/>
    </row>
    <row r="2189" spans="27:47">
      <c r="AA2189" s="68"/>
      <c r="AB2189" s="68"/>
      <c r="AC2189" s="68"/>
      <c r="AD2189" s="68"/>
      <c r="AE2189" s="68"/>
      <c r="AF2189" s="70"/>
      <c r="AG2189" s="69"/>
      <c r="AN2189" s="68"/>
      <c r="AO2189" s="68"/>
      <c r="AP2189" s="68"/>
      <c r="AQ2189" s="68"/>
      <c r="AR2189" s="68"/>
      <c r="AS2189" s="68"/>
      <c r="AT2189" s="68"/>
      <c r="AU2189" s="68"/>
    </row>
    <row r="2190" spans="27:47">
      <c r="AA2190" s="68"/>
      <c r="AB2190" s="68"/>
      <c r="AC2190" s="68"/>
      <c r="AD2190" s="68"/>
      <c r="AE2190" s="68"/>
      <c r="AF2190" s="70"/>
      <c r="AG2190" s="69"/>
      <c r="AN2190" s="68"/>
      <c r="AO2190" s="68"/>
      <c r="AP2190" s="68"/>
      <c r="AQ2190" s="68"/>
      <c r="AR2190" s="68"/>
      <c r="AS2190" s="68"/>
      <c r="AT2190" s="68"/>
      <c r="AU2190" s="68"/>
    </row>
    <row r="2191" spans="27:47">
      <c r="AA2191" s="68"/>
      <c r="AB2191" s="68"/>
      <c r="AC2191" s="68"/>
      <c r="AD2191" s="68"/>
      <c r="AE2191" s="68"/>
      <c r="AF2191" s="70"/>
      <c r="AG2191" s="69"/>
      <c r="AN2191" s="68"/>
      <c r="AO2191" s="68"/>
      <c r="AP2191" s="68"/>
      <c r="AQ2191" s="68"/>
      <c r="AR2191" s="68"/>
      <c r="AS2191" s="68"/>
      <c r="AT2191" s="68"/>
      <c r="AU2191" s="68"/>
    </row>
    <row r="2192" spans="27:47">
      <c r="AA2192" s="68"/>
      <c r="AB2192" s="68"/>
      <c r="AC2192" s="68"/>
      <c r="AD2192" s="68"/>
      <c r="AE2192" s="68"/>
      <c r="AF2192" s="70"/>
      <c r="AG2192" s="69"/>
      <c r="AN2192" s="68"/>
      <c r="AO2192" s="68"/>
      <c r="AP2192" s="68"/>
      <c r="AQ2192" s="68"/>
      <c r="AR2192" s="68"/>
      <c r="AS2192" s="68"/>
      <c r="AT2192" s="68"/>
      <c r="AU2192" s="68"/>
    </row>
    <row r="2193" spans="27:47">
      <c r="AA2193" s="68"/>
      <c r="AB2193" s="68"/>
      <c r="AC2193" s="68"/>
      <c r="AD2193" s="68"/>
      <c r="AE2193" s="68"/>
      <c r="AF2193" s="70"/>
      <c r="AG2193" s="69"/>
      <c r="AN2193" s="68"/>
      <c r="AO2193" s="68"/>
      <c r="AP2193" s="68"/>
      <c r="AQ2193" s="68"/>
      <c r="AR2193" s="68"/>
      <c r="AS2193" s="68"/>
      <c r="AT2193" s="68"/>
      <c r="AU2193" s="68"/>
    </row>
    <row r="2194" spans="27:47">
      <c r="AA2194" s="68"/>
      <c r="AB2194" s="68"/>
      <c r="AC2194" s="68"/>
      <c r="AD2194" s="68"/>
      <c r="AE2194" s="68"/>
      <c r="AF2194" s="70"/>
      <c r="AG2194" s="69"/>
      <c r="AN2194" s="68"/>
      <c r="AO2194" s="68"/>
      <c r="AP2194" s="68"/>
      <c r="AQ2194" s="68"/>
      <c r="AR2194" s="68"/>
      <c r="AS2194" s="68"/>
      <c r="AT2194" s="68"/>
      <c r="AU2194" s="68"/>
    </row>
    <row r="2195" spans="27:47">
      <c r="AA2195" s="68"/>
      <c r="AB2195" s="68"/>
      <c r="AC2195" s="68"/>
      <c r="AD2195" s="68"/>
      <c r="AE2195" s="68"/>
      <c r="AF2195" s="70"/>
      <c r="AG2195" s="69"/>
      <c r="AN2195" s="68"/>
      <c r="AO2195" s="68"/>
      <c r="AP2195" s="68"/>
      <c r="AQ2195" s="68"/>
      <c r="AR2195" s="68"/>
      <c r="AS2195" s="68"/>
      <c r="AT2195" s="68"/>
      <c r="AU2195" s="68"/>
    </row>
    <row r="2196" spans="27:47">
      <c r="AA2196" s="68"/>
      <c r="AB2196" s="68"/>
      <c r="AC2196" s="68"/>
      <c r="AD2196" s="68"/>
      <c r="AE2196" s="68"/>
      <c r="AF2196" s="70"/>
      <c r="AG2196" s="69"/>
      <c r="AN2196" s="68"/>
      <c r="AO2196" s="68"/>
      <c r="AP2196" s="68"/>
      <c r="AQ2196" s="68"/>
      <c r="AR2196" s="68"/>
      <c r="AS2196" s="68"/>
      <c r="AT2196" s="68"/>
      <c r="AU2196" s="68"/>
    </row>
    <row r="2197" spans="27:47">
      <c r="AA2197" s="68"/>
      <c r="AB2197" s="68"/>
      <c r="AC2197" s="68"/>
      <c r="AD2197" s="68"/>
      <c r="AE2197" s="68"/>
      <c r="AF2197" s="70"/>
      <c r="AG2197" s="69"/>
      <c r="AN2197" s="68"/>
      <c r="AO2197" s="68"/>
      <c r="AP2197" s="68"/>
      <c r="AQ2197" s="68"/>
      <c r="AR2197" s="68"/>
      <c r="AS2197" s="68"/>
      <c r="AT2197" s="68"/>
      <c r="AU2197" s="68"/>
    </row>
    <row r="2198" spans="27:47">
      <c r="AA2198" s="68"/>
      <c r="AB2198" s="68"/>
      <c r="AC2198" s="68"/>
      <c r="AD2198" s="68"/>
      <c r="AE2198" s="68"/>
      <c r="AF2198" s="70"/>
      <c r="AG2198" s="69"/>
      <c r="AN2198" s="68"/>
      <c r="AO2198" s="68"/>
      <c r="AP2198" s="68"/>
      <c r="AQ2198" s="68"/>
      <c r="AR2198" s="68"/>
      <c r="AS2198" s="68"/>
      <c r="AT2198" s="68"/>
      <c r="AU2198" s="68"/>
    </row>
    <row r="2199" spans="27:47">
      <c r="AA2199" s="68"/>
      <c r="AB2199" s="68"/>
      <c r="AC2199" s="68"/>
      <c r="AD2199" s="68"/>
      <c r="AE2199" s="68"/>
      <c r="AF2199" s="70"/>
      <c r="AG2199" s="69"/>
      <c r="AN2199" s="68"/>
      <c r="AO2199" s="68"/>
      <c r="AP2199" s="68"/>
      <c r="AQ2199" s="68"/>
      <c r="AR2199" s="68"/>
      <c r="AS2199" s="68"/>
      <c r="AT2199" s="68"/>
      <c r="AU2199" s="68"/>
    </row>
    <row r="2200" spans="27:47">
      <c r="AA2200" s="68"/>
      <c r="AB2200" s="68"/>
      <c r="AC2200" s="68"/>
      <c r="AD2200" s="68"/>
      <c r="AE2200" s="68"/>
      <c r="AF2200" s="70"/>
      <c r="AG2200" s="69"/>
      <c r="AN2200" s="68"/>
      <c r="AO2200" s="68"/>
      <c r="AP2200" s="68"/>
      <c r="AQ2200" s="68"/>
      <c r="AR2200" s="68"/>
      <c r="AS2200" s="68"/>
      <c r="AT2200" s="68"/>
      <c r="AU2200" s="68"/>
    </row>
    <row r="2201" spans="27:47">
      <c r="AA2201" s="68"/>
      <c r="AB2201" s="68"/>
      <c r="AC2201" s="68"/>
      <c r="AD2201" s="68"/>
      <c r="AE2201" s="68"/>
      <c r="AF2201" s="70"/>
      <c r="AG2201" s="69"/>
      <c r="AN2201" s="68"/>
      <c r="AO2201" s="68"/>
      <c r="AP2201" s="68"/>
      <c r="AQ2201" s="68"/>
      <c r="AR2201" s="68"/>
      <c r="AS2201" s="68"/>
      <c r="AT2201" s="68"/>
      <c r="AU2201" s="68"/>
    </row>
    <row r="2202" spans="27:47">
      <c r="AA2202" s="68"/>
      <c r="AB2202" s="68"/>
      <c r="AC2202" s="68"/>
      <c r="AD2202" s="68"/>
      <c r="AE2202" s="68"/>
      <c r="AF2202" s="70"/>
      <c r="AG2202" s="69"/>
      <c r="AN2202" s="68"/>
      <c r="AO2202" s="68"/>
      <c r="AP2202" s="68"/>
      <c r="AQ2202" s="68"/>
      <c r="AR2202" s="68"/>
      <c r="AS2202" s="68"/>
      <c r="AT2202" s="68"/>
      <c r="AU2202" s="68"/>
    </row>
    <row r="2203" spans="27:47">
      <c r="AA2203" s="68"/>
      <c r="AB2203" s="68"/>
      <c r="AC2203" s="68"/>
      <c r="AD2203" s="68"/>
      <c r="AE2203" s="68"/>
      <c r="AF2203" s="70"/>
      <c r="AG2203" s="69"/>
      <c r="AN2203" s="68"/>
      <c r="AO2203" s="68"/>
      <c r="AP2203" s="68"/>
      <c r="AQ2203" s="68"/>
      <c r="AR2203" s="68"/>
      <c r="AS2203" s="68"/>
      <c r="AT2203" s="68"/>
      <c r="AU2203" s="68"/>
    </row>
    <row r="2204" spans="27:47">
      <c r="AA2204" s="68"/>
      <c r="AB2204" s="68"/>
      <c r="AC2204" s="68"/>
      <c r="AD2204" s="68"/>
      <c r="AE2204" s="68"/>
      <c r="AF2204" s="70"/>
      <c r="AG2204" s="69"/>
      <c r="AN2204" s="68"/>
      <c r="AO2204" s="68"/>
      <c r="AP2204" s="68"/>
      <c r="AQ2204" s="68"/>
      <c r="AR2204" s="68"/>
      <c r="AS2204" s="68"/>
      <c r="AT2204" s="68"/>
      <c r="AU2204" s="68"/>
    </row>
    <row r="2205" spans="27:47">
      <c r="AA2205" s="68"/>
      <c r="AB2205" s="68"/>
      <c r="AC2205" s="68"/>
      <c r="AD2205" s="68"/>
      <c r="AE2205" s="68"/>
      <c r="AF2205" s="70"/>
      <c r="AG2205" s="69"/>
      <c r="AN2205" s="68"/>
      <c r="AO2205" s="68"/>
      <c r="AP2205" s="68"/>
      <c r="AQ2205" s="68"/>
      <c r="AR2205" s="68"/>
      <c r="AS2205" s="68"/>
      <c r="AT2205" s="68"/>
      <c r="AU2205" s="68"/>
    </row>
    <row r="2206" spans="27:47">
      <c r="AA2206" s="68"/>
      <c r="AB2206" s="68"/>
      <c r="AC2206" s="68"/>
      <c r="AD2206" s="68"/>
      <c r="AE2206" s="68"/>
      <c r="AF2206" s="70"/>
      <c r="AG2206" s="69"/>
      <c r="AN2206" s="68"/>
      <c r="AO2206" s="68"/>
      <c r="AP2206" s="68"/>
      <c r="AQ2206" s="68"/>
      <c r="AR2206" s="68"/>
      <c r="AS2206" s="68"/>
      <c r="AT2206" s="68"/>
      <c r="AU2206" s="68"/>
    </row>
    <row r="2207" spans="27:47">
      <c r="AA2207" s="68"/>
      <c r="AB2207" s="68"/>
      <c r="AC2207" s="68"/>
      <c r="AD2207" s="68"/>
      <c r="AE2207" s="68"/>
      <c r="AF2207" s="70"/>
      <c r="AG2207" s="69"/>
      <c r="AN2207" s="68"/>
      <c r="AO2207" s="68"/>
      <c r="AP2207" s="68"/>
      <c r="AQ2207" s="68"/>
      <c r="AR2207" s="68"/>
      <c r="AS2207" s="68"/>
      <c r="AT2207" s="68"/>
      <c r="AU2207" s="68"/>
    </row>
    <row r="2208" spans="27:47">
      <c r="AA2208" s="68"/>
      <c r="AB2208" s="68"/>
      <c r="AC2208" s="68"/>
      <c r="AD2208" s="68"/>
      <c r="AE2208" s="68"/>
      <c r="AF2208" s="70"/>
      <c r="AG2208" s="69"/>
      <c r="AN2208" s="68"/>
      <c r="AO2208" s="68"/>
      <c r="AP2208" s="68"/>
      <c r="AQ2208" s="68"/>
      <c r="AR2208" s="68"/>
      <c r="AS2208" s="68"/>
      <c r="AT2208" s="68"/>
      <c r="AU2208" s="68"/>
    </row>
    <row r="2209" spans="27:47">
      <c r="AA2209" s="68"/>
      <c r="AB2209" s="68"/>
      <c r="AC2209" s="68"/>
      <c r="AD2209" s="68"/>
      <c r="AE2209" s="68"/>
      <c r="AF2209" s="70"/>
      <c r="AG2209" s="69"/>
      <c r="AN2209" s="68"/>
      <c r="AO2209" s="68"/>
      <c r="AP2209" s="68"/>
      <c r="AQ2209" s="68"/>
      <c r="AR2209" s="68"/>
      <c r="AS2209" s="68"/>
      <c r="AT2209" s="68"/>
      <c r="AU2209" s="68"/>
    </row>
    <row r="2210" spans="27:47">
      <c r="AA2210" s="68"/>
      <c r="AB2210" s="68"/>
      <c r="AC2210" s="68"/>
      <c r="AD2210" s="68"/>
      <c r="AE2210" s="68"/>
      <c r="AF2210" s="70"/>
      <c r="AG2210" s="69"/>
      <c r="AN2210" s="68"/>
      <c r="AO2210" s="68"/>
      <c r="AP2210" s="68"/>
      <c r="AQ2210" s="68"/>
      <c r="AR2210" s="68"/>
      <c r="AS2210" s="68"/>
      <c r="AT2210" s="68"/>
      <c r="AU2210" s="68"/>
    </row>
    <row r="2211" spans="27:47">
      <c r="AA2211" s="68"/>
      <c r="AB2211" s="68"/>
      <c r="AC2211" s="68"/>
      <c r="AD2211" s="68"/>
      <c r="AE2211" s="68"/>
      <c r="AF2211" s="70"/>
      <c r="AG2211" s="69"/>
      <c r="AN2211" s="68"/>
      <c r="AO2211" s="68"/>
      <c r="AP2211" s="68"/>
      <c r="AQ2211" s="68"/>
      <c r="AR2211" s="68"/>
      <c r="AS2211" s="68"/>
      <c r="AT2211" s="68"/>
      <c r="AU2211" s="68"/>
    </row>
    <row r="2212" spans="27:47">
      <c r="AA2212" s="68"/>
      <c r="AB2212" s="68"/>
      <c r="AC2212" s="68"/>
      <c r="AD2212" s="68"/>
      <c r="AE2212" s="68"/>
      <c r="AF2212" s="70"/>
      <c r="AG2212" s="69"/>
      <c r="AN2212" s="68"/>
      <c r="AO2212" s="68"/>
      <c r="AP2212" s="68"/>
      <c r="AQ2212" s="68"/>
      <c r="AR2212" s="68"/>
      <c r="AS2212" s="68"/>
      <c r="AT2212" s="68"/>
      <c r="AU2212" s="68"/>
    </row>
    <row r="2213" spans="27:47">
      <c r="AA2213" s="68"/>
      <c r="AB2213" s="68"/>
      <c r="AC2213" s="68"/>
      <c r="AD2213" s="68"/>
      <c r="AE2213" s="68"/>
      <c r="AF2213" s="70"/>
      <c r="AG2213" s="69"/>
      <c r="AN2213" s="68"/>
      <c r="AO2213" s="68"/>
      <c r="AP2213" s="68"/>
      <c r="AQ2213" s="68"/>
      <c r="AR2213" s="68"/>
      <c r="AS2213" s="68"/>
      <c r="AT2213" s="68"/>
      <c r="AU2213" s="68"/>
    </row>
    <row r="2214" spans="27:47">
      <c r="AA2214" s="68"/>
      <c r="AB2214" s="68"/>
      <c r="AC2214" s="68"/>
      <c r="AD2214" s="68"/>
      <c r="AE2214" s="68"/>
      <c r="AF2214" s="70"/>
      <c r="AG2214" s="69"/>
      <c r="AN2214" s="68"/>
      <c r="AO2214" s="68"/>
      <c r="AP2214" s="68"/>
      <c r="AQ2214" s="68"/>
      <c r="AR2214" s="68"/>
      <c r="AS2214" s="68"/>
      <c r="AT2214" s="68"/>
      <c r="AU2214" s="68"/>
    </row>
    <row r="2215" spans="27:47">
      <c r="AA2215" s="68"/>
      <c r="AB2215" s="68"/>
      <c r="AC2215" s="68"/>
      <c r="AD2215" s="68"/>
      <c r="AE2215" s="68"/>
      <c r="AF2215" s="70"/>
      <c r="AG2215" s="69"/>
      <c r="AN2215" s="68"/>
      <c r="AO2215" s="68"/>
      <c r="AP2215" s="68"/>
      <c r="AQ2215" s="68"/>
      <c r="AR2215" s="68"/>
      <c r="AS2215" s="68"/>
      <c r="AT2215" s="68"/>
      <c r="AU2215" s="68"/>
    </row>
    <row r="2216" spans="27:47">
      <c r="AA2216" s="68"/>
      <c r="AB2216" s="68"/>
      <c r="AC2216" s="68"/>
      <c r="AD2216" s="68"/>
      <c r="AE2216" s="68"/>
      <c r="AF2216" s="70"/>
      <c r="AG2216" s="69"/>
      <c r="AN2216" s="68"/>
      <c r="AO2216" s="68"/>
      <c r="AP2216" s="68"/>
      <c r="AQ2216" s="68"/>
      <c r="AR2216" s="68"/>
      <c r="AS2216" s="68"/>
      <c r="AT2216" s="68"/>
      <c r="AU2216" s="68"/>
    </row>
    <row r="2217" spans="27:47">
      <c r="AA2217" s="68"/>
      <c r="AB2217" s="68"/>
      <c r="AC2217" s="68"/>
      <c r="AD2217" s="68"/>
      <c r="AE2217" s="68"/>
      <c r="AF2217" s="70"/>
      <c r="AG2217" s="69"/>
      <c r="AN2217" s="68"/>
      <c r="AO2217" s="68"/>
      <c r="AP2217" s="68"/>
      <c r="AQ2217" s="68"/>
      <c r="AR2217" s="68"/>
      <c r="AS2217" s="68"/>
      <c r="AT2217" s="68"/>
      <c r="AU2217" s="68"/>
    </row>
    <row r="2218" spans="27:47">
      <c r="AA2218" s="68"/>
      <c r="AB2218" s="68"/>
      <c r="AC2218" s="68"/>
      <c r="AD2218" s="68"/>
      <c r="AE2218" s="68"/>
      <c r="AF2218" s="70"/>
      <c r="AG2218" s="69"/>
      <c r="AN2218" s="68"/>
      <c r="AO2218" s="68"/>
      <c r="AP2218" s="68"/>
      <c r="AQ2218" s="68"/>
      <c r="AR2218" s="68"/>
      <c r="AS2218" s="68"/>
      <c r="AT2218" s="68"/>
      <c r="AU2218" s="68"/>
    </row>
    <row r="2219" spans="27:47">
      <c r="AA2219" s="68"/>
      <c r="AB2219" s="68"/>
      <c r="AC2219" s="68"/>
      <c r="AD2219" s="68"/>
      <c r="AE2219" s="68"/>
      <c r="AF2219" s="70"/>
      <c r="AG2219" s="69"/>
      <c r="AN2219" s="68"/>
      <c r="AO2219" s="68"/>
      <c r="AP2219" s="68"/>
      <c r="AQ2219" s="68"/>
      <c r="AR2219" s="68"/>
      <c r="AS2219" s="68"/>
      <c r="AT2219" s="68"/>
      <c r="AU2219" s="68"/>
    </row>
    <row r="2220" spans="27:47">
      <c r="AA2220" s="68"/>
      <c r="AB2220" s="68"/>
      <c r="AC2220" s="68"/>
      <c r="AD2220" s="68"/>
      <c r="AE2220" s="68"/>
      <c r="AF2220" s="70"/>
      <c r="AG2220" s="69"/>
      <c r="AN2220" s="68"/>
      <c r="AO2220" s="68"/>
      <c r="AP2220" s="68"/>
      <c r="AQ2220" s="68"/>
      <c r="AR2220" s="68"/>
      <c r="AS2220" s="68"/>
      <c r="AT2220" s="68"/>
      <c r="AU2220" s="68"/>
    </row>
    <row r="2221" spans="27:47">
      <c r="AA2221" s="68"/>
      <c r="AB2221" s="68"/>
      <c r="AC2221" s="68"/>
      <c r="AD2221" s="68"/>
      <c r="AE2221" s="68"/>
      <c r="AF2221" s="70"/>
      <c r="AG2221" s="69"/>
      <c r="AN2221" s="68"/>
      <c r="AO2221" s="68"/>
      <c r="AP2221" s="68"/>
      <c r="AQ2221" s="68"/>
      <c r="AR2221" s="68"/>
      <c r="AS2221" s="68"/>
      <c r="AT2221" s="68"/>
      <c r="AU2221" s="68"/>
    </row>
    <row r="2222" spans="27:47">
      <c r="AA2222" s="68"/>
      <c r="AB2222" s="68"/>
      <c r="AC2222" s="68"/>
      <c r="AD2222" s="68"/>
      <c r="AE2222" s="68"/>
      <c r="AF2222" s="70"/>
      <c r="AG2222" s="69"/>
      <c r="AN2222" s="68"/>
      <c r="AO2222" s="68"/>
      <c r="AP2222" s="68"/>
      <c r="AQ2222" s="68"/>
      <c r="AR2222" s="68"/>
      <c r="AS2222" s="68"/>
      <c r="AT2222" s="68"/>
      <c r="AU2222" s="68"/>
    </row>
    <row r="2223" spans="27:47">
      <c r="AA2223" s="68"/>
      <c r="AB2223" s="68"/>
      <c r="AC2223" s="68"/>
      <c r="AD2223" s="68"/>
      <c r="AE2223" s="68"/>
      <c r="AF2223" s="70"/>
      <c r="AG2223" s="69"/>
      <c r="AN2223" s="68"/>
      <c r="AO2223" s="68"/>
      <c r="AP2223" s="68"/>
      <c r="AQ2223" s="68"/>
      <c r="AR2223" s="68"/>
      <c r="AS2223" s="68"/>
      <c r="AT2223" s="68"/>
      <c r="AU2223" s="68"/>
    </row>
    <row r="2224" spans="27:47">
      <c r="AA2224" s="68"/>
      <c r="AB2224" s="68"/>
      <c r="AC2224" s="68"/>
      <c r="AD2224" s="68"/>
      <c r="AE2224" s="68"/>
      <c r="AF2224" s="70"/>
      <c r="AG2224" s="69"/>
      <c r="AN2224" s="68"/>
      <c r="AO2224" s="68"/>
      <c r="AP2224" s="68"/>
      <c r="AQ2224" s="68"/>
      <c r="AR2224" s="68"/>
      <c r="AS2224" s="68"/>
      <c r="AT2224" s="68"/>
      <c r="AU2224" s="68"/>
    </row>
    <row r="2225" spans="27:47">
      <c r="AA2225" s="68"/>
      <c r="AB2225" s="68"/>
      <c r="AC2225" s="68"/>
      <c r="AD2225" s="68"/>
      <c r="AE2225" s="68"/>
      <c r="AF2225" s="70"/>
      <c r="AG2225" s="69"/>
      <c r="AN2225" s="68"/>
      <c r="AO2225" s="68"/>
      <c r="AP2225" s="68"/>
      <c r="AQ2225" s="68"/>
      <c r="AR2225" s="68"/>
      <c r="AS2225" s="68"/>
      <c r="AT2225" s="68"/>
      <c r="AU2225" s="68"/>
    </row>
    <row r="2226" spans="27:47">
      <c r="AA2226" s="68"/>
      <c r="AB2226" s="68"/>
      <c r="AC2226" s="68"/>
      <c r="AD2226" s="68"/>
      <c r="AE2226" s="68"/>
      <c r="AF2226" s="70"/>
      <c r="AG2226" s="69"/>
      <c r="AN2226" s="68"/>
      <c r="AO2226" s="68"/>
      <c r="AP2226" s="68"/>
      <c r="AQ2226" s="68"/>
      <c r="AR2226" s="68"/>
      <c r="AS2226" s="68"/>
      <c r="AT2226" s="68"/>
      <c r="AU2226" s="68"/>
    </row>
    <row r="2227" spans="27:47">
      <c r="AA2227" s="68"/>
      <c r="AB2227" s="68"/>
      <c r="AC2227" s="68"/>
      <c r="AD2227" s="68"/>
      <c r="AE2227" s="68"/>
      <c r="AF2227" s="70"/>
      <c r="AG2227" s="69"/>
      <c r="AN2227" s="68"/>
      <c r="AO2227" s="68"/>
      <c r="AP2227" s="68"/>
      <c r="AQ2227" s="68"/>
      <c r="AR2227" s="68"/>
      <c r="AS2227" s="68"/>
      <c r="AT2227" s="68"/>
      <c r="AU2227" s="68"/>
    </row>
    <row r="2228" spans="27:47">
      <c r="AA2228" s="68"/>
      <c r="AB2228" s="68"/>
      <c r="AC2228" s="68"/>
      <c r="AD2228" s="68"/>
      <c r="AE2228" s="68"/>
      <c r="AF2228" s="70"/>
      <c r="AG2228" s="69"/>
      <c r="AN2228" s="68"/>
      <c r="AO2228" s="68"/>
      <c r="AP2228" s="68"/>
      <c r="AQ2228" s="68"/>
      <c r="AR2228" s="68"/>
      <c r="AS2228" s="68"/>
      <c r="AT2228" s="68"/>
      <c r="AU2228" s="68"/>
    </row>
    <row r="2229" spans="27:47">
      <c r="AA2229" s="68"/>
      <c r="AB2229" s="68"/>
      <c r="AC2229" s="68"/>
      <c r="AD2229" s="68"/>
      <c r="AE2229" s="68"/>
      <c r="AF2229" s="70"/>
      <c r="AG2229" s="69"/>
      <c r="AN2229" s="68"/>
      <c r="AO2229" s="68"/>
      <c r="AP2229" s="68"/>
      <c r="AQ2229" s="68"/>
      <c r="AR2229" s="68"/>
      <c r="AS2229" s="68"/>
      <c r="AT2229" s="68"/>
      <c r="AU2229" s="68"/>
    </row>
    <row r="2230" spans="27:47">
      <c r="AA2230" s="68"/>
      <c r="AB2230" s="68"/>
      <c r="AC2230" s="68"/>
      <c r="AD2230" s="68"/>
      <c r="AE2230" s="68"/>
      <c r="AF2230" s="70"/>
      <c r="AG2230" s="69"/>
      <c r="AN2230" s="68"/>
      <c r="AO2230" s="68"/>
      <c r="AP2230" s="68"/>
      <c r="AQ2230" s="68"/>
      <c r="AR2230" s="68"/>
      <c r="AS2230" s="68"/>
      <c r="AT2230" s="68"/>
      <c r="AU2230" s="68"/>
    </row>
    <row r="2231" spans="27:47">
      <c r="AA2231" s="68"/>
      <c r="AB2231" s="68"/>
      <c r="AC2231" s="68"/>
      <c r="AD2231" s="68"/>
      <c r="AE2231" s="68"/>
      <c r="AF2231" s="70"/>
      <c r="AG2231" s="69"/>
      <c r="AN2231" s="68"/>
      <c r="AO2231" s="68"/>
      <c r="AP2231" s="68"/>
      <c r="AQ2231" s="68"/>
      <c r="AR2231" s="68"/>
      <c r="AS2231" s="68"/>
      <c r="AT2231" s="68"/>
      <c r="AU2231" s="68"/>
    </row>
    <row r="2232" spans="27:47">
      <c r="AA2232" s="68"/>
      <c r="AB2232" s="68"/>
      <c r="AC2232" s="68"/>
      <c r="AD2232" s="68"/>
      <c r="AE2232" s="68"/>
      <c r="AF2232" s="70"/>
      <c r="AG2232" s="69"/>
      <c r="AN2232" s="68"/>
      <c r="AO2232" s="68"/>
      <c r="AP2232" s="68"/>
      <c r="AQ2232" s="68"/>
      <c r="AR2232" s="68"/>
      <c r="AS2232" s="68"/>
      <c r="AT2232" s="68"/>
      <c r="AU2232" s="68"/>
    </row>
    <row r="2233" spans="27:47">
      <c r="AA2233" s="68"/>
      <c r="AB2233" s="68"/>
      <c r="AC2233" s="68"/>
      <c r="AD2233" s="68"/>
      <c r="AE2233" s="68"/>
      <c r="AF2233" s="70"/>
      <c r="AG2233" s="69"/>
      <c r="AN2233" s="68"/>
      <c r="AO2233" s="68"/>
      <c r="AP2233" s="68"/>
      <c r="AQ2233" s="68"/>
      <c r="AR2233" s="68"/>
      <c r="AS2233" s="68"/>
      <c r="AT2233" s="68"/>
      <c r="AU2233" s="68"/>
    </row>
    <row r="2234" spans="27:47">
      <c r="AA2234" s="68"/>
      <c r="AB2234" s="68"/>
      <c r="AC2234" s="68"/>
      <c r="AD2234" s="68"/>
      <c r="AE2234" s="68"/>
      <c r="AF2234" s="70"/>
      <c r="AG2234" s="69"/>
      <c r="AN2234" s="68"/>
      <c r="AO2234" s="68"/>
      <c r="AP2234" s="68"/>
      <c r="AQ2234" s="68"/>
      <c r="AR2234" s="68"/>
      <c r="AS2234" s="68"/>
      <c r="AT2234" s="68"/>
      <c r="AU2234" s="68"/>
    </row>
    <row r="2235" spans="27:47">
      <c r="AA2235" s="68"/>
      <c r="AB2235" s="68"/>
      <c r="AC2235" s="68"/>
      <c r="AD2235" s="68"/>
      <c r="AE2235" s="68"/>
      <c r="AF2235" s="70"/>
      <c r="AG2235" s="69"/>
      <c r="AN2235" s="68"/>
      <c r="AO2235" s="68"/>
      <c r="AP2235" s="68"/>
      <c r="AQ2235" s="68"/>
      <c r="AR2235" s="68"/>
      <c r="AS2235" s="68"/>
      <c r="AT2235" s="68"/>
      <c r="AU2235" s="68"/>
    </row>
    <row r="2236" spans="27:47">
      <c r="AA2236" s="68"/>
      <c r="AB2236" s="68"/>
      <c r="AC2236" s="68"/>
      <c r="AD2236" s="68"/>
      <c r="AE2236" s="68"/>
      <c r="AF2236" s="70"/>
      <c r="AG2236" s="69"/>
      <c r="AN2236" s="68"/>
      <c r="AO2236" s="68"/>
      <c r="AP2236" s="68"/>
      <c r="AQ2236" s="68"/>
      <c r="AR2236" s="68"/>
      <c r="AS2236" s="68"/>
      <c r="AT2236" s="68"/>
      <c r="AU2236" s="68"/>
    </row>
    <row r="2237" spans="27:47">
      <c r="AA2237" s="68"/>
      <c r="AB2237" s="68"/>
      <c r="AC2237" s="68"/>
      <c r="AD2237" s="68"/>
      <c r="AE2237" s="68"/>
      <c r="AF2237" s="70"/>
      <c r="AG2237" s="69"/>
      <c r="AN2237" s="68"/>
      <c r="AO2237" s="68"/>
      <c r="AP2237" s="68"/>
      <c r="AQ2237" s="68"/>
      <c r="AR2237" s="68"/>
      <c r="AS2237" s="68"/>
      <c r="AT2237" s="68"/>
      <c r="AU2237" s="68"/>
    </row>
    <row r="2238" spans="27:47">
      <c r="AA2238" s="68"/>
      <c r="AB2238" s="68"/>
      <c r="AC2238" s="68"/>
      <c r="AD2238" s="68"/>
      <c r="AE2238" s="68"/>
      <c r="AF2238" s="70"/>
      <c r="AG2238" s="69"/>
      <c r="AN2238" s="68"/>
      <c r="AO2238" s="68"/>
      <c r="AP2238" s="68"/>
      <c r="AQ2238" s="68"/>
      <c r="AR2238" s="68"/>
      <c r="AS2238" s="68"/>
      <c r="AT2238" s="68"/>
      <c r="AU2238" s="68"/>
    </row>
    <row r="2239" spans="27:47">
      <c r="AA2239" s="68"/>
      <c r="AB2239" s="68"/>
      <c r="AC2239" s="68"/>
      <c r="AD2239" s="68"/>
      <c r="AE2239" s="68"/>
      <c r="AF2239" s="70"/>
      <c r="AG2239" s="69"/>
      <c r="AN2239" s="68"/>
      <c r="AO2239" s="68"/>
      <c r="AP2239" s="68"/>
      <c r="AQ2239" s="68"/>
      <c r="AR2239" s="68"/>
      <c r="AS2239" s="68"/>
      <c r="AT2239" s="68"/>
      <c r="AU2239" s="68"/>
    </row>
    <row r="2240" spans="27:47">
      <c r="AA2240" s="68"/>
      <c r="AB2240" s="68"/>
      <c r="AC2240" s="68"/>
      <c r="AD2240" s="68"/>
      <c r="AE2240" s="68"/>
      <c r="AF2240" s="70"/>
      <c r="AG2240" s="69"/>
      <c r="AN2240" s="68"/>
      <c r="AO2240" s="68"/>
      <c r="AP2240" s="68"/>
      <c r="AQ2240" s="68"/>
      <c r="AR2240" s="68"/>
      <c r="AS2240" s="68"/>
      <c r="AT2240" s="68"/>
      <c r="AU2240" s="68"/>
    </row>
    <row r="2241" spans="27:47">
      <c r="AA2241" s="68"/>
      <c r="AB2241" s="68"/>
      <c r="AC2241" s="68"/>
      <c r="AD2241" s="68"/>
      <c r="AE2241" s="68"/>
      <c r="AF2241" s="70"/>
      <c r="AG2241" s="69"/>
      <c r="AN2241" s="68"/>
      <c r="AO2241" s="68"/>
      <c r="AP2241" s="68"/>
      <c r="AQ2241" s="68"/>
      <c r="AR2241" s="68"/>
      <c r="AS2241" s="68"/>
      <c r="AT2241" s="68"/>
      <c r="AU2241" s="68"/>
    </row>
    <row r="2242" spans="27:47">
      <c r="AA2242" s="68"/>
      <c r="AB2242" s="68"/>
      <c r="AC2242" s="68"/>
      <c r="AD2242" s="68"/>
      <c r="AE2242" s="68"/>
      <c r="AF2242" s="70"/>
      <c r="AG2242" s="69"/>
      <c r="AN2242" s="68"/>
      <c r="AO2242" s="68"/>
      <c r="AP2242" s="68"/>
      <c r="AQ2242" s="68"/>
      <c r="AR2242" s="68"/>
      <c r="AS2242" s="68"/>
      <c r="AT2242" s="68"/>
      <c r="AU2242" s="68"/>
    </row>
    <row r="2243" spans="27:47">
      <c r="AA2243" s="68"/>
      <c r="AB2243" s="68"/>
      <c r="AC2243" s="68"/>
      <c r="AD2243" s="68"/>
      <c r="AE2243" s="68"/>
      <c r="AF2243" s="70"/>
      <c r="AG2243" s="69"/>
      <c r="AN2243" s="68"/>
      <c r="AO2243" s="68"/>
      <c r="AP2243" s="68"/>
      <c r="AQ2243" s="68"/>
      <c r="AR2243" s="68"/>
      <c r="AS2243" s="68"/>
      <c r="AT2243" s="68"/>
      <c r="AU2243" s="68"/>
    </row>
    <row r="2244" spans="27:47">
      <c r="AA2244" s="68"/>
      <c r="AB2244" s="68"/>
      <c r="AC2244" s="68"/>
      <c r="AD2244" s="68"/>
      <c r="AE2244" s="68"/>
      <c r="AF2244" s="70"/>
      <c r="AG2244" s="69"/>
      <c r="AN2244" s="68"/>
      <c r="AO2244" s="68"/>
      <c r="AP2244" s="68"/>
      <c r="AQ2244" s="68"/>
      <c r="AR2244" s="68"/>
      <c r="AS2244" s="68"/>
      <c r="AT2244" s="68"/>
      <c r="AU2244" s="68"/>
    </row>
    <row r="2245" spans="27:47">
      <c r="AA2245" s="68"/>
      <c r="AB2245" s="68"/>
      <c r="AC2245" s="68"/>
      <c r="AD2245" s="68"/>
      <c r="AE2245" s="68"/>
      <c r="AF2245" s="70"/>
      <c r="AG2245" s="69"/>
      <c r="AN2245" s="68"/>
      <c r="AO2245" s="68"/>
      <c r="AP2245" s="68"/>
      <c r="AQ2245" s="68"/>
      <c r="AR2245" s="68"/>
      <c r="AS2245" s="68"/>
      <c r="AT2245" s="68"/>
      <c r="AU2245" s="68"/>
    </row>
    <row r="2246" spans="27:47">
      <c r="AA2246" s="68"/>
      <c r="AB2246" s="68"/>
      <c r="AC2246" s="68"/>
      <c r="AD2246" s="68"/>
      <c r="AE2246" s="68"/>
      <c r="AF2246" s="70"/>
      <c r="AG2246" s="69"/>
      <c r="AN2246" s="68"/>
      <c r="AO2246" s="68"/>
      <c r="AP2246" s="68"/>
      <c r="AQ2246" s="68"/>
      <c r="AR2246" s="68"/>
      <c r="AS2246" s="68"/>
      <c r="AT2246" s="68"/>
      <c r="AU2246" s="68"/>
    </row>
    <row r="2247" spans="27:47">
      <c r="AA2247" s="68"/>
      <c r="AB2247" s="68"/>
      <c r="AC2247" s="68"/>
      <c r="AD2247" s="68"/>
      <c r="AE2247" s="68"/>
      <c r="AF2247" s="70"/>
      <c r="AG2247" s="69"/>
      <c r="AN2247" s="68"/>
      <c r="AO2247" s="68"/>
      <c r="AP2247" s="68"/>
      <c r="AQ2247" s="68"/>
      <c r="AR2247" s="68"/>
      <c r="AS2247" s="68"/>
      <c r="AT2247" s="68"/>
      <c r="AU2247" s="68"/>
    </row>
    <row r="2248" spans="27:47">
      <c r="AA2248" s="68"/>
      <c r="AB2248" s="68"/>
      <c r="AC2248" s="68"/>
      <c r="AD2248" s="68"/>
      <c r="AE2248" s="68"/>
      <c r="AF2248" s="70"/>
      <c r="AG2248" s="69"/>
      <c r="AN2248" s="68"/>
      <c r="AO2248" s="68"/>
      <c r="AP2248" s="68"/>
      <c r="AQ2248" s="68"/>
      <c r="AR2248" s="68"/>
      <c r="AS2248" s="68"/>
      <c r="AT2248" s="68"/>
      <c r="AU2248" s="68"/>
    </row>
    <row r="2249" spans="27:47">
      <c r="AA2249" s="68"/>
      <c r="AB2249" s="68"/>
      <c r="AC2249" s="68"/>
      <c r="AD2249" s="68"/>
      <c r="AE2249" s="68"/>
      <c r="AF2249" s="70"/>
      <c r="AG2249" s="69"/>
      <c r="AN2249" s="68"/>
      <c r="AO2249" s="68"/>
      <c r="AP2249" s="68"/>
      <c r="AQ2249" s="68"/>
      <c r="AR2249" s="68"/>
      <c r="AS2249" s="68"/>
      <c r="AT2249" s="68"/>
      <c r="AU2249" s="68"/>
    </row>
    <row r="2250" spans="27:47">
      <c r="AA2250" s="68"/>
      <c r="AB2250" s="68"/>
      <c r="AC2250" s="68"/>
      <c r="AD2250" s="68"/>
      <c r="AE2250" s="68"/>
      <c r="AF2250" s="70"/>
      <c r="AG2250" s="69"/>
      <c r="AN2250" s="68"/>
      <c r="AO2250" s="68"/>
      <c r="AP2250" s="68"/>
      <c r="AQ2250" s="68"/>
      <c r="AR2250" s="68"/>
      <c r="AS2250" s="68"/>
      <c r="AT2250" s="68"/>
      <c r="AU2250" s="68"/>
    </row>
    <row r="2251" spans="27:47">
      <c r="AA2251" s="68"/>
      <c r="AB2251" s="68"/>
      <c r="AC2251" s="68"/>
      <c r="AD2251" s="68"/>
      <c r="AE2251" s="68"/>
      <c r="AF2251" s="70"/>
      <c r="AG2251" s="69"/>
      <c r="AN2251" s="68"/>
      <c r="AO2251" s="68"/>
      <c r="AP2251" s="68"/>
      <c r="AQ2251" s="68"/>
      <c r="AR2251" s="68"/>
      <c r="AS2251" s="68"/>
      <c r="AT2251" s="68"/>
      <c r="AU2251" s="68"/>
    </row>
    <row r="2252" spans="27:47">
      <c r="AA2252" s="68"/>
      <c r="AB2252" s="68"/>
      <c r="AC2252" s="68"/>
      <c r="AD2252" s="68"/>
      <c r="AE2252" s="68"/>
      <c r="AF2252" s="70"/>
      <c r="AG2252" s="69"/>
      <c r="AN2252" s="68"/>
      <c r="AO2252" s="68"/>
      <c r="AP2252" s="68"/>
      <c r="AQ2252" s="68"/>
      <c r="AR2252" s="68"/>
      <c r="AS2252" s="68"/>
      <c r="AT2252" s="68"/>
      <c r="AU2252" s="68"/>
    </row>
    <row r="2253" spans="27:47">
      <c r="AA2253" s="68"/>
      <c r="AB2253" s="68"/>
      <c r="AC2253" s="68"/>
      <c r="AD2253" s="68"/>
      <c r="AE2253" s="68"/>
      <c r="AF2253" s="70"/>
      <c r="AG2253" s="69"/>
      <c r="AN2253" s="68"/>
      <c r="AO2253" s="68"/>
      <c r="AP2253" s="68"/>
      <c r="AQ2253" s="68"/>
      <c r="AR2253" s="68"/>
      <c r="AS2253" s="68"/>
      <c r="AT2253" s="68"/>
      <c r="AU2253" s="68"/>
    </row>
    <row r="2254" spans="27:47">
      <c r="AA2254" s="68"/>
      <c r="AB2254" s="68"/>
      <c r="AC2254" s="68"/>
      <c r="AD2254" s="68"/>
      <c r="AE2254" s="68"/>
      <c r="AF2254" s="70"/>
      <c r="AG2254" s="69"/>
      <c r="AN2254" s="68"/>
      <c r="AO2254" s="68"/>
      <c r="AP2254" s="68"/>
      <c r="AQ2254" s="68"/>
      <c r="AR2254" s="68"/>
      <c r="AS2254" s="68"/>
      <c r="AT2254" s="68"/>
      <c r="AU2254" s="68"/>
    </row>
    <row r="2255" spans="27:47">
      <c r="AA2255" s="68"/>
      <c r="AB2255" s="68"/>
      <c r="AC2255" s="68"/>
      <c r="AD2255" s="68"/>
      <c r="AE2255" s="68"/>
      <c r="AF2255" s="70"/>
      <c r="AG2255" s="69"/>
      <c r="AN2255" s="68"/>
      <c r="AO2255" s="68"/>
      <c r="AP2255" s="68"/>
      <c r="AQ2255" s="68"/>
      <c r="AR2255" s="68"/>
      <c r="AS2255" s="68"/>
      <c r="AT2255" s="68"/>
      <c r="AU2255" s="68"/>
    </row>
    <row r="2256" spans="27:47">
      <c r="AA2256" s="68"/>
      <c r="AB2256" s="68"/>
      <c r="AC2256" s="68"/>
      <c r="AD2256" s="68"/>
      <c r="AE2256" s="68"/>
      <c r="AF2256" s="70"/>
      <c r="AG2256" s="69"/>
      <c r="AN2256" s="68"/>
      <c r="AO2256" s="68"/>
      <c r="AP2256" s="68"/>
      <c r="AQ2256" s="68"/>
      <c r="AR2256" s="68"/>
      <c r="AS2256" s="68"/>
      <c r="AT2256" s="68"/>
      <c r="AU2256" s="68"/>
    </row>
    <row r="2257" spans="27:47">
      <c r="AA2257" s="68"/>
      <c r="AB2257" s="68"/>
      <c r="AC2257" s="68"/>
      <c r="AD2257" s="68"/>
      <c r="AE2257" s="68"/>
      <c r="AF2257" s="70"/>
      <c r="AG2257" s="69"/>
      <c r="AN2257" s="68"/>
      <c r="AO2257" s="68"/>
      <c r="AP2257" s="68"/>
      <c r="AQ2257" s="68"/>
      <c r="AR2257" s="68"/>
      <c r="AS2257" s="68"/>
      <c r="AT2257" s="68"/>
      <c r="AU2257" s="68"/>
    </row>
    <row r="2258" spans="27:47">
      <c r="AA2258" s="68"/>
      <c r="AB2258" s="68"/>
      <c r="AC2258" s="68"/>
      <c r="AD2258" s="68"/>
      <c r="AE2258" s="68"/>
      <c r="AF2258" s="70"/>
      <c r="AG2258" s="69"/>
      <c r="AN2258" s="68"/>
      <c r="AO2258" s="68"/>
      <c r="AP2258" s="68"/>
      <c r="AQ2258" s="68"/>
      <c r="AR2258" s="68"/>
      <c r="AS2258" s="68"/>
      <c r="AT2258" s="68"/>
      <c r="AU2258" s="68"/>
    </row>
    <row r="2259" spans="27:47">
      <c r="AA2259" s="68"/>
      <c r="AB2259" s="68"/>
      <c r="AC2259" s="68"/>
      <c r="AD2259" s="68"/>
      <c r="AE2259" s="68"/>
      <c r="AF2259" s="70"/>
      <c r="AG2259" s="69"/>
      <c r="AN2259" s="68"/>
      <c r="AO2259" s="68"/>
      <c r="AP2259" s="68"/>
      <c r="AQ2259" s="68"/>
      <c r="AR2259" s="68"/>
      <c r="AS2259" s="68"/>
      <c r="AT2259" s="68"/>
      <c r="AU2259" s="68"/>
    </row>
    <row r="2260" spans="27:47">
      <c r="AA2260" s="68"/>
      <c r="AB2260" s="68"/>
      <c r="AC2260" s="68"/>
      <c r="AD2260" s="68"/>
      <c r="AE2260" s="68"/>
      <c r="AF2260" s="70"/>
      <c r="AG2260" s="69"/>
      <c r="AN2260" s="68"/>
      <c r="AO2260" s="68"/>
      <c r="AP2260" s="68"/>
      <c r="AQ2260" s="68"/>
      <c r="AR2260" s="68"/>
      <c r="AS2260" s="68"/>
      <c r="AT2260" s="68"/>
      <c r="AU2260" s="68"/>
    </row>
    <row r="2261" spans="27:47">
      <c r="AA2261" s="68"/>
      <c r="AB2261" s="68"/>
      <c r="AC2261" s="68"/>
      <c r="AD2261" s="68"/>
      <c r="AE2261" s="68"/>
      <c r="AF2261" s="70"/>
      <c r="AG2261" s="69"/>
      <c r="AN2261" s="68"/>
      <c r="AO2261" s="68"/>
      <c r="AP2261" s="68"/>
      <c r="AQ2261" s="68"/>
      <c r="AR2261" s="68"/>
      <c r="AS2261" s="68"/>
      <c r="AT2261" s="68"/>
      <c r="AU2261" s="68"/>
    </row>
    <row r="2262" spans="27:47">
      <c r="AA2262" s="68"/>
      <c r="AB2262" s="68"/>
      <c r="AC2262" s="68"/>
      <c r="AD2262" s="68"/>
      <c r="AE2262" s="68"/>
      <c r="AF2262" s="70"/>
      <c r="AG2262" s="69"/>
      <c r="AN2262" s="68"/>
      <c r="AO2262" s="68"/>
      <c r="AP2262" s="68"/>
      <c r="AQ2262" s="68"/>
      <c r="AR2262" s="68"/>
      <c r="AS2262" s="68"/>
      <c r="AT2262" s="68"/>
      <c r="AU2262" s="68"/>
    </row>
    <row r="2263" spans="27:47">
      <c r="AA2263" s="68"/>
      <c r="AB2263" s="68"/>
      <c r="AC2263" s="68"/>
      <c r="AD2263" s="68"/>
      <c r="AE2263" s="68"/>
      <c r="AF2263" s="70"/>
      <c r="AG2263" s="69"/>
      <c r="AN2263" s="68"/>
      <c r="AO2263" s="68"/>
      <c r="AP2263" s="68"/>
      <c r="AQ2263" s="68"/>
      <c r="AR2263" s="68"/>
      <c r="AS2263" s="68"/>
      <c r="AT2263" s="68"/>
      <c r="AU2263" s="68"/>
    </row>
    <row r="2264" spans="27:47">
      <c r="AA2264" s="68"/>
      <c r="AB2264" s="68"/>
      <c r="AC2264" s="68"/>
      <c r="AD2264" s="68"/>
      <c r="AE2264" s="68"/>
      <c r="AF2264" s="70"/>
      <c r="AG2264" s="69"/>
      <c r="AN2264" s="68"/>
      <c r="AO2264" s="68"/>
      <c r="AP2264" s="68"/>
      <c r="AQ2264" s="68"/>
      <c r="AR2264" s="68"/>
      <c r="AS2264" s="68"/>
      <c r="AT2264" s="68"/>
      <c r="AU2264" s="68"/>
    </row>
    <row r="2265" spans="27:47">
      <c r="AA2265" s="68"/>
      <c r="AB2265" s="68"/>
      <c r="AC2265" s="68"/>
      <c r="AD2265" s="68"/>
      <c r="AE2265" s="68"/>
      <c r="AF2265" s="70"/>
      <c r="AG2265" s="69"/>
      <c r="AN2265" s="68"/>
      <c r="AO2265" s="68"/>
      <c r="AP2265" s="68"/>
      <c r="AQ2265" s="68"/>
      <c r="AR2265" s="68"/>
      <c r="AS2265" s="68"/>
      <c r="AT2265" s="68"/>
      <c r="AU2265" s="68"/>
    </row>
    <row r="2266" spans="27:47">
      <c r="AA2266" s="68"/>
      <c r="AB2266" s="68"/>
      <c r="AC2266" s="68"/>
      <c r="AD2266" s="68"/>
      <c r="AE2266" s="68"/>
      <c r="AF2266" s="70"/>
      <c r="AG2266" s="69"/>
      <c r="AN2266" s="68"/>
      <c r="AO2266" s="68"/>
      <c r="AP2266" s="68"/>
      <c r="AQ2266" s="68"/>
      <c r="AR2266" s="68"/>
      <c r="AS2266" s="68"/>
      <c r="AT2266" s="68"/>
      <c r="AU2266" s="68"/>
    </row>
    <row r="2267" spans="27:47">
      <c r="AA2267" s="68"/>
      <c r="AB2267" s="68"/>
      <c r="AC2267" s="68"/>
      <c r="AD2267" s="68"/>
      <c r="AE2267" s="68"/>
      <c r="AF2267" s="70"/>
      <c r="AG2267" s="69"/>
      <c r="AN2267" s="68"/>
      <c r="AO2267" s="68"/>
      <c r="AP2267" s="68"/>
      <c r="AQ2267" s="68"/>
      <c r="AR2267" s="68"/>
      <c r="AS2267" s="68"/>
      <c r="AT2267" s="68"/>
      <c r="AU2267" s="68"/>
    </row>
    <row r="2268" spans="27:47">
      <c r="AA2268" s="68"/>
      <c r="AB2268" s="68"/>
      <c r="AC2268" s="68"/>
      <c r="AD2268" s="68"/>
      <c r="AE2268" s="68"/>
      <c r="AF2268" s="70"/>
      <c r="AG2268" s="69"/>
      <c r="AN2268" s="68"/>
      <c r="AO2268" s="68"/>
      <c r="AP2268" s="68"/>
      <c r="AQ2268" s="68"/>
      <c r="AR2268" s="68"/>
      <c r="AS2268" s="68"/>
      <c r="AT2268" s="68"/>
      <c r="AU2268" s="68"/>
    </row>
    <row r="2269" spans="27:47">
      <c r="AA2269" s="68"/>
      <c r="AB2269" s="68"/>
      <c r="AC2269" s="68"/>
      <c r="AD2269" s="68"/>
      <c r="AE2269" s="68"/>
      <c r="AF2269" s="70"/>
      <c r="AG2269" s="69"/>
      <c r="AN2269" s="68"/>
      <c r="AO2269" s="68"/>
      <c r="AP2269" s="68"/>
      <c r="AQ2269" s="68"/>
      <c r="AR2269" s="68"/>
      <c r="AS2269" s="68"/>
      <c r="AT2269" s="68"/>
      <c r="AU2269" s="68"/>
    </row>
    <row r="2270" spans="27:47">
      <c r="AA2270" s="68"/>
      <c r="AB2270" s="68"/>
      <c r="AC2270" s="68"/>
      <c r="AD2270" s="68"/>
      <c r="AE2270" s="68"/>
      <c r="AF2270" s="70"/>
      <c r="AG2270" s="69"/>
      <c r="AN2270" s="68"/>
      <c r="AO2270" s="68"/>
      <c r="AP2270" s="68"/>
      <c r="AQ2270" s="68"/>
      <c r="AR2270" s="68"/>
      <c r="AS2270" s="68"/>
      <c r="AT2270" s="68"/>
      <c r="AU2270" s="68"/>
    </row>
    <row r="2271" spans="27:47">
      <c r="AA2271" s="68"/>
      <c r="AB2271" s="68"/>
      <c r="AC2271" s="68"/>
      <c r="AD2271" s="68"/>
      <c r="AE2271" s="68"/>
      <c r="AF2271" s="70"/>
      <c r="AG2271" s="69"/>
      <c r="AN2271" s="68"/>
      <c r="AO2271" s="68"/>
      <c r="AP2271" s="68"/>
      <c r="AQ2271" s="68"/>
      <c r="AR2271" s="68"/>
      <c r="AS2271" s="68"/>
      <c r="AT2271" s="68"/>
      <c r="AU2271" s="68"/>
    </row>
    <row r="2272" spans="27:47">
      <c r="AA2272" s="68"/>
      <c r="AB2272" s="68"/>
      <c r="AC2272" s="68"/>
      <c r="AD2272" s="68"/>
      <c r="AE2272" s="68"/>
      <c r="AF2272" s="70"/>
      <c r="AG2272" s="69"/>
      <c r="AN2272" s="68"/>
      <c r="AO2272" s="68"/>
      <c r="AP2272" s="68"/>
      <c r="AQ2272" s="68"/>
      <c r="AR2272" s="68"/>
      <c r="AS2272" s="68"/>
      <c r="AT2272" s="68"/>
      <c r="AU2272" s="68"/>
    </row>
    <row r="2273" spans="27:47">
      <c r="AA2273" s="68"/>
      <c r="AB2273" s="68"/>
      <c r="AC2273" s="68"/>
      <c r="AD2273" s="68"/>
      <c r="AE2273" s="68"/>
      <c r="AF2273" s="70"/>
      <c r="AG2273" s="69"/>
      <c r="AN2273" s="68"/>
      <c r="AO2273" s="68"/>
      <c r="AP2273" s="68"/>
      <c r="AQ2273" s="68"/>
      <c r="AR2273" s="68"/>
      <c r="AS2273" s="68"/>
      <c r="AT2273" s="68"/>
      <c r="AU2273" s="68"/>
    </row>
    <row r="2274" spans="27:47">
      <c r="AA2274" s="68"/>
      <c r="AB2274" s="68"/>
      <c r="AC2274" s="68"/>
      <c r="AD2274" s="68"/>
      <c r="AE2274" s="68"/>
      <c r="AF2274" s="70"/>
      <c r="AG2274" s="69"/>
      <c r="AN2274" s="68"/>
      <c r="AO2274" s="68"/>
      <c r="AP2274" s="68"/>
      <c r="AQ2274" s="68"/>
      <c r="AR2274" s="68"/>
      <c r="AS2274" s="68"/>
      <c r="AT2274" s="68"/>
      <c r="AU2274" s="68"/>
    </row>
    <row r="2275" spans="27:47">
      <c r="AA2275" s="68"/>
      <c r="AB2275" s="68"/>
      <c r="AC2275" s="68"/>
      <c r="AD2275" s="68"/>
      <c r="AE2275" s="68"/>
      <c r="AF2275" s="70"/>
      <c r="AG2275" s="69"/>
      <c r="AN2275" s="68"/>
      <c r="AO2275" s="68"/>
      <c r="AP2275" s="68"/>
      <c r="AQ2275" s="68"/>
      <c r="AR2275" s="68"/>
      <c r="AS2275" s="68"/>
      <c r="AT2275" s="68"/>
      <c r="AU2275" s="68"/>
    </row>
    <row r="2276" spans="27:47">
      <c r="AA2276" s="68"/>
      <c r="AB2276" s="68"/>
      <c r="AC2276" s="68"/>
      <c r="AD2276" s="68"/>
      <c r="AE2276" s="68"/>
      <c r="AF2276" s="70"/>
      <c r="AG2276" s="69"/>
      <c r="AN2276" s="68"/>
      <c r="AO2276" s="68"/>
      <c r="AP2276" s="68"/>
      <c r="AQ2276" s="68"/>
      <c r="AR2276" s="68"/>
      <c r="AS2276" s="68"/>
      <c r="AT2276" s="68"/>
      <c r="AU2276" s="68"/>
    </row>
    <row r="2277" spans="27:47">
      <c r="AA2277" s="68"/>
      <c r="AB2277" s="68"/>
      <c r="AC2277" s="68"/>
      <c r="AD2277" s="68"/>
      <c r="AE2277" s="68"/>
      <c r="AF2277" s="70"/>
      <c r="AG2277" s="69"/>
      <c r="AN2277" s="68"/>
      <c r="AO2277" s="68"/>
      <c r="AP2277" s="68"/>
      <c r="AQ2277" s="68"/>
      <c r="AR2277" s="68"/>
      <c r="AS2277" s="68"/>
      <c r="AT2277" s="68"/>
      <c r="AU2277" s="68"/>
    </row>
    <row r="2278" spans="27:47">
      <c r="AA2278" s="68"/>
      <c r="AB2278" s="68"/>
      <c r="AC2278" s="68"/>
      <c r="AD2278" s="68"/>
      <c r="AE2278" s="68"/>
      <c r="AF2278" s="70"/>
      <c r="AG2278" s="69"/>
      <c r="AN2278" s="68"/>
      <c r="AO2278" s="68"/>
      <c r="AP2278" s="68"/>
      <c r="AQ2278" s="68"/>
      <c r="AR2278" s="68"/>
      <c r="AS2278" s="68"/>
      <c r="AT2278" s="68"/>
      <c r="AU2278" s="68"/>
    </row>
    <row r="2279" spans="27:47">
      <c r="AA2279" s="68"/>
      <c r="AB2279" s="68"/>
      <c r="AC2279" s="68"/>
      <c r="AD2279" s="68"/>
      <c r="AE2279" s="68"/>
      <c r="AF2279" s="70"/>
      <c r="AG2279" s="69"/>
      <c r="AN2279" s="68"/>
      <c r="AO2279" s="68"/>
      <c r="AP2279" s="68"/>
      <c r="AQ2279" s="68"/>
      <c r="AR2279" s="68"/>
      <c r="AS2279" s="68"/>
      <c r="AT2279" s="68"/>
      <c r="AU2279" s="68"/>
    </row>
    <row r="2280" spans="27:47">
      <c r="AA2280" s="68"/>
      <c r="AB2280" s="68"/>
      <c r="AC2280" s="68"/>
      <c r="AD2280" s="68"/>
      <c r="AE2280" s="68"/>
      <c r="AF2280" s="70"/>
      <c r="AG2280" s="69"/>
      <c r="AN2280" s="68"/>
      <c r="AO2280" s="68"/>
      <c r="AP2280" s="68"/>
      <c r="AQ2280" s="68"/>
      <c r="AR2280" s="68"/>
      <c r="AS2280" s="68"/>
      <c r="AT2280" s="68"/>
      <c r="AU2280" s="68"/>
    </row>
    <row r="2281" spans="27:47">
      <c r="AA2281" s="68"/>
      <c r="AB2281" s="68"/>
      <c r="AC2281" s="68"/>
      <c r="AD2281" s="68"/>
      <c r="AE2281" s="68"/>
      <c r="AF2281" s="70"/>
      <c r="AG2281" s="69"/>
      <c r="AN2281" s="68"/>
      <c r="AO2281" s="68"/>
      <c r="AP2281" s="68"/>
      <c r="AQ2281" s="68"/>
      <c r="AR2281" s="68"/>
      <c r="AS2281" s="68"/>
      <c r="AT2281" s="68"/>
      <c r="AU2281" s="68"/>
    </row>
    <row r="2282" spans="27:47">
      <c r="AA2282" s="68"/>
      <c r="AB2282" s="68"/>
      <c r="AC2282" s="68"/>
      <c r="AD2282" s="68"/>
      <c r="AE2282" s="68"/>
      <c r="AF2282" s="70"/>
      <c r="AG2282" s="69"/>
      <c r="AN2282" s="68"/>
      <c r="AO2282" s="68"/>
      <c r="AP2282" s="68"/>
      <c r="AQ2282" s="68"/>
      <c r="AR2282" s="68"/>
      <c r="AS2282" s="68"/>
      <c r="AT2282" s="68"/>
      <c r="AU2282" s="68"/>
    </row>
    <row r="2283" spans="27:47">
      <c r="AA2283" s="68"/>
      <c r="AB2283" s="68"/>
      <c r="AC2283" s="68"/>
      <c r="AD2283" s="68"/>
      <c r="AE2283" s="68"/>
      <c r="AF2283" s="70"/>
      <c r="AG2283" s="69"/>
      <c r="AN2283" s="68"/>
      <c r="AO2283" s="68"/>
      <c r="AP2283" s="68"/>
      <c r="AQ2283" s="68"/>
      <c r="AR2283" s="68"/>
      <c r="AS2283" s="68"/>
      <c r="AT2283" s="68"/>
      <c r="AU2283" s="68"/>
    </row>
    <row r="2284" spans="27:47">
      <c r="AA2284" s="68"/>
      <c r="AB2284" s="68"/>
      <c r="AC2284" s="68"/>
      <c r="AD2284" s="68"/>
      <c r="AE2284" s="68"/>
      <c r="AF2284" s="70"/>
      <c r="AG2284" s="69"/>
      <c r="AN2284" s="68"/>
      <c r="AO2284" s="68"/>
      <c r="AP2284" s="68"/>
      <c r="AQ2284" s="68"/>
      <c r="AR2284" s="68"/>
      <c r="AS2284" s="68"/>
      <c r="AT2284" s="68"/>
      <c r="AU2284" s="68"/>
    </row>
    <row r="2285" spans="27:47">
      <c r="AA2285" s="68"/>
      <c r="AB2285" s="68"/>
      <c r="AC2285" s="68"/>
      <c r="AD2285" s="68"/>
      <c r="AE2285" s="68"/>
      <c r="AF2285" s="70"/>
      <c r="AG2285" s="69"/>
      <c r="AN2285" s="68"/>
      <c r="AO2285" s="68"/>
      <c r="AP2285" s="68"/>
      <c r="AQ2285" s="68"/>
      <c r="AR2285" s="68"/>
      <c r="AS2285" s="68"/>
      <c r="AT2285" s="68"/>
      <c r="AU2285" s="68"/>
    </row>
    <row r="2286" spans="27:47">
      <c r="AA2286" s="68"/>
      <c r="AB2286" s="68"/>
      <c r="AC2286" s="68"/>
      <c r="AD2286" s="68"/>
      <c r="AE2286" s="68"/>
      <c r="AF2286" s="70"/>
      <c r="AG2286" s="69"/>
      <c r="AN2286" s="68"/>
      <c r="AO2286" s="68"/>
      <c r="AP2286" s="68"/>
      <c r="AQ2286" s="68"/>
      <c r="AR2286" s="68"/>
      <c r="AS2286" s="68"/>
      <c r="AT2286" s="68"/>
      <c r="AU2286" s="68"/>
    </row>
    <row r="2287" spans="27:47">
      <c r="AA2287" s="68"/>
      <c r="AB2287" s="68"/>
      <c r="AC2287" s="68"/>
      <c r="AD2287" s="68"/>
      <c r="AE2287" s="68"/>
      <c r="AF2287" s="70"/>
      <c r="AG2287" s="69"/>
      <c r="AN2287" s="68"/>
      <c r="AO2287" s="68"/>
      <c r="AP2287" s="68"/>
      <c r="AQ2287" s="68"/>
      <c r="AR2287" s="68"/>
      <c r="AS2287" s="68"/>
      <c r="AT2287" s="68"/>
      <c r="AU2287" s="68"/>
    </row>
    <row r="2288" spans="27:47">
      <c r="AA2288" s="68"/>
      <c r="AB2288" s="68"/>
      <c r="AC2288" s="68"/>
      <c r="AD2288" s="68"/>
      <c r="AE2288" s="68"/>
      <c r="AF2288" s="70"/>
      <c r="AG2288" s="69"/>
      <c r="AN2288" s="68"/>
      <c r="AO2288" s="68"/>
      <c r="AP2288" s="68"/>
      <c r="AQ2288" s="68"/>
      <c r="AR2288" s="68"/>
      <c r="AS2288" s="68"/>
      <c r="AT2288" s="68"/>
      <c r="AU2288" s="68"/>
    </row>
    <row r="2289" spans="27:47">
      <c r="AA2289" s="68"/>
      <c r="AB2289" s="68"/>
      <c r="AC2289" s="68"/>
      <c r="AD2289" s="68"/>
      <c r="AE2289" s="68"/>
      <c r="AF2289" s="70"/>
      <c r="AG2289" s="69"/>
      <c r="AN2289" s="68"/>
      <c r="AO2289" s="68"/>
      <c r="AP2289" s="68"/>
      <c r="AQ2289" s="68"/>
      <c r="AR2289" s="68"/>
      <c r="AS2289" s="68"/>
      <c r="AT2289" s="68"/>
      <c r="AU2289" s="68"/>
    </row>
    <row r="2290" spans="27:47">
      <c r="AA2290" s="68"/>
      <c r="AB2290" s="68"/>
      <c r="AC2290" s="68"/>
      <c r="AD2290" s="68"/>
      <c r="AE2290" s="68"/>
      <c r="AF2290" s="70"/>
      <c r="AG2290" s="69"/>
      <c r="AN2290" s="68"/>
      <c r="AO2290" s="68"/>
      <c r="AP2290" s="68"/>
      <c r="AQ2290" s="68"/>
      <c r="AR2290" s="68"/>
      <c r="AS2290" s="68"/>
      <c r="AT2290" s="68"/>
      <c r="AU2290" s="68"/>
    </row>
    <row r="2291" spans="27:47">
      <c r="AA2291" s="68"/>
      <c r="AB2291" s="68"/>
      <c r="AC2291" s="68"/>
      <c r="AD2291" s="68"/>
      <c r="AE2291" s="68"/>
      <c r="AF2291" s="70"/>
      <c r="AG2291" s="69"/>
      <c r="AN2291" s="68"/>
      <c r="AO2291" s="68"/>
      <c r="AP2291" s="68"/>
      <c r="AQ2291" s="68"/>
      <c r="AR2291" s="68"/>
      <c r="AS2291" s="68"/>
      <c r="AT2291" s="68"/>
      <c r="AU2291" s="68"/>
    </row>
    <row r="2292" spans="27:47">
      <c r="AA2292" s="68"/>
      <c r="AB2292" s="68"/>
      <c r="AC2292" s="68"/>
      <c r="AD2292" s="68"/>
      <c r="AE2292" s="68"/>
      <c r="AF2292" s="70"/>
      <c r="AG2292" s="69"/>
      <c r="AN2292" s="68"/>
      <c r="AO2292" s="68"/>
      <c r="AP2292" s="68"/>
      <c r="AQ2292" s="68"/>
      <c r="AR2292" s="68"/>
      <c r="AS2292" s="68"/>
      <c r="AT2292" s="68"/>
      <c r="AU2292" s="68"/>
    </row>
    <row r="2293" spans="27:47">
      <c r="AA2293" s="68"/>
      <c r="AB2293" s="68"/>
      <c r="AC2293" s="68"/>
      <c r="AD2293" s="68"/>
      <c r="AE2293" s="68"/>
      <c r="AF2293" s="70"/>
      <c r="AG2293" s="69"/>
      <c r="AN2293" s="68"/>
      <c r="AO2293" s="68"/>
      <c r="AP2293" s="68"/>
      <c r="AQ2293" s="68"/>
      <c r="AR2293" s="68"/>
      <c r="AS2293" s="68"/>
      <c r="AT2293" s="68"/>
      <c r="AU2293" s="68"/>
    </row>
    <row r="2294" spans="27:47">
      <c r="AA2294" s="68"/>
      <c r="AB2294" s="68"/>
      <c r="AC2294" s="68"/>
      <c r="AD2294" s="68"/>
      <c r="AE2294" s="68"/>
      <c r="AF2294" s="70"/>
      <c r="AG2294" s="69"/>
      <c r="AN2294" s="68"/>
      <c r="AO2294" s="68"/>
      <c r="AP2294" s="68"/>
      <c r="AQ2294" s="68"/>
      <c r="AR2294" s="68"/>
      <c r="AS2294" s="68"/>
      <c r="AT2294" s="68"/>
      <c r="AU2294" s="68"/>
    </row>
    <row r="2295" spans="27:47">
      <c r="AA2295" s="68"/>
      <c r="AB2295" s="68"/>
      <c r="AC2295" s="68"/>
      <c r="AD2295" s="68"/>
      <c r="AE2295" s="68"/>
      <c r="AF2295" s="70"/>
      <c r="AG2295" s="69"/>
      <c r="AN2295" s="68"/>
      <c r="AO2295" s="68"/>
      <c r="AP2295" s="68"/>
      <c r="AQ2295" s="68"/>
      <c r="AR2295" s="68"/>
      <c r="AS2295" s="68"/>
      <c r="AT2295" s="68"/>
      <c r="AU2295" s="68"/>
    </row>
    <row r="2296" spans="27:47">
      <c r="AA2296" s="68"/>
      <c r="AB2296" s="68"/>
      <c r="AC2296" s="68"/>
      <c r="AD2296" s="68"/>
      <c r="AE2296" s="68"/>
      <c r="AF2296" s="70"/>
      <c r="AG2296" s="69"/>
      <c r="AN2296" s="68"/>
      <c r="AO2296" s="68"/>
      <c r="AP2296" s="68"/>
      <c r="AQ2296" s="68"/>
      <c r="AR2296" s="68"/>
      <c r="AS2296" s="68"/>
      <c r="AT2296" s="68"/>
      <c r="AU2296" s="68"/>
    </row>
    <row r="2297" spans="27:47">
      <c r="AA2297" s="68"/>
      <c r="AB2297" s="68"/>
      <c r="AC2297" s="68"/>
      <c r="AD2297" s="68"/>
      <c r="AE2297" s="68"/>
      <c r="AF2297" s="70"/>
      <c r="AG2297" s="69"/>
      <c r="AN2297" s="68"/>
      <c r="AO2297" s="68"/>
      <c r="AP2297" s="68"/>
      <c r="AQ2297" s="68"/>
      <c r="AR2297" s="68"/>
      <c r="AS2297" s="68"/>
      <c r="AT2297" s="68"/>
      <c r="AU2297" s="68"/>
    </row>
    <row r="2298" spans="27:47">
      <c r="AA2298" s="68"/>
      <c r="AB2298" s="68"/>
      <c r="AC2298" s="68"/>
      <c r="AD2298" s="68"/>
      <c r="AE2298" s="68"/>
      <c r="AF2298" s="70"/>
      <c r="AG2298" s="69"/>
      <c r="AN2298" s="68"/>
      <c r="AO2298" s="68"/>
      <c r="AP2298" s="68"/>
      <c r="AQ2298" s="68"/>
      <c r="AR2298" s="68"/>
      <c r="AS2298" s="68"/>
      <c r="AT2298" s="68"/>
      <c r="AU2298" s="68"/>
    </row>
    <row r="2299" spans="27:47">
      <c r="AA2299" s="68"/>
      <c r="AB2299" s="68"/>
      <c r="AC2299" s="68"/>
      <c r="AD2299" s="68"/>
      <c r="AE2299" s="68"/>
      <c r="AF2299" s="70"/>
      <c r="AG2299" s="69"/>
      <c r="AN2299" s="68"/>
      <c r="AO2299" s="68"/>
      <c r="AP2299" s="68"/>
      <c r="AQ2299" s="68"/>
      <c r="AR2299" s="68"/>
      <c r="AS2299" s="68"/>
      <c r="AT2299" s="68"/>
      <c r="AU2299" s="68"/>
    </row>
    <row r="2300" spans="27:47">
      <c r="AA2300" s="68"/>
      <c r="AB2300" s="68"/>
      <c r="AC2300" s="68"/>
      <c r="AD2300" s="68"/>
      <c r="AE2300" s="68"/>
      <c r="AF2300" s="70"/>
      <c r="AG2300" s="69"/>
      <c r="AN2300" s="68"/>
      <c r="AO2300" s="68"/>
      <c r="AP2300" s="68"/>
      <c r="AQ2300" s="68"/>
      <c r="AR2300" s="68"/>
      <c r="AS2300" s="68"/>
      <c r="AT2300" s="68"/>
      <c r="AU2300" s="68"/>
    </row>
    <row r="2301" spans="27:47">
      <c r="AA2301" s="68"/>
      <c r="AB2301" s="68"/>
      <c r="AC2301" s="68"/>
      <c r="AD2301" s="68"/>
      <c r="AE2301" s="68"/>
      <c r="AF2301" s="70"/>
      <c r="AG2301" s="69"/>
      <c r="AN2301" s="68"/>
      <c r="AO2301" s="68"/>
      <c r="AP2301" s="68"/>
      <c r="AQ2301" s="68"/>
      <c r="AR2301" s="68"/>
      <c r="AS2301" s="68"/>
      <c r="AT2301" s="68"/>
      <c r="AU2301" s="68"/>
    </row>
    <row r="2302" spans="27:47">
      <c r="AA2302" s="68"/>
      <c r="AB2302" s="68"/>
      <c r="AC2302" s="68"/>
      <c r="AD2302" s="68"/>
      <c r="AE2302" s="68"/>
      <c r="AF2302" s="70"/>
      <c r="AG2302" s="69"/>
      <c r="AN2302" s="68"/>
      <c r="AO2302" s="68"/>
      <c r="AP2302" s="68"/>
      <c r="AQ2302" s="68"/>
      <c r="AR2302" s="68"/>
      <c r="AS2302" s="68"/>
      <c r="AT2302" s="68"/>
      <c r="AU2302" s="68"/>
    </row>
    <row r="2303" spans="27:47">
      <c r="AA2303" s="68"/>
      <c r="AB2303" s="68"/>
      <c r="AC2303" s="68"/>
      <c r="AD2303" s="68"/>
      <c r="AE2303" s="68"/>
      <c r="AF2303" s="70"/>
      <c r="AG2303" s="69"/>
      <c r="AN2303" s="68"/>
      <c r="AO2303" s="68"/>
      <c r="AP2303" s="68"/>
      <c r="AQ2303" s="68"/>
      <c r="AR2303" s="68"/>
      <c r="AS2303" s="68"/>
      <c r="AT2303" s="68"/>
      <c r="AU2303" s="68"/>
    </row>
    <row r="2304" spans="27:47">
      <c r="AA2304" s="68"/>
      <c r="AB2304" s="68"/>
      <c r="AC2304" s="68"/>
      <c r="AD2304" s="68"/>
      <c r="AE2304" s="68"/>
      <c r="AF2304" s="70"/>
      <c r="AG2304" s="69"/>
      <c r="AN2304" s="68"/>
      <c r="AO2304" s="68"/>
      <c r="AP2304" s="68"/>
      <c r="AQ2304" s="68"/>
      <c r="AR2304" s="68"/>
      <c r="AS2304" s="68"/>
      <c r="AT2304" s="68"/>
      <c r="AU2304" s="68"/>
    </row>
    <row r="2305" spans="27:47">
      <c r="AA2305" s="68"/>
      <c r="AB2305" s="68"/>
      <c r="AC2305" s="68"/>
      <c r="AD2305" s="68"/>
      <c r="AE2305" s="68"/>
      <c r="AF2305" s="70"/>
      <c r="AG2305" s="69"/>
      <c r="AN2305" s="68"/>
      <c r="AO2305" s="68"/>
      <c r="AP2305" s="68"/>
      <c r="AQ2305" s="68"/>
      <c r="AR2305" s="68"/>
      <c r="AS2305" s="68"/>
      <c r="AT2305" s="68"/>
      <c r="AU2305" s="68"/>
    </row>
    <row r="2306" spans="27:47">
      <c r="AA2306" s="68"/>
      <c r="AB2306" s="68"/>
      <c r="AC2306" s="68"/>
      <c r="AD2306" s="68"/>
      <c r="AE2306" s="68"/>
      <c r="AF2306" s="70"/>
      <c r="AG2306" s="69"/>
      <c r="AN2306" s="68"/>
      <c r="AO2306" s="68"/>
      <c r="AP2306" s="68"/>
      <c r="AQ2306" s="68"/>
      <c r="AR2306" s="68"/>
      <c r="AS2306" s="68"/>
      <c r="AT2306" s="68"/>
      <c r="AU2306" s="68"/>
    </row>
    <row r="2307" spans="27:47">
      <c r="AA2307" s="68"/>
      <c r="AB2307" s="68"/>
      <c r="AC2307" s="68"/>
      <c r="AD2307" s="68"/>
      <c r="AE2307" s="68"/>
      <c r="AF2307" s="70"/>
      <c r="AG2307" s="69"/>
      <c r="AN2307" s="68"/>
      <c r="AO2307" s="68"/>
      <c r="AP2307" s="68"/>
      <c r="AQ2307" s="68"/>
      <c r="AR2307" s="68"/>
      <c r="AS2307" s="68"/>
      <c r="AT2307" s="68"/>
      <c r="AU2307" s="68"/>
    </row>
    <row r="2308" spans="27:47">
      <c r="AA2308" s="68"/>
      <c r="AB2308" s="68"/>
      <c r="AC2308" s="68"/>
      <c r="AD2308" s="68"/>
      <c r="AE2308" s="68"/>
      <c r="AF2308" s="70"/>
      <c r="AG2308" s="69"/>
      <c r="AN2308" s="68"/>
      <c r="AO2308" s="68"/>
      <c r="AP2308" s="68"/>
      <c r="AQ2308" s="68"/>
      <c r="AR2308" s="68"/>
      <c r="AS2308" s="68"/>
      <c r="AT2308" s="68"/>
      <c r="AU2308" s="68"/>
    </row>
    <row r="2309" spans="27:47">
      <c r="AA2309" s="68"/>
      <c r="AB2309" s="68"/>
      <c r="AC2309" s="68"/>
      <c r="AD2309" s="68"/>
      <c r="AE2309" s="68"/>
      <c r="AF2309" s="70"/>
      <c r="AG2309" s="69"/>
      <c r="AN2309" s="68"/>
      <c r="AO2309" s="68"/>
      <c r="AP2309" s="68"/>
      <c r="AQ2309" s="68"/>
      <c r="AR2309" s="68"/>
      <c r="AS2309" s="68"/>
      <c r="AT2309" s="68"/>
      <c r="AU2309" s="68"/>
    </row>
    <row r="2310" spans="27:47">
      <c r="AA2310" s="68"/>
      <c r="AB2310" s="68"/>
      <c r="AC2310" s="68"/>
      <c r="AD2310" s="68"/>
      <c r="AE2310" s="68"/>
      <c r="AF2310" s="70"/>
      <c r="AG2310" s="69"/>
      <c r="AN2310" s="68"/>
      <c r="AO2310" s="68"/>
      <c r="AP2310" s="68"/>
      <c r="AQ2310" s="68"/>
      <c r="AR2310" s="68"/>
      <c r="AS2310" s="68"/>
      <c r="AT2310" s="68"/>
      <c r="AU2310" s="68"/>
    </row>
    <row r="2311" spans="27:47">
      <c r="AA2311" s="68"/>
      <c r="AB2311" s="68"/>
      <c r="AC2311" s="68"/>
      <c r="AD2311" s="68"/>
      <c r="AE2311" s="68"/>
      <c r="AF2311" s="70"/>
      <c r="AG2311" s="69"/>
      <c r="AN2311" s="68"/>
      <c r="AO2311" s="68"/>
      <c r="AP2311" s="68"/>
      <c r="AQ2311" s="68"/>
      <c r="AR2311" s="68"/>
      <c r="AS2311" s="68"/>
      <c r="AT2311" s="68"/>
      <c r="AU2311" s="68"/>
    </row>
    <row r="2312" spans="27:47">
      <c r="AA2312" s="68"/>
      <c r="AB2312" s="68"/>
      <c r="AC2312" s="68"/>
      <c r="AD2312" s="68"/>
      <c r="AE2312" s="68"/>
      <c r="AF2312" s="70"/>
      <c r="AG2312" s="69"/>
      <c r="AN2312" s="68"/>
      <c r="AO2312" s="68"/>
      <c r="AP2312" s="68"/>
      <c r="AQ2312" s="68"/>
      <c r="AR2312" s="68"/>
      <c r="AS2312" s="68"/>
      <c r="AT2312" s="68"/>
      <c r="AU2312" s="68"/>
    </row>
    <row r="2313" spans="27:47">
      <c r="AA2313" s="68"/>
      <c r="AB2313" s="68"/>
      <c r="AC2313" s="68"/>
      <c r="AD2313" s="68"/>
      <c r="AE2313" s="68"/>
      <c r="AF2313" s="70"/>
      <c r="AG2313" s="69"/>
      <c r="AN2313" s="68"/>
      <c r="AO2313" s="68"/>
      <c r="AP2313" s="68"/>
      <c r="AQ2313" s="68"/>
      <c r="AR2313" s="68"/>
      <c r="AS2313" s="68"/>
      <c r="AT2313" s="68"/>
      <c r="AU2313" s="68"/>
    </row>
    <row r="2314" spans="27:47">
      <c r="AA2314" s="68"/>
      <c r="AB2314" s="68"/>
      <c r="AC2314" s="68"/>
      <c r="AD2314" s="68"/>
      <c r="AE2314" s="68"/>
      <c r="AF2314" s="70"/>
      <c r="AG2314" s="69"/>
      <c r="AN2314" s="68"/>
      <c r="AO2314" s="68"/>
      <c r="AP2314" s="68"/>
      <c r="AQ2314" s="68"/>
      <c r="AR2314" s="68"/>
      <c r="AS2314" s="68"/>
      <c r="AT2314" s="68"/>
      <c r="AU2314" s="68"/>
    </row>
    <row r="2315" spans="27:47">
      <c r="AA2315" s="68"/>
      <c r="AB2315" s="68"/>
      <c r="AC2315" s="68"/>
      <c r="AD2315" s="68"/>
      <c r="AE2315" s="68"/>
      <c r="AF2315" s="70"/>
      <c r="AG2315" s="69"/>
      <c r="AN2315" s="68"/>
      <c r="AO2315" s="68"/>
      <c r="AP2315" s="68"/>
      <c r="AQ2315" s="68"/>
      <c r="AR2315" s="68"/>
      <c r="AS2315" s="68"/>
      <c r="AT2315" s="68"/>
      <c r="AU2315" s="68"/>
    </row>
    <row r="2316" spans="27:47">
      <c r="AA2316" s="68"/>
      <c r="AB2316" s="68"/>
      <c r="AC2316" s="68"/>
      <c r="AD2316" s="68"/>
      <c r="AE2316" s="68"/>
      <c r="AF2316" s="70"/>
      <c r="AG2316" s="69"/>
      <c r="AN2316" s="68"/>
      <c r="AO2316" s="68"/>
      <c r="AP2316" s="68"/>
      <c r="AQ2316" s="68"/>
      <c r="AR2316" s="68"/>
      <c r="AS2316" s="68"/>
      <c r="AT2316" s="68"/>
      <c r="AU2316" s="68"/>
    </row>
    <row r="2317" spans="27:47">
      <c r="AA2317" s="68"/>
      <c r="AB2317" s="68"/>
      <c r="AC2317" s="68"/>
      <c r="AD2317" s="68"/>
      <c r="AE2317" s="68"/>
      <c r="AF2317" s="70"/>
      <c r="AG2317" s="69"/>
      <c r="AN2317" s="68"/>
      <c r="AO2317" s="68"/>
      <c r="AP2317" s="68"/>
      <c r="AQ2317" s="68"/>
      <c r="AR2317" s="68"/>
      <c r="AS2317" s="68"/>
      <c r="AT2317" s="68"/>
      <c r="AU2317" s="68"/>
    </row>
    <row r="2318" spans="27:47">
      <c r="AA2318" s="68"/>
      <c r="AB2318" s="68"/>
      <c r="AC2318" s="68"/>
      <c r="AD2318" s="68"/>
      <c r="AE2318" s="68"/>
      <c r="AF2318" s="70"/>
      <c r="AG2318" s="69"/>
      <c r="AN2318" s="68"/>
      <c r="AO2318" s="68"/>
      <c r="AP2318" s="68"/>
      <c r="AQ2318" s="68"/>
      <c r="AR2318" s="68"/>
      <c r="AS2318" s="68"/>
      <c r="AT2318" s="68"/>
      <c r="AU2318" s="68"/>
    </row>
    <row r="2319" spans="27:47">
      <c r="AA2319" s="68"/>
      <c r="AB2319" s="68"/>
      <c r="AC2319" s="68"/>
      <c r="AD2319" s="68"/>
      <c r="AE2319" s="68"/>
      <c r="AF2319" s="70"/>
      <c r="AG2319" s="69"/>
      <c r="AN2319" s="68"/>
      <c r="AO2319" s="68"/>
      <c r="AP2319" s="68"/>
      <c r="AQ2319" s="68"/>
      <c r="AR2319" s="68"/>
      <c r="AS2319" s="68"/>
      <c r="AT2319" s="68"/>
      <c r="AU2319" s="68"/>
    </row>
    <row r="2320" spans="27:47">
      <c r="AA2320" s="68"/>
      <c r="AB2320" s="68"/>
      <c r="AC2320" s="68"/>
      <c r="AD2320" s="68"/>
      <c r="AE2320" s="68"/>
      <c r="AF2320" s="70"/>
      <c r="AG2320" s="69"/>
      <c r="AN2320" s="68"/>
      <c r="AO2320" s="68"/>
      <c r="AP2320" s="68"/>
      <c r="AQ2320" s="68"/>
      <c r="AR2320" s="68"/>
      <c r="AS2320" s="68"/>
      <c r="AT2320" s="68"/>
      <c r="AU2320" s="68"/>
    </row>
    <row r="2321" spans="27:47">
      <c r="AA2321" s="68"/>
      <c r="AB2321" s="68"/>
      <c r="AC2321" s="68"/>
      <c r="AD2321" s="68"/>
      <c r="AE2321" s="68"/>
      <c r="AF2321" s="70"/>
      <c r="AG2321" s="69"/>
      <c r="AN2321" s="68"/>
      <c r="AO2321" s="68"/>
      <c r="AP2321" s="68"/>
      <c r="AQ2321" s="68"/>
      <c r="AR2321" s="68"/>
      <c r="AS2321" s="68"/>
      <c r="AT2321" s="68"/>
      <c r="AU2321" s="68"/>
    </row>
    <row r="2322" spans="27:47">
      <c r="AA2322" s="68"/>
      <c r="AB2322" s="68"/>
      <c r="AC2322" s="68"/>
      <c r="AD2322" s="68"/>
      <c r="AE2322" s="68"/>
      <c r="AF2322" s="70"/>
      <c r="AG2322" s="69"/>
      <c r="AN2322" s="68"/>
      <c r="AO2322" s="68"/>
      <c r="AP2322" s="68"/>
      <c r="AQ2322" s="68"/>
      <c r="AR2322" s="68"/>
      <c r="AS2322" s="68"/>
      <c r="AT2322" s="68"/>
      <c r="AU2322" s="68"/>
    </row>
    <row r="2323" spans="27:47">
      <c r="AA2323" s="68"/>
      <c r="AB2323" s="68"/>
      <c r="AC2323" s="68"/>
      <c r="AD2323" s="68"/>
      <c r="AE2323" s="68"/>
      <c r="AF2323" s="70"/>
      <c r="AG2323" s="69"/>
      <c r="AN2323" s="68"/>
      <c r="AO2323" s="68"/>
      <c r="AP2323" s="68"/>
      <c r="AQ2323" s="68"/>
      <c r="AR2323" s="68"/>
      <c r="AS2323" s="68"/>
      <c r="AT2323" s="68"/>
      <c r="AU2323" s="68"/>
    </row>
    <row r="2324" spans="27:47">
      <c r="AA2324" s="68"/>
      <c r="AB2324" s="68"/>
      <c r="AC2324" s="68"/>
      <c r="AD2324" s="68"/>
      <c r="AE2324" s="68"/>
      <c r="AF2324" s="70"/>
      <c r="AG2324" s="69"/>
      <c r="AN2324" s="68"/>
      <c r="AO2324" s="68"/>
      <c r="AP2324" s="68"/>
      <c r="AQ2324" s="68"/>
      <c r="AR2324" s="68"/>
      <c r="AS2324" s="68"/>
      <c r="AT2324" s="68"/>
      <c r="AU2324" s="68"/>
    </row>
    <row r="2325" spans="27:47">
      <c r="AA2325" s="68"/>
      <c r="AB2325" s="68"/>
      <c r="AC2325" s="68"/>
      <c r="AD2325" s="68"/>
      <c r="AE2325" s="68"/>
      <c r="AF2325" s="70"/>
      <c r="AG2325" s="69"/>
      <c r="AN2325" s="68"/>
      <c r="AO2325" s="68"/>
      <c r="AP2325" s="68"/>
      <c r="AQ2325" s="68"/>
      <c r="AR2325" s="68"/>
      <c r="AS2325" s="68"/>
      <c r="AT2325" s="68"/>
      <c r="AU2325" s="68"/>
    </row>
    <row r="2326" spans="27:47">
      <c r="AA2326" s="68"/>
      <c r="AB2326" s="68"/>
      <c r="AC2326" s="68"/>
      <c r="AD2326" s="68"/>
      <c r="AE2326" s="68"/>
      <c r="AF2326" s="70"/>
      <c r="AG2326" s="69"/>
      <c r="AN2326" s="68"/>
      <c r="AO2326" s="68"/>
      <c r="AP2326" s="68"/>
      <c r="AQ2326" s="68"/>
      <c r="AR2326" s="68"/>
      <c r="AS2326" s="68"/>
      <c r="AT2326" s="68"/>
      <c r="AU2326" s="68"/>
    </row>
    <row r="2327" spans="27:47">
      <c r="AA2327" s="68"/>
      <c r="AB2327" s="68"/>
      <c r="AC2327" s="68"/>
      <c r="AD2327" s="68"/>
      <c r="AE2327" s="68"/>
      <c r="AF2327" s="70"/>
      <c r="AG2327" s="69"/>
      <c r="AN2327" s="68"/>
      <c r="AO2327" s="68"/>
      <c r="AP2327" s="68"/>
      <c r="AQ2327" s="68"/>
      <c r="AR2327" s="68"/>
      <c r="AS2327" s="68"/>
      <c r="AT2327" s="68"/>
      <c r="AU2327" s="68"/>
    </row>
    <row r="2328" spans="27:47">
      <c r="AA2328" s="68"/>
      <c r="AB2328" s="68"/>
      <c r="AC2328" s="68"/>
      <c r="AD2328" s="68"/>
      <c r="AE2328" s="68"/>
      <c r="AF2328" s="70"/>
      <c r="AG2328" s="69"/>
      <c r="AN2328" s="68"/>
      <c r="AO2328" s="68"/>
      <c r="AP2328" s="68"/>
      <c r="AQ2328" s="68"/>
      <c r="AR2328" s="68"/>
      <c r="AS2328" s="68"/>
      <c r="AT2328" s="68"/>
      <c r="AU2328" s="68"/>
    </row>
    <row r="2329" spans="27:47">
      <c r="AA2329" s="68"/>
      <c r="AB2329" s="68"/>
      <c r="AC2329" s="68"/>
      <c r="AD2329" s="68"/>
      <c r="AE2329" s="68"/>
      <c r="AF2329" s="70"/>
      <c r="AG2329" s="69"/>
      <c r="AN2329" s="68"/>
      <c r="AO2329" s="68"/>
      <c r="AP2329" s="68"/>
      <c r="AQ2329" s="68"/>
      <c r="AR2329" s="68"/>
      <c r="AS2329" s="68"/>
      <c r="AT2329" s="68"/>
      <c r="AU2329" s="68"/>
    </row>
    <row r="2330" spans="27:47">
      <c r="AA2330" s="68"/>
      <c r="AB2330" s="68"/>
      <c r="AC2330" s="68"/>
      <c r="AD2330" s="68"/>
      <c r="AE2330" s="68"/>
      <c r="AF2330" s="70"/>
      <c r="AG2330" s="69"/>
      <c r="AN2330" s="68"/>
      <c r="AO2330" s="68"/>
      <c r="AP2330" s="68"/>
      <c r="AQ2330" s="68"/>
      <c r="AR2330" s="68"/>
      <c r="AS2330" s="68"/>
      <c r="AT2330" s="68"/>
      <c r="AU2330" s="68"/>
    </row>
    <row r="2331" spans="27:47">
      <c r="AA2331" s="68"/>
      <c r="AB2331" s="68"/>
      <c r="AC2331" s="68"/>
      <c r="AD2331" s="68"/>
      <c r="AE2331" s="68"/>
      <c r="AF2331" s="70"/>
      <c r="AG2331" s="69"/>
      <c r="AN2331" s="68"/>
      <c r="AO2331" s="68"/>
      <c r="AP2331" s="68"/>
      <c r="AQ2331" s="68"/>
      <c r="AR2331" s="68"/>
      <c r="AS2331" s="68"/>
      <c r="AT2331" s="68"/>
      <c r="AU2331" s="68"/>
    </row>
    <row r="2332" spans="27:47">
      <c r="AA2332" s="68"/>
      <c r="AB2332" s="68"/>
      <c r="AC2332" s="68"/>
      <c r="AD2332" s="68"/>
      <c r="AE2332" s="68"/>
      <c r="AF2332" s="70"/>
      <c r="AG2332" s="69"/>
      <c r="AN2332" s="68"/>
      <c r="AO2332" s="68"/>
      <c r="AP2332" s="68"/>
      <c r="AQ2332" s="68"/>
      <c r="AR2332" s="68"/>
      <c r="AS2332" s="68"/>
      <c r="AT2332" s="68"/>
      <c r="AU2332" s="68"/>
    </row>
    <row r="2333" spans="27:47">
      <c r="AA2333" s="68"/>
      <c r="AB2333" s="68"/>
      <c r="AC2333" s="68"/>
      <c r="AD2333" s="68"/>
      <c r="AE2333" s="68"/>
      <c r="AF2333" s="70"/>
      <c r="AG2333" s="69"/>
      <c r="AN2333" s="68"/>
      <c r="AO2333" s="68"/>
      <c r="AP2333" s="68"/>
      <c r="AQ2333" s="68"/>
      <c r="AR2333" s="68"/>
      <c r="AS2333" s="68"/>
      <c r="AT2333" s="68"/>
      <c r="AU2333" s="68"/>
    </row>
    <row r="2334" spans="27:47">
      <c r="AA2334" s="68"/>
      <c r="AB2334" s="68"/>
      <c r="AC2334" s="68"/>
      <c r="AD2334" s="68"/>
      <c r="AE2334" s="68"/>
      <c r="AF2334" s="70"/>
      <c r="AG2334" s="69"/>
      <c r="AN2334" s="68"/>
      <c r="AO2334" s="68"/>
      <c r="AP2334" s="68"/>
      <c r="AQ2334" s="68"/>
      <c r="AR2334" s="68"/>
      <c r="AS2334" s="68"/>
      <c r="AT2334" s="68"/>
      <c r="AU2334" s="68"/>
    </row>
    <row r="2335" spans="27:47">
      <c r="AA2335" s="68"/>
      <c r="AB2335" s="68"/>
      <c r="AC2335" s="68"/>
      <c r="AD2335" s="68"/>
      <c r="AE2335" s="68"/>
      <c r="AF2335" s="70"/>
      <c r="AG2335" s="69"/>
      <c r="AN2335" s="68"/>
      <c r="AO2335" s="68"/>
      <c r="AP2335" s="68"/>
      <c r="AQ2335" s="68"/>
      <c r="AR2335" s="68"/>
      <c r="AS2335" s="68"/>
      <c r="AT2335" s="68"/>
      <c r="AU2335" s="68"/>
    </row>
    <row r="2336" spans="27:47">
      <c r="AA2336" s="68"/>
      <c r="AB2336" s="68"/>
      <c r="AC2336" s="68"/>
      <c r="AD2336" s="68"/>
      <c r="AE2336" s="68"/>
      <c r="AF2336" s="70"/>
      <c r="AG2336" s="69"/>
      <c r="AN2336" s="68"/>
      <c r="AO2336" s="68"/>
      <c r="AP2336" s="68"/>
      <c r="AQ2336" s="68"/>
      <c r="AR2336" s="68"/>
      <c r="AS2336" s="68"/>
      <c r="AT2336" s="68"/>
      <c r="AU2336" s="68"/>
    </row>
    <row r="2337" spans="27:47">
      <c r="AA2337" s="68"/>
      <c r="AB2337" s="68"/>
      <c r="AC2337" s="68"/>
      <c r="AD2337" s="68"/>
      <c r="AE2337" s="68"/>
      <c r="AF2337" s="70"/>
      <c r="AG2337" s="69"/>
      <c r="AN2337" s="68"/>
      <c r="AO2337" s="68"/>
      <c r="AP2337" s="68"/>
      <c r="AQ2337" s="68"/>
      <c r="AR2337" s="68"/>
      <c r="AS2337" s="68"/>
      <c r="AT2337" s="68"/>
      <c r="AU2337" s="68"/>
    </row>
    <row r="2338" spans="27:47">
      <c r="AA2338" s="68"/>
      <c r="AB2338" s="68"/>
      <c r="AC2338" s="68"/>
      <c r="AD2338" s="68"/>
      <c r="AE2338" s="68"/>
      <c r="AF2338" s="70"/>
      <c r="AG2338" s="69"/>
      <c r="AN2338" s="68"/>
      <c r="AO2338" s="68"/>
      <c r="AP2338" s="68"/>
      <c r="AQ2338" s="68"/>
      <c r="AR2338" s="68"/>
      <c r="AS2338" s="68"/>
      <c r="AT2338" s="68"/>
      <c r="AU2338" s="68"/>
    </row>
    <row r="2339" spans="27:47">
      <c r="AA2339" s="68"/>
      <c r="AB2339" s="68"/>
      <c r="AC2339" s="68"/>
      <c r="AD2339" s="68"/>
      <c r="AE2339" s="68"/>
      <c r="AF2339" s="70"/>
      <c r="AG2339" s="69"/>
      <c r="AN2339" s="68"/>
      <c r="AO2339" s="68"/>
      <c r="AP2339" s="68"/>
      <c r="AQ2339" s="68"/>
      <c r="AR2339" s="68"/>
      <c r="AS2339" s="68"/>
      <c r="AT2339" s="68"/>
      <c r="AU2339" s="68"/>
    </row>
    <row r="2340" spans="27:47">
      <c r="AA2340" s="68"/>
      <c r="AB2340" s="68"/>
      <c r="AC2340" s="68"/>
      <c r="AD2340" s="68"/>
      <c r="AE2340" s="68"/>
      <c r="AF2340" s="70"/>
      <c r="AG2340" s="69"/>
      <c r="AN2340" s="68"/>
      <c r="AO2340" s="68"/>
      <c r="AP2340" s="68"/>
      <c r="AQ2340" s="68"/>
      <c r="AR2340" s="68"/>
      <c r="AS2340" s="68"/>
      <c r="AT2340" s="68"/>
      <c r="AU2340" s="68"/>
    </row>
    <row r="2341" spans="27:47">
      <c r="AA2341" s="68"/>
      <c r="AB2341" s="68"/>
      <c r="AC2341" s="68"/>
      <c r="AD2341" s="68"/>
      <c r="AE2341" s="68"/>
      <c r="AF2341" s="70"/>
      <c r="AG2341" s="69"/>
      <c r="AN2341" s="68"/>
      <c r="AO2341" s="68"/>
      <c r="AP2341" s="68"/>
      <c r="AQ2341" s="68"/>
      <c r="AR2341" s="68"/>
      <c r="AS2341" s="68"/>
      <c r="AT2341" s="68"/>
      <c r="AU2341" s="68"/>
    </row>
    <row r="2342" spans="27:47">
      <c r="AA2342" s="68"/>
      <c r="AB2342" s="68"/>
      <c r="AC2342" s="68"/>
      <c r="AD2342" s="68"/>
      <c r="AE2342" s="68"/>
      <c r="AF2342" s="70"/>
      <c r="AG2342" s="69"/>
      <c r="AN2342" s="68"/>
      <c r="AO2342" s="68"/>
      <c r="AP2342" s="68"/>
      <c r="AQ2342" s="68"/>
      <c r="AR2342" s="68"/>
      <c r="AS2342" s="68"/>
      <c r="AT2342" s="68"/>
      <c r="AU2342" s="68"/>
    </row>
    <row r="2343" spans="27:47">
      <c r="AA2343" s="68"/>
      <c r="AB2343" s="68"/>
      <c r="AC2343" s="68"/>
      <c r="AD2343" s="68"/>
      <c r="AE2343" s="68"/>
      <c r="AF2343" s="70"/>
      <c r="AG2343" s="69"/>
      <c r="AN2343" s="68"/>
      <c r="AO2343" s="68"/>
      <c r="AP2343" s="68"/>
      <c r="AQ2343" s="68"/>
      <c r="AR2343" s="68"/>
      <c r="AS2343" s="68"/>
      <c r="AT2343" s="68"/>
      <c r="AU2343" s="68"/>
    </row>
    <row r="2344" spans="27:47">
      <c r="AA2344" s="68"/>
      <c r="AB2344" s="68"/>
      <c r="AC2344" s="68"/>
      <c r="AD2344" s="68"/>
      <c r="AE2344" s="68"/>
      <c r="AF2344" s="70"/>
      <c r="AG2344" s="69"/>
      <c r="AN2344" s="68"/>
      <c r="AO2344" s="68"/>
      <c r="AP2344" s="68"/>
      <c r="AQ2344" s="68"/>
      <c r="AR2344" s="68"/>
      <c r="AS2344" s="68"/>
      <c r="AT2344" s="68"/>
      <c r="AU2344" s="68"/>
    </row>
    <row r="2345" spans="27:47">
      <c r="AA2345" s="68"/>
      <c r="AB2345" s="68"/>
      <c r="AC2345" s="68"/>
      <c r="AD2345" s="68"/>
      <c r="AE2345" s="68"/>
      <c r="AF2345" s="70"/>
      <c r="AG2345" s="69"/>
      <c r="AN2345" s="68"/>
      <c r="AO2345" s="68"/>
      <c r="AP2345" s="68"/>
      <c r="AQ2345" s="68"/>
      <c r="AR2345" s="68"/>
      <c r="AS2345" s="68"/>
      <c r="AT2345" s="68"/>
      <c r="AU2345" s="68"/>
    </row>
    <row r="2346" spans="27:47">
      <c r="AA2346" s="68"/>
      <c r="AB2346" s="68"/>
      <c r="AC2346" s="68"/>
      <c r="AD2346" s="68"/>
      <c r="AE2346" s="68"/>
      <c r="AF2346" s="70"/>
      <c r="AG2346" s="69"/>
      <c r="AN2346" s="68"/>
      <c r="AO2346" s="68"/>
      <c r="AP2346" s="68"/>
      <c r="AQ2346" s="68"/>
      <c r="AR2346" s="68"/>
      <c r="AS2346" s="68"/>
      <c r="AT2346" s="68"/>
      <c r="AU2346" s="68"/>
    </row>
    <row r="2347" spans="27:47">
      <c r="AA2347" s="68"/>
      <c r="AB2347" s="68"/>
      <c r="AC2347" s="68"/>
      <c r="AD2347" s="68"/>
      <c r="AE2347" s="68"/>
      <c r="AF2347" s="70"/>
      <c r="AG2347" s="69"/>
      <c r="AN2347" s="68"/>
      <c r="AO2347" s="68"/>
      <c r="AP2347" s="68"/>
      <c r="AQ2347" s="68"/>
      <c r="AR2347" s="68"/>
      <c r="AS2347" s="68"/>
      <c r="AT2347" s="68"/>
      <c r="AU2347" s="68"/>
    </row>
    <row r="2348" spans="27:47">
      <c r="AA2348" s="68"/>
      <c r="AB2348" s="68"/>
      <c r="AC2348" s="68"/>
      <c r="AD2348" s="68"/>
      <c r="AE2348" s="68"/>
      <c r="AF2348" s="70"/>
      <c r="AG2348" s="69"/>
      <c r="AN2348" s="68"/>
      <c r="AO2348" s="68"/>
      <c r="AP2348" s="68"/>
      <c r="AQ2348" s="68"/>
      <c r="AR2348" s="68"/>
      <c r="AS2348" s="68"/>
      <c r="AT2348" s="68"/>
      <c r="AU2348" s="68"/>
    </row>
    <row r="2349" spans="27:47">
      <c r="AA2349" s="68"/>
      <c r="AB2349" s="68"/>
      <c r="AC2349" s="68"/>
      <c r="AD2349" s="68"/>
      <c r="AE2349" s="68"/>
      <c r="AF2349" s="70"/>
      <c r="AG2349" s="69"/>
      <c r="AN2349" s="68"/>
      <c r="AO2349" s="68"/>
      <c r="AP2349" s="68"/>
      <c r="AQ2349" s="68"/>
      <c r="AR2349" s="68"/>
      <c r="AS2349" s="68"/>
      <c r="AT2349" s="68"/>
      <c r="AU2349" s="68"/>
    </row>
    <row r="2350" spans="27:47">
      <c r="AA2350" s="68"/>
      <c r="AB2350" s="68"/>
      <c r="AC2350" s="68"/>
      <c r="AD2350" s="68"/>
      <c r="AE2350" s="68"/>
      <c r="AF2350" s="70"/>
      <c r="AG2350" s="69"/>
      <c r="AN2350" s="68"/>
      <c r="AO2350" s="68"/>
      <c r="AP2350" s="68"/>
      <c r="AQ2350" s="68"/>
      <c r="AR2350" s="68"/>
      <c r="AS2350" s="68"/>
      <c r="AT2350" s="68"/>
      <c r="AU2350" s="68"/>
    </row>
    <row r="2351" spans="27:47">
      <c r="AA2351" s="68"/>
      <c r="AB2351" s="68"/>
      <c r="AC2351" s="68"/>
      <c r="AD2351" s="68"/>
      <c r="AE2351" s="68"/>
      <c r="AF2351" s="70"/>
      <c r="AG2351" s="69"/>
      <c r="AN2351" s="68"/>
      <c r="AO2351" s="68"/>
      <c r="AP2351" s="68"/>
      <c r="AQ2351" s="68"/>
      <c r="AR2351" s="68"/>
      <c r="AS2351" s="68"/>
      <c r="AT2351" s="68"/>
      <c r="AU2351" s="68"/>
    </row>
    <row r="2352" spans="27:47">
      <c r="AA2352" s="68"/>
      <c r="AB2352" s="68"/>
      <c r="AC2352" s="68"/>
      <c r="AD2352" s="68"/>
      <c r="AE2352" s="68"/>
      <c r="AF2352" s="70"/>
      <c r="AG2352" s="69"/>
      <c r="AN2352" s="68"/>
      <c r="AO2352" s="68"/>
      <c r="AP2352" s="68"/>
      <c r="AQ2352" s="68"/>
      <c r="AR2352" s="68"/>
      <c r="AS2352" s="68"/>
      <c r="AT2352" s="68"/>
      <c r="AU2352" s="68"/>
    </row>
    <row r="2353" spans="27:47">
      <c r="AA2353" s="68"/>
      <c r="AB2353" s="68"/>
      <c r="AC2353" s="68"/>
      <c r="AD2353" s="68"/>
      <c r="AE2353" s="68"/>
      <c r="AF2353" s="70"/>
      <c r="AG2353" s="69"/>
      <c r="AN2353" s="68"/>
      <c r="AO2353" s="68"/>
      <c r="AP2353" s="68"/>
      <c r="AQ2353" s="68"/>
      <c r="AR2353" s="68"/>
      <c r="AS2353" s="68"/>
      <c r="AT2353" s="68"/>
      <c r="AU2353" s="68"/>
    </row>
    <row r="2354" spans="27:47">
      <c r="AA2354" s="68"/>
      <c r="AB2354" s="68"/>
      <c r="AC2354" s="68"/>
      <c r="AD2354" s="68"/>
      <c r="AE2354" s="68"/>
      <c r="AF2354" s="70"/>
      <c r="AG2354" s="69"/>
      <c r="AN2354" s="68"/>
      <c r="AO2354" s="68"/>
      <c r="AP2354" s="68"/>
      <c r="AQ2354" s="68"/>
      <c r="AR2354" s="68"/>
      <c r="AS2354" s="68"/>
      <c r="AT2354" s="68"/>
      <c r="AU2354" s="68"/>
    </row>
    <row r="2355" spans="27:47">
      <c r="AA2355" s="68"/>
      <c r="AB2355" s="68"/>
      <c r="AC2355" s="68"/>
      <c r="AD2355" s="68"/>
      <c r="AE2355" s="68"/>
      <c r="AF2355" s="70"/>
      <c r="AG2355" s="69"/>
      <c r="AN2355" s="68"/>
      <c r="AO2355" s="68"/>
      <c r="AP2355" s="68"/>
      <c r="AQ2355" s="68"/>
      <c r="AR2355" s="68"/>
      <c r="AS2355" s="68"/>
      <c r="AT2355" s="68"/>
      <c r="AU2355" s="68"/>
    </row>
    <row r="2356" spans="27:47">
      <c r="AA2356" s="68"/>
      <c r="AB2356" s="68"/>
      <c r="AC2356" s="68"/>
      <c r="AD2356" s="68"/>
      <c r="AE2356" s="68"/>
      <c r="AF2356" s="70"/>
      <c r="AG2356" s="69"/>
      <c r="AN2356" s="68"/>
      <c r="AO2356" s="68"/>
      <c r="AP2356" s="68"/>
      <c r="AQ2356" s="68"/>
      <c r="AR2356" s="68"/>
      <c r="AS2356" s="68"/>
      <c r="AT2356" s="68"/>
      <c r="AU2356" s="68"/>
    </row>
    <row r="2357" spans="27:47">
      <c r="AA2357" s="68"/>
      <c r="AB2357" s="68"/>
      <c r="AC2357" s="68"/>
      <c r="AD2357" s="68"/>
      <c r="AE2357" s="68"/>
      <c r="AF2357" s="70"/>
      <c r="AG2357" s="69"/>
      <c r="AN2357" s="68"/>
      <c r="AO2357" s="68"/>
      <c r="AP2357" s="68"/>
      <c r="AQ2357" s="68"/>
      <c r="AR2357" s="68"/>
      <c r="AS2357" s="68"/>
      <c r="AT2357" s="68"/>
      <c r="AU2357" s="68"/>
    </row>
    <row r="2358" spans="27:47">
      <c r="AA2358" s="68"/>
      <c r="AB2358" s="68"/>
      <c r="AC2358" s="68"/>
      <c r="AD2358" s="68"/>
      <c r="AE2358" s="68"/>
      <c r="AF2358" s="70"/>
      <c r="AG2358" s="69"/>
      <c r="AN2358" s="68"/>
      <c r="AO2358" s="68"/>
      <c r="AP2358" s="68"/>
      <c r="AQ2358" s="68"/>
      <c r="AR2358" s="68"/>
      <c r="AS2358" s="68"/>
      <c r="AT2358" s="68"/>
      <c r="AU2358" s="68"/>
    </row>
    <row r="2359" spans="27:47">
      <c r="AA2359" s="68"/>
      <c r="AB2359" s="68"/>
      <c r="AC2359" s="68"/>
      <c r="AD2359" s="68"/>
      <c r="AE2359" s="68"/>
      <c r="AF2359" s="70"/>
      <c r="AG2359" s="69"/>
      <c r="AN2359" s="68"/>
      <c r="AO2359" s="68"/>
      <c r="AP2359" s="68"/>
      <c r="AQ2359" s="68"/>
      <c r="AR2359" s="68"/>
      <c r="AS2359" s="68"/>
      <c r="AT2359" s="68"/>
      <c r="AU2359" s="68"/>
    </row>
    <row r="2360" spans="27:47">
      <c r="AA2360" s="68"/>
      <c r="AB2360" s="68"/>
      <c r="AC2360" s="68"/>
      <c r="AD2360" s="68"/>
      <c r="AE2360" s="68"/>
      <c r="AF2360" s="70"/>
      <c r="AG2360" s="69"/>
      <c r="AN2360" s="68"/>
      <c r="AO2360" s="68"/>
      <c r="AP2360" s="68"/>
      <c r="AQ2360" s="68"/>
      <c r="AR2360" s="68"/>
      <c r="AS2360" s="68"/>
      <c r="AT2360" s="68"/>
      <c r="AU2360" s="68"/>
    </row>
    <row r="2361" spans="27:47">
      <c r="AA2361" s="68"/>
      <c r="AB2361" s="68"/>
      <c r="AC2361" s="68"/>
      <c r="AD2361" s="68"/>
      <c r="AE2361" s="68"/>
      <c r="AF2361" s="70"/>
      <c r="AG2361" s="69"/>
      <c r="AN2361" s="68"/>
      <c r="AO2361" s="68"/>
      <c r="AP2361" s="68"/>
      <c r="AQ2361" s="68"/>
      <c r="AR2361" s="68"/>
      <c r="AS2361" s="68"/>
      <c r="AT2361" s="68"/>
      <c r="AU2361" s="68"/>
    </row>
    <row r="2362" spans="27:47">
      <c r="AA2362" s="68"/>
      <c r="AB2362" s="68"/>
      <c r="AC2362" s="68"/>
      <c r="AD2362" s="68"/>
      <c r="AE2362" s="68"/>
      <c r="AF2362" s="70"/>
      <c r="AG2362" s="69"/>
      <c r="AN2362" s="68"/>
      <c r="AO2362" s="68"/>
      <c r="AP2362" s="68"/>
      <c r="AQ2362" s="68"/>
      <c r="AR2362" s="68"/>
      <c r="AS2362" s="68"/>
      <c r="AT2362" s="68"/>
      <c r="AU2362" s="68"/>
    </row>
    <row r="2363" spans="27:47">
      <c r="AA2363" s="68"/>
      <c r="AB2363" s="68"/>
      <c r="AC2363" s="68"/>
      <c r="AD2363" s="68"/>
      <c r="AE2363" s="68"/>
      <c r="AF2363" s="70"/>
      <c r="AG2363" s="69"/>
      <c r="AN2363" s="68"/>
      <c r="AO2363" s="68"/>
      <c r="AP2363" s="68"/>
      <c r="AQ2363" s="68"/>
      <c r="AR2363" s="68"/>
      <c r="AS2363" s="68"/>
      <c r="AT2363" s="68"/>
      <c r="AU2363" s="68"/>
    </row>
    <row r="2364" spans="27:47">
      <c r="AA2364" s="68"/>
      <c r="AB2364" s="68"/>
      <c r="AC2364" s="68"/>
      <c r="AD2364" s="68"/>
      <c r="AE2364" s="68"/>
      <c r="AF2364" s="70"/>
      <c r="AG2364" s="69"/>
      <c r="AN2364" s="68"/>
      <c r="AO2364" s="68"/>
      <c r="AP2364" s="68"/>
      <c r="AQ2364" s="68"/>
      <c r="AR2364" s="68"/>
      <c r="AS2364" s="68"/>
      <c r="AT2364" s="68"/>
      <c r="AU2364" s="68"/>
    </row>
    <row r="2365" spans="27:47">
      <c r="AA2365" s="68"/>
      <c r="AB2365" s="68"/>
      <c r="AC2365" s="68"/>
      <c r="AD2365" s="68"/>
      <c r="AE2365" s="68"/>
      <c r="AF2365" s="70"/>
      <c r="AG2365" s="69"/>
      <c r="AN2365" s="68"/>
      <c r="AO2365" s="68"/>
      <c r="AP2365" s="68"/>
      <c r="AQ2365" s="68"/>
      <c r="AR2365" s="68"/>
      <c r="AS2365" s="68"/>
      <c r="AT2365" s="68"/>
      <c r="AU2365" s="68"/>
    </row>
    <row r="2366" spans="27:47">
      <c r="AA2366" s="68"/>
      <c r="AB2366" s="68"/>
      <c r="AC2366" s="68"/>
      <c r="AD2366" s="68"/>
      <c r="AE2366" s="68"/>
      <c r="AF2366" s="70"/>
      <c r="AG2366" s="69"/>
      <c r="AN2366" s="68"/>
      <c r="AO2366" s="68"/>
      <c r="AP2366" s="68"/>
      <c r="AQ2366" s="68"/>
      <c r="AR2366" s="68"/>
      <c r="AS2366" s="68"/>
      <c r="AT2366" s="68"/>
      <c r="AU2366" s="68"/>
    </row>
    <row r="2367" spans="27:47">
      <c r="AA2367" s="68"/>
      <c r="AB2367" s="68"/>
      <c r="AC2367" s="68"/>
      <c r="AD2367" s="68"/>
      <c r="AE2367" s="68"/>
      <c r="AF2367" s="70"/>
      <c r="AG2367" s="69"/>
      <c r="AN2367" s="68"/>
      <c r="AO2367" s="68"/>
      <c r="AP2367" s="68"/>
      <c r="AQ2367" s="68"/>
      <c r="AR2367" s="68"/>
      <c r="AS2367" s="68"/>
      <c r="AT2367" s="68"/>
      <c r="AU2367" s="68"/>
    </row>
    <row r="2368" spans="27:47">
      <c r="AA2368" s="68"/>
      <c r="AB2368" s="68"/>
      <c r="AC2368" s="68"/>
      <c r="AD2368" s="68"/>
      <c r="AE2368" s="68"/>
      <c r="AF2368" s="70"/>
      <c r="AG2368" s="69"/>
      <c r="AN2368" s="68"/>
      <c r="AO2368" s="68"/>
      <c r="AP2368" s="68"/>
      <c r="AQ2368" s="68"/>
      <c r="AR2368" s="68"/>
      <c r="AS2368" s="68"/>
      <c r="AT2368" s="68"/>
      <c r="AU2368" s="68"/>
    </row>
    <row r="2369" spans="27:47">
      <c r="AA2369" s="68"/>
      <c r="AB2369" s="68"/>
      <c r="AC2369" s="68"/>
      <c r="AD2369" s="68"/>
      <c r="AE2369" s="68"/>
      <c r="AF2369" s="70"/>
      <c r="AG2369" s="69"/>
      <c r="AN2369" s="68"/>
      <c r="AO2369" s="68"/>
      <c r="AP2369" s="68"/>
      <c r="AQ2369" s="68"/>
      <c r="AR2369" s="68"/>
      <c r="AS2369" s="68"/>
      <c r="AT2369" s="68"/>
      <c r="AU2369" s="68"/>
    </row>
    <row r="2370" spans="27:47">
      <c r="AA2370" s="68"/>
      <c r="AB2370" s="68"/>
      <c r="AC2370" s="68"/>
      <c r="AD2370" s="68"/>
      <c r="AE2370" s="68"/>
      <c r="AF2370" s="70"/>
      <c r="AG2370" s="69"/>
      <c r="AN2370" s="68"/>
      <c r="AO2370" s="68"/>
      <c r="AP2370" s="68"/>
      <c r="AQ2370" s="68"/>
      <c r="AR2370" s="68"/>
      <c r="AS2370" s="68"/>
      <c r="AT2370" s="68"/>
      <c r="AU2370" s="68"/>
    </row>
    <row r="2371" spans="27:47">
      <c r="AA2371" s="68"/>
      <c r="AB2371" s="68"/>
      <c r="AC2371" s="68"/>
      <c r="AD2371" s="68"/>
      <c r="AE2371" s="68"/>
      <c r="AF2371" s="70"/>
      <c r="AG2371" s="69"/>
      <c r="AN2371" s="68"/>
      <c r="AO2371" s="68"/>
      <c r="AP2371" s="68"/>
      <c r="AQ2371" s="68"/>
      <c r="AR2371" s="68"/>
      <c r="AS2371" s="68"/>
      <c r="AT2371" s="68"/>
      <c r="AU2371" s="68"/>
    </row>
    <row r="2372" spans="27:47">
      <c r="AA2372" s="68"/>
      <c r="AB2372" s="68"/>
      <c r="AC2372" s="68"/>
      <c r="AD2372" s="68"/>
      <c r="AE2372" s="68"/>
      <c r="AF2372" s="70"/>
      <c r="AG2372" s="69"/>
      <c r="AN2372" s="68"/>
      <c r="AO2372" s="68"/>
      <c r="AP2372" s="68"/>
      <c r="AQ2372" s="68"/>
      <c r="AR2372" s="68"/>
      <c r="AS2372" s="68"/>
      <c r="AT2372" s="68"/>
      <c r="AU2372" s="68"/>
    </row>
    <row r="2373" spans="27:47">
      <c r="AA2373" s="68"/>
      <c r="AB2373" s="68"/>
      <c r="AC2373" s="68"/>
      <c r="AD2373" s="68"/>
      <c r="AE2373" s="68"/>
      <c r="AF2373" s="70"/>
      <c r="AG2373" s="69"/>
      <c r="AN2373" s="68"/>
      <c r="AO2373" s="68"/>
      <c r="AP2373" s="68"/>
      <c r="AQ2373" s="68"/>
      <c r="AR2373" s="68"/>
      <c r="AS2373" s="68"/>
      <c r="AT2373" s="68"/>
      <c r="AU2373" s="68"/>
    </row>
    <row r="2374" spans="27:47">
      <c r="AA2374" s="68"/>
      <c r="AB2374" s="68"/>
      <c r="AC2374" s="68"/>
      <c r="AD2374" s="68"/>
      <c r="AE2374" s="68"/>
      <c r="AF2374" s="70"/>
      <c r="AG2374" s="69"/>
      <c r="AN2374" s="68"/>
      <c r="AO2374" s="68"/>
      <c r="AP2374" s="68"/>
      <c r="AQ2374" s="68"/>
      <c r="AR2374" s="68"/>
      <c r="AS2374" s="68"/>
      <c r="AT2374" s="68"/>
      <c r="AU2374" s="68"/>
    </row>
    <row r="2375" spans="27:47">
      <c r="AA2375" s="68"/>
      <c r="AB2375" s="68"/>
      <c r="AC2375" s="68"/>
      <c r="AD2375" s="68"/>
      <c r="AE2375" s="68"/>
      <c r="AF2375" s="70"/>
      <c r="AG2375" s="69"/>
      <c r="AN2375" s="68"/>
      <c r="AO2375" s="68"/>
      <c r="AP2375" s="68"/>
      <c r="AQ2375" s="68"/>
      <c r="AR2375" s="68"/>
      <c r="AS2375" s="68"/>
      <c r="AT2375" s="68"/>
      <c r="AU2375" s="68"/>
    </row>
    <row r="2376" spans="27:47">
      <c r="AA2376" s="68"/>
      <c r="AB2376" s="68"/>
      <c r="AC2376" s="68"/>
      <c r="AD2376" s="68"/>
      <c r="AE2376" s="68"/>
      <c r="AF2376" s="70"/>
      <c r="AG2376" s="69"/>
      <c r="AN2376" s="68"/>
      <c r="AO2376" s="68"/>
      <c r="AP2376" s="68"/>
      <c r="AQ2376" s="68"/>
      <c r="AR2376" s="68"/>
      <c r="AS2376" s="68"/>
      <c r="AT2376" s="68"/>
      <c r="AU2376" s="68"/>
    </row>
    <row r="2377" spans="27:47">
      <c r="AA2377" s="68"/>
      <c r="AB2377" s="68"/>
      <c r="AC2377" s="68"/>
      <c r="AD2377" s="68"/>
      <c r="AE2377" s="68"/>
      <c r="AF2377" s="70"/>
      <c r="AG2377" s="69"/>
      <c r="AN2377" s="68"/>
      <c r="AO2377" s="68"/>
      <c r="AP2377" s="68"/>
      <c r="AQ2377" s="68"/>
      <c r="AR2377" s="68"/>
      <c r="AS2377" s="68"/>
      <c r="AT2377" s="68"/>
      <c r="AU2377" s="68"/>
    </row>
    <row r="2378" spans="27:47">
      <c r="AA2378" s="68"/>
      <c r="AB2378" s="68"/>
      <c r="AC2378" s="68"/>
      <c r="AD2378" s="68"/>
      <c r="AE2378" s="68"/>
      <c r="AF2378" s="70"/>
      <c r="AG2378" s="69"/>
      <c r="AN2378" s="68"/>
      <c r="AO2378" s="68"/>
      <c r="AP2378" s="68"/>
      <c r="AQ2378" s="68"/>
      <c r="AR2378" s="68"/>
      <c r="AS2378" s="68"/>
      <c r="AT2378" s="68"/>
      <c r="AU2378" s="68"/>
    </row>
    <row r="2379" spans="27:47">
      <c r="AA2379" s="68"/>
      <c r="AB2379" s="68"/>
      <c r="AC2379" s="68"/>
      <c r="AD2379" s="68"/>
      <c r="AE2379" s="68"/>
      <c r="AF2379" s="70"/>
      <c r="AG2379" s="69"/>
      <c r="AN2379" s="68"/>
      <c r="AO2379" s="68"/>
      <c r="AP2379" s="68"/>
      <c r="AQ2379" s="68"/>
      <c r="AR2379" s="68"/>
      <c r="AS2379" s="68"/>
      <c r="AT2379" s="68"/>
      <c r="AU2379" s="68"/>
    </row>
    <row r="2380" spans="27:47">
      <c r="AA2380" s="68"/>
      <c r="AB2380" s="68"/>
      <c r="AC2380" s="68"/>
      <c r="AD2380" s="68"/>
      <c r="AE2380" s="68"/>
      <c r="AF2380" s="70"/>
      <c r="AG2380" s="69"/>
      <c r="AN2380" s="68"/>
      <c r="AO2380" s="68"/>
      <c r="AP2380" s="68"/>
      <c r="AQ2380" s="68"/>
      <c r="AR2380" s="68"/>
      <c r="AS2380" s="68"/>
      <c r="AT2380" s="68"/>
      <c r="AU2380" s="68"/>
    </row>
    <row r="2381" spans="27:47">
      <c r="AA2381" s="68"/>
      <c r="AB2381" s="68"/>
      <c r="AC2381" s="68"/>
      <c r="AD2381" s="68"/>
      <c r="AE2381" s="68"/>
      <c r="AF2381" s="70"/>
      <c r="AG2381" s="69"/>
      <c r="AN2381" s="68"/>
      <c r="AO2381" s="68"/>
      <c r="AP2381" s="68"/>
      <c r="AQ2381" s="68"/>
      <c r="AR2381" s="68"/>
      <c r="AS2381" s="68"/>
      <c r="AT2381" s="68"/>
      <c r="AU2381" s="68"/>
    </row>
    <row r="2382" spans="27:47">
      <c r="AA2382" s="68"/>
      <c r="AB2382" s="68"/>
      <c r="AC2382" s="68"/>
      <c r="AD2382" s="68"/>
      <c r="AE2382" s="68"/>
      <c r="AF2382" s="70"/>
      <c r="AG2382" s="69"/>
      <c r="AN2382" s="68"/>
      <c r="AO2382" s="68"/>
      <c r="AP2382" s="68"/>
      <c r="AQ2382" s="68"/>
      <c r="AR2382" s="68"/>
      <c r="AS2382" s="68"/>
      <c r="AT2382" s="68"/>
      <c r="AU2382" s="68"/>
    </row>
    <row r="2383" spans="27:47">
      <c r="AA2383" s="68"/>
      <c r="AB2383" s="68"/>
      <c r="AC2383" s="68"/>
      <c r="AD2383" s="68"/>
      <c r="AE2383" s="68"/>
      <c r="AF2383" s="70"/>
      <c r="AG2383" s="69"/>
      <c r="AN2383" s="68"/>
      <c r="AO2383" s="68"/>
      <c r="AP2383" s="68"/>
      <c r="AQ2383" s="68"/>
      <c r="AR2383" s="68"/>
      <c r="AS2383" s="68"/>
      <c r="AT2383" s="68"/>
      <c r="AU2383" s="68"/>
    </row>
    <row r="2384" spans="27:47">
      <c r="AA2384" s="68"/>
      <c r="AB2384" s="68"/>
      <c r="AC2384" s="68"/>
      <c r="AD2384" s="68"/>
      <c r="AE2384" s="68"/>
      <c r="AF2384" s="70"/>
      <c r="AG2384" s="69"/>
      <c r="AN2384" s="68"/>
      <c r="AO2384" s="68"/>
      <c r="AP2384" s="68"/>
      <c r="AQ2384" s="68"/>
      <c r="AR2384" s="68"/>
      <c r="AS2384" s="68"/>
      <c r="AT2384" s="68"/>
      <c r="AU2384" s="68"/>
    </row>
    <row r="2385" spans="27:47">
      <c r="AA2385" s="68"/>
      <c r="AB2385" s="68"/>
      <c r="AC2385" s="68"/>
      <c r="AD2385" s="68"/>
      <c r="AE2385" s="68"/>
      <c r="AF2385" s="70"/>
      <c r="AG2385" s="69"/>
      <c r="AN2385" s="68"/>
      <c r="AO2385" s="68"/>
      <c r="AP2385" s="68"/>
      <c r="AQ2385" s="68"/>
      <c r="AR2385" s="68"/>
      <c r="AS2385" s="68"/>
      <c r="AT2385" s="68"/>
      <c r="AU2385" s="68"/>
    </row>
    <row r="2386" spans="27:47">
      <c r="AA2386" s="68"/>
      <c r="AB2386" s="68"/>
      <c r="AC2386" s="68"/>
      <c r="AD2386" s="68"/>
      <c r="AE2386" s="68"/>
      <c r="AF2386" s="70"/>
      <c r="AG2386" s="69"/>
      <c r="AN2386" s="68"/>
      <c r="AO2386" s="68"/>
      <c r="AP2386" s="68"/>
      <c r="AQ2386" s="68"/>
      <c r="AR2386" s="68"/>
      <c r="AS2386" s="68"/>
      <c r="AT2386" s="68"/>
      <c r="AU2386" s="68"/>
    </row>
    <row r="2387" spans="27:47">
      <c r="AA2387" s="68"/>
      <c r="AB2387" s="68"/>
      <c r="AC2387" s="68"/>
      <c r="AD2387" s="68"/>
      <c r="AE2387" s="68"/>
      <c r="AF2387" s="70"/>
      <c r="AG2387" s="69"/>
      <c r="AN2387" s="68"/>
      <c r="AO2387" s="68"/>
      <c r="AP2387" s="68"/>
      <c r="AQ2387" s="68"/>
      <c r="AR2387" s="68"/>
      <c r="AS2387" s="68"/>
      <c r="AT2387" s="68"/>
      <c r="AU2387" s="68"/>
    </row>
    <row r="2388" spans="27:47">
      <c r="AA2388" s="68"/>
      <c r="AB2388" s="68"/>
      <c r="AC2388" s="68"/>
      <c r="AD2388" s="68"/>
      <c r="AE2388" s="68"/>
      <c r="AF2388" s="70"/>
      <c r="AG2388" s="69"/>
      <c r="AN2388" s="68"/>
      <c r="AO2388" s="68"/>
      <c r="AP2388" s="68"/>
      <c r="AQ2388" s="68"/>
      <c r="AR2388" s="68"/>
      <c r="AS2388" s="68"/>
      <c r="AT2388" s="68"/>
      <c r="AU2388" s="68"/>
    </row>
    <row r="2389" spans="27:47">
      <c r="AA2389" s="68"/>
      <c r="AB2389" s="68"/>
      <c r="AC2389" s="68"/>
      <c r="AD2389" s="68"/>
      <c r="AE2389" s="68"/>
      <c r="AF2389" s="70"/>
      <c r="AG2389" s="69"/>
      <c r="AN2389" s="68"/>
      <c r="AO2389" s="68"/>
      <c r="AP2389" s="68"/>
      <c r="AQ2389" s="68"/>
      <c r="AR2389" s="68"/>
      <c r="AS2389" s="68"/>
      <c r="AT2389" s="68"/>
      <c r="AU2389" s="68"/>
    </row>
    <row r="2390" spans="27:47">
      <c r="AA2390" s="68"/>
      <c r="AB2390" s="68"/>
      <c r="AC2390" s="68"/>
      <c r="AD2390" s="68"/>
      <c r="AE2390" s="68"/>
      <c r="AF2390" s="70"/>
      <c r="AG2390" s="69"/>
      <c r="AN2390" s="68"/>
      <c r="AO2390" s="68"/>
      <c r="AP2390" s="68"/>
      <c r="AQ2390" s="68"/>
      <c r="AR2390" s="68"/>
      <c r="AS2390" s="68"/>
      <c r="AT2390" s="68"/>
      <c r="AU2390" s="68"/>
    </row>
    <row r="2391" spans="27:47">
      <c r="AA2391" s="68"/>
      <c r="AB2391" s="68"/>
      <c r="AC2391" s="68"/>
      <c r="AD2391" s="68"/>
      <c r="AE2391" s="68"/>
      <c r="AF2391" s="70"/>
      <c r="AG2391" s="69"/>
      <c r="AN2391" s="68"/>
      <c r="AO2391" s="68"/>
      <c r="AP2391" s="68"/>
      <c r="AQ2391" s="68"/>
      <c r="AR2391" s="68"/>
      <c r="AS2391" s="68"/>
      <c r="AT2391" s="68"/>
      <c r="AU2391" s="68"/>
    </row>
    <row r="2392" spans="27:47">
      <c r="AA2392" s="68"/>
      <c r="AB2392" s="68"/>
      <c r="AC2392" s="68"/>
      <c r="AD2392" s="68"/>
      <c r="AE2392" s="68"/>
      <c r="AF2392" s="70"/>
      <c r="AG2392" s="69"/>
      <c r="AN2392" s="68"/>
      <c r="AO2392" s="68"/>
      <c r="AP2392" s="68"/>
      <c r="AQ2392" s="68"/>
      <c r="AR2392" s="68"/>
      <c r="AS2392" s="68"/>
      <c r="AT2392" s="68"/>
      <c r="AU2392" s="68"/>
    </row>
    <row r="2393" spans="27:47">
      <c r="AA2393" s="68"/>
      <c r="AB2393" s="68"/>
      <c r="AC2393" s="68"/>
      <c r="AD2393" s="68"/>
      <c r="AE2393" s="68"/>
      <c r="AF2393" s="70"/>
      <c r="AG2393" s="69"/>
      <c r="AN2393" s="68"/>
      <c r="AO2393" s="68"/>
      <c r="AP2393" s="68"/>
      <c r="AQ2393" s="68"/>
      <c r="AR2393" s="68"/>
      <c r="AS2393" s="68"/>
      <c r="AT2393" s="68"/>
      <c r="AU2393" s="68"/>
    </row>
    <row r="2394" spans="27:47">
      <c r="AA2394" s="68"/>
      <c r="AB2394" s="68"/>
      <c r="AC2394" s="68"/>
      <c r="AD2394" s="68"/>
      <c r="AE2394" s="68"/>
      <c r="AF2394" s="70"/>
      <c r="AG2394" s="69"/>
      <c r="AN2394" s="68"/>
      <c r="AO2394" s="68"/>
      <c r="AP2394" s="68"/>
      <c r="AQ2394" s="68"/>
      <c r="AR2394" s="68"/>
      <c r="AS2394" s="68"/>
      <c r="AT2394" s="68"/>
      <c r="AU2394" s="68"/>
    </row>
    <row r="2395" spans="27:47">
      <c r="AA2395" s="68"/>
      <c r="AB2395" s="68"/>
      <c r="AC2395" s="68"/>
      <c r="AD2395" s="68"/>
      <c r="AE2395" s="68"/>
      <c r="AF2395" s="70"/>
      <c r="AG2395" s="69"/>
      <c r="AN2395" s="68"/>
      <c r="AO2395" s="68"/>
      <c r="AP2395" s="68"/>
      <c r="AQ2395" s="68"/>
      <c r="AR2395" s="68"/>
      <c r="AS2395" s="68"/>
      <c r="AT2395" s="68"/>
      <c r="AU2395" s="68"/>
    </row>
    <row r="2396" spans="27:47">
      <c r="AA2396" s="68"/>
      <c r="AB2396" s="68"/>
      <c r="AC2396" s="68"/>
      <c r="AD2396" s="68"/>
      <c r="AE2396" s="68"/>
      <c r="AF2396" s="70"/>
      <c r="AG2396" s="69"/>
      <c r="AN2396" s="68"/>
      <c r="AO2396" s="68"/>
      <c r="AP2396" s="68"/>
      <c r="AQ2396" s="68"/>
      <c r="AR2396" s="68"/>
      <c r="AS2396" s="68"/>
      <c r="AT2396" s="68"/>
      <c r="AU2396" s="68"/>
    </row>
    <row r="2397" spans="27:47">
      <c r="AA2397" s="68"/>
      <c r="AB2397" s="68"/>
      <c r="AC2397" s="68"/>
      <c r="AD2397" s="68"/>
      <c r="AE2397" s="68"/>
      <c r="AF2397" s="70"/>
      <c r="AG2397" s="69"/>
      <c r="AN2397" s="68"/>
      <c r="AO2397" s="68"/>
      <c r="AP2397" s="68"/>
      <c r="AQ2397" s="68"/>
      <c r="AR2397" s="68"/>
      <c r="AS2397" s="68"/>
      <c r="AT2397" s="68"/>
      <c r="AU2397" s="68"/>
    </row>
    <row r="2398" spans="27:47">
      <c r="AA2398" s="68"/>
      <c r="AB2398" s="68"/>
      <c r="AC2398" s="68"/>
      <c r="AD2398" s="68"/>
      <c r="AE2398" s="68"/>
      <c r="AF2398" s="70"/>
      <c r="AG2398" s="69"/>
      <c r="AN2398" s="68"/>
      <c r="AO2398" s="68"/>
      <c r="AP2398" s="68"/>
      <c r="AQ2398" s="68"/>
      <c r="AR2398" s="68"/>
      <c r="AS2398" s="68"/>
      <c r="AT2398" s="68"/>
      <c r="AU2398" s="68"/>
    </row>
    <row r="2399" spans="27:47">
      <c r="AA2399" s="68"/>
      <c r="AB2399" s="68"/>
      <c r="AC2399" s="68"/>
      <c r="AD2399" s="68"/>
      <c r="AE2399" s="68"/>
      <c r="AF2399" s="70"/>
      <c r="AG2399" s="69"/>
      <c r="AN2399" s="68"/>
      <c r="AO2399" s="68"/>
      <c r="AP2399" s="68"/>
      <c r="AQ2399" s="68"/>
      <c r="AR2399" s="68"/>
      <c r="AS2399" s="68"/>
      <c r="AT2399" s="68"/>
      <c r="AU2399" s="68"/>
    </row>
    <row r="2400" spans="27:47">
      <c r="AA2400" s="68"/>
      <c r="AB2400" s="68"/>
      <c r="AC2400" s="68"/>
      <c r="AD2400" s="68"/>
      <c r="AE2400" s="68"/>
      <c r="AF2400" s="70"/>
      <c r="AG2400" s="69"/>
      <c r="AN2400" s="68"/>
      <c r="AO2400" s="68"/>
      <c r="AP2400" s="68"/>
      <c r="AQ2400" s="68"/>
      <c r="AR2400" s="68"/>
      <c r="AS2400" s="68"/>
      <c r="AT2400" s="68"/>
      <c r="AU2400" s="68"/>
    </row>
    <row r="2401" spans="27:47">
      <c r="AA2401" s="68"/>
      <c r="AB2401" s="68"/>
      <c r="AC2401" s="68"/>
      <c r="AD2401" s="68"/>
      <c r="AE2401" s="68"/>
      <c r="AF2401" s="70"/>
      <c r="AG2401" s="69"/>
      <c r="AN2401" s="68"/>
      <c r="AO2401" s="68"/>
      <c r="AP2401" s="68"/>
      <c r="AQ2401" s="68"/>
      <c r="AR2401" s="68"/>
      <c r="AS2401" s="68"/>
      <c r="AT2401" s="68"/>
      <c r="AU2401" s="68"/>
    </row>
    <row r="2402" spans="27:47">
      <c r="AA2402" s="68"/>
      <c r="AB2402" s="68"/>
      <c r="AC2402" s="68"/>
      <c r="AD2402" s="68"/>
      <c r="AE2402" s="68"/>
      <c r="AF2402" s="70"/>
      <c r="AG2402" s="69"/>
      <c r="AN2402" s="68"/>
      <c r="AO2402" s="68"/>
      <c r="AP2402" s="68"/>
      <c r="AQ2402" s="68"/>
      <c r="AR2402" s="68"/>
      <c r="AS2402" s="68"/>
      <c r="AT2402" s="68"/>
      <c r="AU2402" s="68"/>
    </row>
    <row r="2403" spans="27:47">
      <c r="AA2403" s="68"/>
      <c r="AB2403" s="68"/>
      <c r="AC2403" s="68"/>
      <c r="AD2403" s="68"/>
      <c r="AE2403" s="68"/>
      <c r="AF2403" s="70"/>
      <c r="AG2403" s="69"/>
      <c r="AN2403" s="68"/>
      <c r="AO2403" s="68"/>
      <c r="AP2403" s="68"/>
      <c r="AQ2403" s="68"/>
      <c r="AR2403" s="68"/>
      <c r="AS2403" s="68"/>
      <c r="AT2403" s="68"/>
      <c r="AU2403" s="68"/>
    </row>
    <row r="2404" spans="27:47">
      <c r="AA2404" s="68"/>
      <c r="AB2404" s="68"/>
      <c r="AC2404" s="68"/>
      <c r="AD2404" s="68"/>
      <c r="AE2404" s="68"/>
      <c r="AF2404" s="70"/>
      <c r="AG2404" s="69"/>
      <c r="AN2404" s="68"/>
      <c r="AO2404" s="68"/>
      <c r="AP2404" s="68"/>
      <c r="AQ2404" s="68"/>
      <c r="AR2404" s="68"/>
      <c r="AS2404" s="68"/>
      <c r="AT2404" s="68"/>
      <c r="AU2404" s="68"/>
    </row>
    <row r="2405" spans="27:47">
      <c r="AA2405" s="68"/>
      <c r="AB2405" s="68"/>
      <c r="AC2405" s="68"/>
      <c r="AD2405" s="68"/>
      <c r="AE2405" s="68"/>
      <c r="AF2405" s="70"/>
      <c r="AG2405" s="69"/>
      <c r="AN2405" s="68"/>
      <c r="AO2405" s="68"/>
      <c r="AP2405" s="68"/>
      <c r="AQ2405" s="68"/>
      <c r="AR2405" s="68"/>
      <c r="AS2405" s="68"/>
      <c r="AT2405" s="68"/>
      <c r="AU2405" s="68"/>
    </row>
    <row r="2406" spans="27:47">
      <c r="AA2406" s="68"/>
      <c r="AB2406" s="68"/>
      <c r="AC2406" s="68"/>
      <c r="AD2406" s="68"/>
      <c r="AE2406" s="68"/>
      <c r="AF2406" s="70"/>
      <c r="AG2406" s="69"/>
      <c r="AN2406" s="68"/>
      <c r="AO2406" s="68"/>
      <c r="AP2406" s="68"/>
      <c r="AQ2406" s="68"/>
      <c r="AR2406" s="68"/>
      <c r="AS2406" s="68"/>
      <c r="AT2406" s="68"/>
      <c r="AU2406" s="68"/>
    </row>
    <row r="2407" spans="27:47">
      <c r="AA2407" s="68"/>
      <c r="AB2407" s="68"/>
      <c r="AC2407" s="68"/>
      <c r="AD2407" s="68"/>
      <c r="AE2407" s="68"/>
      <c r="AF2407" s="70"/>
      <c r="AG2407" s="69"/>
      <c r="AN2407" s="68"/>
      <c r="AO2407" s="68"/>
      <c r="AP2407" s="68"/>
      <c r="AQ2407" s="68"/>
      <c r="AR2407" s="68"/>
      <c r="AS2407" s="68"/>
      <c r="AT2407" s="68"/>
      <c r="AU2407" s="68"/>
    </row>
    <row r="2408" spans="27:47">
      <c r="AA2408" s="68"/>
      <c r="AB2408" s="68"/>
      <c r="AC2408" s="68"/>
      <c r="AD2408" s="68"/>
      <c r="AE2408" s="68"/>
      <c r="AF2408" s="70"/>
      <c r="AG2408" s="69"/>
      <c r="AN2408" s="68"/>
      <c r="AO2408" s="68"/>
      <c r="AP2408" s="68"/>
      <c r="AQ2408" s="68"/>
      <c r="AR2408" s="68"/>
      <c r="AS2408" s="68"/>
      <c r="AT2408" s="68"/>
      <c r="AU2408" s="68"/>
    </row>
    <row r="2409" spans="27:47">
      <c r="AA2409" s="68"/>
      <c r="AB2409" s="68"/>
      <c r="AC2409" s="68"/>
      <c r="AD2409" s="68"/>
      <c r="AE2409" s="68"/>
      <c r="AF2409" s="70"/>
      <c r="AG2409" s="69"/>
      <c r="AN2409" s="68"/>
      <c r="AO2409" s="68"/>
      <c r="AP2409" s="68"/>
      <c r="AQ2409" s="68"/>
      <c r="AR2409" s="68"/>
      <c r="AS2409" s="68"/>
      <c r="AT2409" s="68"/>
      <c r="AU2409" s="68"/>
    </row>
    <row r="2410" spans="27:47">
      <c r="AA2410" s="68"/>
      <c r="AB2410" s="68"/>
      <c r="AC2410" s="68"/>
      <c r="AD2410" s="68"/>
      <c r="AE2410" s="68"/>
      <c r="AF2410" s="70"/>
      <c r="AG2410" s="69"/>
      <c r="AN2410" s="68"/>
      <c r="AO2410" s="68"/>
      <c r="AP2410" s="68"/>
      <c r="AQ2410" s="68"/>
      <c r="AR2410" s="68"/>
      <c r="AS2410" s="68"/>
      <c r="AT2410" s="68"/>
      <c r="AU2410" s="68"/>
    </row>
    <row r="2411" spans="27:47">
      <c r="AA2411" s="68"/>
      <c r="AB2411" s="68"/>
      <c r="AC2411" s="68"/>
      <c r="AD2411" s="68"/>
      <c r="AE2411" s="68"/>
      <c r="AF2411" s="70"/>
      <c r="AG2411" s="69"/>
      <c r="AN2411" s="68"/>
      <c r="AO2411" s="68"/>
      <c r="AP2411" s="68"/>
      <c r="AQ2411" s="68"/>
      <c r="AR2411" s="68"/>
      <c r="AS2411" s="68"/>
      <c r="AT2411" s="68"/>
      <c r="AU2411" s="68"/>
    </row>
    <row r="2412" spans="27:47">
      <c r="AA2412" s="68"/>
      <c r="AB2412" s="68"/>
      <c r="AC2412" s="68"/>
      <c r="AD2412" s="68"/>
      <c r="AE2412" s="68"/>
      <c r="AF2412" s="70"/>
      <c r="AG2412" s="69"/>
      <c r="AN2412" s="68"/>
      <c r="AO2412" s="68"/>
      <c r="AP2412" s="68"/>
      <c r="AQ2412" s="68"/>
      <c r="AR2412" s="68"/>
      <c r="AS2412" s="68"/>
      <c r="AT2412" s="68"/>
      <c r="AU2412" s="68"/>
    </row>
    <row r="2413" spans="27:47">
      <c r="AA2413" s="68"/>
      <c r="AB2413" s="68"/>
      <c r="AC2413" s="68"/>
      <c r="AD2413" s="68"/>
      <c r="AE2413" s="68"/>
      <c r="AF2413" s="70"/>
      <c r="AG2413" s="69"/>
      <c r="AN2413" s="68"/>
      <c r="AO2413" s="68"/>
      <c r="AP2413" s="68"/>
      <c r="AQ2413" s="68"/>
      <c r="AR2413" s="68"/>
      <c r="AS2413" s="68"/>
      <c r="AT2413" s="68"/>
      <c r="AU2413" s="68"/>
    </row>
    <row r="2414" spans="27:47">
      <c r="AA2414" s="68"/>
      <c r="AB2414" s="68"/>
      <c r="AC2414" s="68"/>
      <c r="AD2414" s="68"/>
      <c r="AE2414" s="68"/>
      <c r="AF2414" s="70"/>
      <c r="AG2414" s="69"/>
      <c r="AN2414" s="68"/>
      <c r="AO2414" s="68"/>
      <c r="AP2414" s="68"/>
      <c r="AQ2414" s="68"/>
      <c r="AR2414" s="68"/>
      <c r="AS2414" s="68"/>
      <c r="AT2414" s="68"/>
      <c r="AU2414" s="68"/>
    </row>
    <row r="2415" spans="27:47">
      <c r="AA2415" s="68"/>
      <c r="AB2415" s="68"/>
      <c r="AC2415" s="68"/>
      <c r="AD2415" s="68"/>
      <c r="AE2415" s="68"/>
      <c r="AF2415" s="70"/>
      <c r="AG2415" s="69"/>
      <c r="AN2415" s="68"/>
      <c r="AO2415" s="68"/>
      <c r="AP2415" s="68"/>
      <c r="AQ2415" s="68"/>
      <c r="AR2415" s="68"/>
      <c r="AS2415" s="68"/>
      <c r="AT2415" s="68"/>
      <c r="AU2415" s="68"/>
    </row>
    <row r="2416" spans="27:47">
      <c r="AA2416" s="68"/>
      <c r="AB2416" s="68"/>
      <c r="AC2416" s="68"/>
      <c r="AD2416" s="68"/>
      <c r="AE2416" s="68"/>
      <c r="AF2416" s="70"/>
      <c r="AG2416" s="69"/>
      <c r="AN2416" s="68"/>
      <c r="AO2416" s="68"/>
      <c r="AP2416" s="68"/>
      <c r="AQ2416" s="68"/>
      <c r="AR2416" s="68"/>
      <c r="AS2416" s="68"/>
      <c r="AT2416" s="68"/>
      <c r="AU2416" s="68"/>
    </row>
    <row r="2417" spans="27:47">
      <c r="AA2417" s="68"/>
      <c r="AB2417" s="68"/>
      <c r="AC2417" s="68"/>
      <c r="AD2417" s="68"/>
      <c r="AE2417" s="68"/>
      <c r="AF2417" s="70"/>
      <c r="AG2417" s="69"/>
      <c r="AN2417" s="68"/>
      <c r="AO2417" s="68"/>
      <c r="AP2417" s="68"/>
      <c r="AQ2417" s="68"/>
      <c r="AR2417" s="68"/>
      <c r="AS2417" s="68"/>
      <c r="AT2417" s="68"/>
      <c r="AU2417" s="68"/>
    </row>
    <row r="2418" spans="27:47">
      <c r="AA2418" s="68"/>
      <c r="AB2418" s="68"/>
      <c r="AC2418" s="68"/>
      <c r="AD2418" s="68"/>
      <c r="AE2418" s="68"/>
      <c r="AF2418" s="70"/>
      <c r="AG2418" s="69"/>
      <c r="AN2418" s="68"/>
      <c r="AO2418" s="68"/>
      <c r="AP2418" s="68"/>
      <c r="AQ2418" s="68"/>
      <c r="AR2418" s="68"/>
      <c r="AS2418" s="68"/>
      <c r="AT2418" s="68"/>
      <c r="AU2418" s="68"/>
    </row>
    <row r="2419" spans="27:47">
      <c r="AA2419" s="68"/>
      <c r="AB2419" s="68"/>
      <c r="AC2419" s="68"/>
      <c r="AD2419" s="68"/>
      <c r="AE2419" s="68"/>
      <c r="AF2419" s="70"/>
      <c r="AG2419" s="69"/>
      <c r="AN2419" s="68"/>
      <c r="AO2419" s="68"/>
      <c r="AP2419" s="68"/>
      <c r="AQ2419" s="68"/>
      <c r="AR2419" s="68"/>
      <c r="AS2419" s="68"/>
      <c r="AT2419" s="68"/>
      <c r="AU2419" s="68"/>
    </row>
    <row r="2420" spans="27:47">
      <c r="AA2420" s="68"/>
      <c r="AB2420" s="68"/>
      <c r="AC2420" s="68"/>
      <c r="AD2420" s="68"/>
      <c r="AE2420" s="68"/>
      <c r="AF2420" s="70"/>
      <c r="AG2420" s="69"/>
      <c r="AN2420" s="68"/>
      <c r="AO2420" s="68"/>
      <c r="AP2420" s="68"/>
      <c r="AQ2420" s="68"/>
      <c r="AR2420" s="68"/>
      <c r="AS2420" s="68"/>
      <c r="AT2420" s="68"/>
      <c r="AU2420" s="68"/>
    </row>
    <row r="2421" spans="27:47">
      <c r="AA2421" s="68"/>
      <c r="AB2421" s="68"/>
      <c r="AC2421" s="68"/>
      <c r="AD2421" s="68"/>
      <c r="AE2421" s="68"/>
      <c r="AF2421" s="70"/>
      <c r="AG2421" s="69"/>
      <c r="AN2421" s="68"/>
      <c r="AO2421" s="68"/>
      <c r="AP2421" s="68"/>
      <c r="AQ2421" s="68"/>
      <c r="AR2421" s="68"/>
      <c r="AS2421" s="68"/>
      <c r="AT2421" s="68"/>
      <c r="AU2421" s="68"/>
    </row>
    <row r="2422" spans="27:47">
      <c r="AA2422" s="68"/>
      <c r="AB2422" s="68"/>
      <c r="AC2422" s="68"/>
      <c r="AD2422" s="68"/>
      <c r="AE2422" s="68"/>
      <c r="AF2422" s="70"/>
      <c r="AG2422" s="69"/>
      <c r="AN2422" s="68"/>
      <c r="AO2422" s="68"/>
      <c r="AP2422" s="68"/>
      <c r="AQ2422" s="68"/>
      <c r="AR2422" s="68"/>
      <c r="AS2422" s="68"/>
      <c r="AT2422" s="68"/>
      <c r="AU2422" s="68"/>
    </row>
    <row r="2423" spans="27:47">
      <c r="AA2423" s="68"/>
      <c r="AB2423" s="68"/>
      <c r="AC2423" s="68"/>
      <c r="AD2423" s="68"/>
      <c r="AE2423" s="68"/>
      <c r="AF2423" s="70"/>
      <c r="AG2423" s="69"/>
      <c r="AN2423" s="68"/>
      <c r="AO2423" s="68"/>
      <c r="AP2423" s="68"/>
      <c r="AQ2423" s="68"/>
      <c r="AR2423" s="68"/>
      <c r="AS2423" s="68"/>
      <c r="AT2423" s="68"/>
      <c r="AU2423" s="68"/>
    </row>
    <row r="2424" spans="27:47">
      <c r="AA2424" s="68"/>
      <c r="AB2424" s="68"/>
      <c r="AC2424" s="68"/>
      <c r="AD2424" s="68"/>
      <c r="AE2424" s="68"/>
      <c r="AF2424" s="70"/>
      <c r="AG2424" s="69"/>
      <c r="AN2424" s="68"/>
      <c r="AO2424" s="68"/>
      <c r="AP2424" s="68"/>
      <c r="AQ2424" s="68"/>
      <c r="AR2424" s="68"/>
      <c r="AS2424" s="68"/>
      <c r="AT2424" s="68"/>
      <c r="AU2424" s="68"/>
    </row>
    <row r="2425" spans="27:47">
      <c r="AA2425" s="68"/>
      <c r="AB2425" s="68"/>
      <c r="AC2425" s="68"/>
      <c r="AD2425" s="68"/>
      <c r="AE2425" s="68"/>
      <c r="AF2425" s="70"/>
      <c r="AG2425" s="69"/>
      <c r="AN2425" s="68"/>
      <c r="AO2425" s="68"/>
      <c r="AP2425" s="68"/>
      <c r="AQ2425" s="68"/>
      <c r="AR2425" s="68"/>
      <c r="AS2425" s="68"/>
      <c r="AT2425" s="68"/>
      <c r="AU2425" s="68"/>
    </row>
    <row r="2426" spans="27:47">
      <c r="AA2426" s="68"/>
      <c r="AB2426" s="68"/>
      <c r="AC2426" s="68"/>
      <c r="AD2426" s="68"/>
      <c r="AE2426" s="68"/>
      <c r="AF2426" s="70"/>
      <c r="AG2426" s="69"/>
      <c r="AN2426" s="68"/>
      <c r="AO2426" s="68"/>
      <c r="AP2426" s="68"/>
      <c r="AQ2426" s="68"/>
      <c r="AR2426" s="68"/>
      <c r="AS2426" s="68"/>
      <c r="AT2426" s="68"/>
      <c r="AU2426" s="68"/>
    </row>
    <row r="2427" spans="27:47">
      <c r="AA2427" s="68"/>
      <c r="AB2427" s="68"/>
      <c r="AC2427" s="68"/>
      <c r="AD2427" s="68"/>
      <c r="AE2427" s="68"/>
      <c r="AF2427" s="70"/>
      <c r="AG2427" s="69"/>
      <c r="AN2427" s="68"/>
      <c r="AO2427" s="68"/>
      <c r="AP2427" s="68"/>
      <c r="AQ2427" s="68"/>
      <c r="AR2427" s="68"/>
      <c r="AS2427" s="68"/>
      <c r="AT2427" s="68"/>
      <c r="AU2427" s="68"/>
    </row>
    <row r="2428" spans="27:47">
      <c r="AA2428" s="68"/>
      <c r="AB2428" s="68"/>
      <c r="AC2428" s="68"/>
      <c r="AD2428" s="68"/>
      <c r="AE2428" s="68"/>
      <c r="AF2428" s="70"/>
      <c r="AG2428" s="69"/>
      <c r="AN2428" s="68"/>
      <c r="AO2428" s="68"/>
      <c r="AP2428" s="68"/>
      <c r="AQ2428" s="68"/>
      <c r="AR2428" s="68"/>
      <c r="AS2428" s="68"/>
      <c r="AT2428" s="68"/>
      <c r="AU2428" s="68"/>
    </row>
    <row r="2429" spans="27:47">
      <c r="AA2429" s="68"/>
      <c r="AB2429" s="68"/>
      <c r="AC2429" s="68"/>
      <c r="AD2429" s="68"/>
      <c r="AE2429" s="68"/>
      <c r="AF2429" s="70"/>
      <c r="AG2429" s="69"/>
      <c r="AN2429" s="68"/>
      <c r="AO2429" s="68"/>
      <c r="AP2429" s="68"/>
      <c r="AQ2429" s="68"/>
      <c r="AR2429" s="68"/>
      <c r="AS2429" s="68"/>
      <c r="AT2429" s="68"/>
      <c r="AU2429" s="68"/>
    </row>
    <row r="2430" spans="27:47">
      <c r="AA2430" s="68"/>
      <c r="AB2430" s="68"/>
      <c r="AC2430" s="68"/>
      <c r="AD2430" s="68"/>
      <c r="AE2430" s="68"/>
      <c r="AF2430" s="70"/>
      <c r="AG2430" s="69"/>
      <c r="AN2430" s="68"/>
      <c r="AO2430" s="68"/>
      <c r="AP2430" s="68"/>
      <c r="AQ2430" s="68"/>
      <c r="AR2430" s="68"/>
      <c r="AS2430" s="68"/>
      <c r="AT2430" s="68"/>
      <c r="AU2430" s="68"/>
    </row>
    <row r="2431" spans="27:47">
      <c r="AA2431" s="68"/>
      <c r="AB2431" s="68"/>
      <c r="AC2431" s="68"/>
      <c r="AD2431" s="68"/>
      <c r="AE2431" s="68"/>
      <c r="AF2431" s="70"/>
      <c r="AG2431" s="69"/>
      <c r="AN2431" s="68"/>
      <c r="AO2431" s="68"/>
      <c r="AP2431" s="68"/>
      <c r="AQ2431" s="68"/>
      <c r="AR2431" s="68"/>
      <c r="AS2431" s="68"/>
      <c r="AT2431" s="68"/>
      <c r="AU2431" s="68"/>
    </row>
    <row r="2432" spans="27:47">
      <c r="AA2432" s="68"/>
      <c r="AB2432" s="68"/>
      <c r="AC2432" s="68"/>
      <c r="AD2432" s="68"/>
      <c r="AE2432" s="68"/>
      <c r="AF2432" s="70"/>
      <c r="AG2432" s="69"/>
      <c r="AN2432" s="68"/>
      <c r="AO2432" s="68"/>
      <c r="AP2432" s="68"/>
      <c r="AQ2432" s="68"/>
      <c r="AR2432" s="68"/>
      <c r="AS2432" s="68"/>
      <c r="AT2432" s="68"/>
      <c r="AU2432" s="68"/>
    </row>
    <row r="2433" spans="27:47">
      <c r="AA2433" s="68"/>
      <c r="AB2433" s="68"/>
      <c r="AC2433" s="68"/>
      <c r="AD2433" s="68"/>
      <c r="AE2433" s="68"/>
      <c r="AF2433" s="70"/>
      <c r="AG2433" s="69"/>
      <c r="AN2433" s="68"/>
      <c r="AO2433" s="68"/>
      <c r="AP2433" s="68"/>
      <c r="AQ2433" s="68"/>
      <c r="AR2433" s="68"/>
      <c r="AS2433" s="68"/>
      <c r="AT2433" s="68"/>
      <c r="AU2433" s="68"/>
    </row>
    <row r="2434" spans="27:47">
      <c r="AA2434" s="68"/>
      <c r="AB2434" s="68"/>
      <c r="AC2434" s="68"/>
      <c r="AD2434" s="68"/>
      <c r="AE2434" s="68"/>
      <c r="AF2434" s="70"/>
      <c r="AG2434" s="69"/>
      <c r="AN2434" s="68"/>
      <c r="AO2434" s="68"/>
      <c r="AP2434" s="68"/>
      <c r="AQ2434" s="68"/>
      <c r="AR2434" s="68"/>
      <c r="AS2434" s="68"/>
      <c r="AT2434" s="68"/>
      <c r="AU2434" s="68"/>
    </row>
    <row r="2435" spans="27:47">
      <c r="AA2435" s="68"/>
      <c r="AB2435" s="68"/>
      <c r="AC2435" s="68"/>
      <c r="AD2435" s="68"/>
      <c r="AE2435" s="68"/>
      <c r="AF2435" s="70"/>
      <c r="AG2435" s="69"/>
      <c r="AN2435" s="68"/>
      <c r="AO2435" s="68"/>
      <c r="AP2435" s="68"/>
      <c r="AQ2435" s="68"/>
      <c r="AR2435" s="68"/>
      <c r="AS2435" s="68"/>
      <c r="AT2435" s="68"/>
      <c r="AU2435" s="68"/>
    </row>
    <row r="2436" spans="27:47">
      <c r="AA2436" s="68"/>
      <c r="AB2436" s="68"/>
      <c r="AC2436" s="68"/>
      <c r="AD2436" s="68"/>
      <c r="AE2436" s="68"/>
      <c r="AF2436" s="70"/>
      <c r="AG2436" s="69"/>
      <c r="AN2436" s="68"/>
      <c r="AO2436" s="68"/>
      <c r="AP2436" s="68"/>
      <c r="AQ2436" s="68"/>
      <c r="AR2436" s="68"/>
      <c r="AS2436" s="68"/>
      <c r="AT2436" s="68"/>
      <c r="AU2436" s="68"/>
    </row>
    <row r="2437" spans="27:47">
      <c r="AA2437" s="68"/>
      <c r="AB2437" s="68"/>
      <c r="AC2437" s="68"/>
      <c r="AD2437" s="68"/>
      <c r="AE2437" s="68"/>
      <c r="AF2437" s="70"/>
      <c r="AG2437" s="69"/>
      <c r="AN2437" s="68"/>
      <c r="AO2437" s="68"/>
      <c r="AP2437" s="68"/>
      <c r="AQ2437" s="68"/>
      <c r="AR2437" s="68"/>
      <c r="AS2437" s="68"/>
      <c r="AT2437" s="68"/>
      <c r="AU2437" s="68"/>
    </row>
    <row r="2438" spans="27:47">
      <c r="AA2438" s="68"/>
      <c r="AB2438" s="68"/>
      <c r="AC2438" s="68"/>
      <c r="AD2438" s="68"/>
      <c r="AE2438" s="68"/>
      <c r="AF2438" s="70"/>
      <c r="AG2438" s="69"/>
      <c r="AN2438" s="68"/>
      <c r="AO2438" s="68"/>
      <c r="AP2438" s="68"/>
      <c r="AQ2438" s="68"/>
      <c r="AR2438" s="68"/>
      <c r="AS2438" s="68"/>
      <c r="AT2438" s="68"/>
      <c r="AU2438" s="68"/>
    </row>
    <row r="2439" spans="27:47">
      <c r="AA2439" s="68"/>
      <c r="AB2439" s="68"/>
      <c r="AC2439" s="68"/>
      <c r="AD2439" s="68"/>
      <c r="AE2439" s="68"/>
      <c r="AF2439" s="70"/>
      <c r="AG2439" s="69"/>
      <c r="AN2439" s="68"/>
      <c r="AO2439" s="68"/>
      <c r="AP2439" s="68"/>
      <c r="AQ2439" s="68"/>
      <c r="AR2439" s="68"/>
      <c r="AS2439" s="68"/>
      <c r="AT2439" s="68"/>
      <c r="AU2439" s="68"/>
    </row>
    <row r="2440" spans="27:47">
      <c r="AA2440" s="68"/>
      <c r="AB2440" s="68"/>
      <c r="AC2440" s="68"/>
      <c r="AD2440" s="68"/>
      <c r="AE2440" s="68"/>
      <c r="AF2440" s="70"/>
      <c r="AG2440" s="69"/>
      <c r="AN2440" s="68"/>
      <c r="AO2440" s="68"/>
      <c r="AP2440" s="68"/>
      <c r="AQ2440" s="68"/>
      <c r="AR2440" s="68"/>
      <c r="AS2440" s="68"/>
      <c r="AT2440" s="68"/>
      <c r="AU2440" s="68"/>
    </row>
    <row r="2441" spans="27:47">
      <c r="AA2441" s="68"/>
      <c r="AB2441" s="68"/>
      <c r="AC2441" s="68"/>
      <c r="AD2441" s="68"/>
      <c r="AE2441" s="68"/>
      <c r="AF2441" s="70"/>
      <c r="AG2441" s="69"/>
      <c r="AN2441" s="68"/>
      <c r="AO2441" s="68"/>
      <c r="AP2441" s="68"/>
      <c r="AQ2441" s="68"/>
      <c r="AR2441" s="68"/>
      <c r="AS2441" s="68"/>
      <c r="AT2441" s="68"/>
      <c r="AU2441" s="68"/>
    </row>
    <row r="2442" spans="27:47">
      <c r="AA2442" s="68"/>
      <c r="AB2442" s="68"/>
      <c r="AC2442" s="68"/>
      <c r="AD2442" s="68"/>
      <c r="AE2442" s="68"/>
      <c r="AF2442" s="70"/>
      <c r="AG2442" s="69"/>
      <c r="AN2442" s="68"/>
      <c r="AO2442" s="68"/>
      <c r="AP2442" s="68"/>
      <c r="AQ2442" s="68"/>
      <c r="AR2442" s="68"/>
      <c r="AS2442" s="68"/>
      <c r="AT2442" s="68"/>
      <c r="AU2442" s="68"/>
    </row>
    <row r="2443" spans="27:47">
      <c r="AA2443" s="68"/>
      <c r="AB2443" s="68"/>
      <c r="AC2443" s="68"/>
      <c r="AD2443" s="68"/>
      <c r="AE2443" s="68"/>
      <c r="AF2443" s="70"/>
      <c r="AG2443" s="69"/>
      <c r="AN2443" s="68"/>
      <c r="AO2443" s="68"/>
      <c r="AP2443" s="68"/>
      <c r="AQ2443" s="68"/>
      <c r="AR2443" s="68"/>
      <c r="AS2443" s="68"/>
      <c r="AT2443" s="68"/>
      <c r="AU2443" s="68"/>
    </row>
    <row r="2444" spans="27:47">
      <c r="AA2444" s="68"/>
      <c r="AB2444" s="68"/>
      <c r="AC2444" s="68"/>
      <c r="AD2444" s="68"/>
      <c r="AE2444" s="68"/>
      <c r="AF2444" s="70"/>
      <c r="AG2444" s="69"/>
      <c r="AN2444" s="68"/>
      <c r="AO2444" s="68"/>
      <c r="AP2444" s="68"/>
      <c r="AQ2444" s="68"/>
      <c r="AR2444" s="68"/>
      <c r="AS2444" s="68"/>
      <c r="AT2444" s="68"/>
      <c r="AU2444" s="68"/>
    </row>
    <row r="2445" spans="27:47">
      <c r="AA2445" s="68"/>
      <c r="AB2445" s="68"/>
      <c r="AC2445" s="68"/>
      <c r="AD2445" s="68"/>
      <c r="AE2445" s="68"/>
      <c r="AF2445" s="70"/>
      <c r="AG2445" s="69"/>
      <c r="AN2445" s="68"/>
      <c r="AO2445" s="68"/>
      <c r="AP2445" s="68"/>
      <c r="AQ2445" s="68"/>
      <c r="AR2445" s="68"/>
      <c r="AS2445" s="68"/>
      <c r="AT2445" s="68"/>
      <c r="AU2445" s="68"/>
    </row>
    <row r="2446" spans="27:47">
      <c r="AA2446" s="68"/>
      <c r="AB2446" s="68"/>
      <c r="AC2446" s="68"/>
      <c r="AD2446" s="68"/>
      <c r="AE2446" s="68"/>
      <c r="AF2446" s="70"/>
      <c r="AG2446" s="69"/>
      <c r="AN2446" s="68"/>
      <c r="AO2446" s="68"/>
      <c r="AP2446" s="68"/>
      <c r="AQ2446" s="68"/>
      <c r="AR2446" s="68"/>
      <c r="AS2446" s="68"/>
      <c r="AT2446" s="68"/>
      <c r="AU2446" s="68"/>
    </row>
    <row r="2447" spans="27:47">
      <c r="AA2447" s="68"/>
      <c r="AB2447" s="68"/>
      <c r="AC2447" s="68"/>
      <c r="AD2447" s="68"/>
      <c r="AE2447" s="68"/>
      <c r="AF2447" s="70"/>
      <c r="AG2447" s="69"/>
      <c r="AN2447" s="68"/>
      <c r="AO2447" s="68"/>
      <c r="AP2447" s="68"/>
      <c r="AQ2447" s="68"/>
      <c r="AR2447" s="68"/>
      <c r="AS2447" s="68"/>
      <c r="AT2447" s="68"/>
      <c r="AU2447" s="68"/>
    </row>
    <row r="2448" spans="27:47">
      <c r="AA2448" s="68"/>
      <c r="AB2448" s="68"/>
      <c r="AC2448" s="68"/>
      <c r="AD2448" s="68"/>
      <c r="AE2448" s="68"/>
      <c r="AF2448" s="70"/>
      <c r="AG2448" s="69"/>
      <c r="AN2448" s="68"/>
      <c r="AO2448" s="68"/>
      <c r="AP2448" s="68"/>
      <c r="AQ2448" s="68"/>
      <c r="AR2448" s="68"/>
      <c r="AS2448" s="68"/>
      <c r="AT2448" s="68"/>
      <c r="AU2448" s="68"/>
    </row>
    <row r="2449" spans="27:47">
      <c r="AA2449" s="68"/>
      <c r="AB2449" s="68"/>
      <c r="AC2449" s="68"/>
      <c r="AD2449" s="68"/>
      <c r="AE2449" s="68"/>
      <c r="AF2449" s="70"/>
      <c r="AG2449" s="69"/>
      <c r="AN2449" s="68"/>
      <c r="AO2449" s="68"/>
      <c r="AP2449" s="68"/>
      <c r="AQ2449" s="68"/>
      <c r="AR2449" s="68"/>
      <c r="AS2449" s="68"/>
      <c r="AT2449" s="68"/>
      <c r="AU2449" s="68"/>
    </row>
    <row r="2450" spans="27:47">
      <c r="AA2450" s="68"/>
      <c r="AB2450" s="68"/>
      <c r="AC2450" s="68"/>
      <c r="AD2450" s="68"/>
      <c r="AE2450" s="68"/>
      <c r="AF2450" s="70"/>
      <c r="AG2450" s="69"/>
      <c r="AN2450" s="68"/>
      <c r="AO2450" s="68"/>
      <c r="AP2450" s="68"/>
      <c r="AQ2450" s="68"/>
      <c r="AR2450" s="68"/>
      <c r="AS2450" s="68"/>
      <c r="AT2450" s="68"/>
      <c r="AU2450" s="68"/>
    </row>
    <row r="2451" spans="27:47">
      <c r="AA2451" s="68"/>
      <c r="AB2451" s="68"/>
      <c r="AC2451" s="68"/>
      <c r="AD2451" s="68"/>
      <c r="AE2451" s="68"/>
      <c r="AF2451" s="70"/>
      <c r="AG2451" s="69"/>
      <c r="AN2451" s="68"/>
      <c r="AO2451" s="68"/>
      <c r="AP2451" s="68"/>
      <c r="AQ2451" s="68"/>
      <c r="AR2451" s="68"/>
      <c r="AS2451" s="68"/>
      <c r="AT2451" s="68"/>
      <c r="AU2451" s="68"/>
    </row>
    <row r="2452" spans="27:47">
      <c r="AA2452" s="68"/>
      <c r="AB2452" s="68"/>
      <c r="AC2452" s="68"/>
      <c r="AD2452" s="68"/>
      <c r="AE2452" s="68"/>
      <c r="AF2452" s="70"/>
      <c r="AG2452" s="69"/>
      <c r="AN2452" s="68"/>
      <c r="AO2452" s="68"/>
      <c r="AP2452" s="68"/>
      <c r="AQ2452" s="68"/>
      <c r="AR2452" s="68"/>
      <c r="AS2452" s="68"/>
      <c r="AT2452" s="68"/>
      <c r="AU2452" s="68"/>
    </row>
    <row r="2453" spans="27:47">
      <c r="AA2453" s="68"/>
      <c r="AB2453" s="68"/>
      <c r="AC2453" s="68"/>
      <c r="AD2453" s="68"/>
      <c r="AE2453" s="68"/>
      <c r="AF2453" s="70"/>
      <c r="AG2453" s="69"/>
      <c r="AN2453" s="68"/>
      <c r="AO2453" s="68"/>
      <c r="AP2453" s="68"/>
      <c r="AQ2453" s="68"/>
      <c r="AR2453" s="68"/>
      <c r="AS2453" s="68"/>
      <c r="AT2453" s="68"/>
      <c r="AU2453" s="68"/>
    </row>
    <row r="2454" spans="27:47">
      <c r="AA2454" s="68"/>
      <c r="AB2454" s="68"/>
      <c r="AC2454" s="68"/>
      <c r="AD2454" s="68"/>
      <c r="AE2454" s="68"/>
      <c r="AF2454" s="70"/>
      <c r="AG2454" s="69"/>
      <c r="AN2454" s="68"/>
      <c r="AO2454" s="68"/>
      <c r="AP2454" s="68"/>
      <c r="AQ2454" s="68"/>
      <c r="AR2454" s="68"/>
      <c r="AS2454" s="68"/>
      <c r="AT2454" s="68"/>
      <c r="AU2454" s="68"/>
    </row>
    <row r="2455" spans="27:47">
      <c r="AA2455" s="68"/>
      <c r="AB2455" s="68"/>
      <c r="AC2455" s="68"/>
      <c r="AD2455" s="68"/>
      <c r="AE2455" s="68"/>
      <c r="AF2455" s="70"/>
      <c r="AG2455" s="69"/>
      <c r="AN2455" s="68"/>
      <c r="AO2455" s="68"/>
      <c r="AP2455" s="68"/>
      <c r="AQ2455" s="68"/>
      <c r="AR2455" s="68"/>
      <c r="AS2455" s="68"/>
      <c r="AT2455" s="68"/>
      <c r="AU2455" s="68"/>
    </row>
    <row r="2456" spans="27:47">
      <c r="AA2456" s="68"/>
      <c r="AB2456" s="68"/>
      <c r="AC2456" s="68"/>
      <c r="AD2456" s="68"/>
      <c r="AE2456" s="68"/>
      <c r="AF2456" s="70"/>
      <c r="AG2456" s="69"/>
      <c r="AN2456" s="68"/>
      <c r="AO2456" s="68"/>
      <c r="AP2456" s="68"/>
      <c r="AQ2456" s="68"/>
      <c r="AR2456" s="68"/>
      <c r="AS2456" s="68"/>
      <c r="AT2456" s="68"/>
      <c r="AU2456" s="68"/>
    </row>
    <row r="2457" spans="27:47">
      <c r="AA2457" s="68"/>
      <c r="AB2457" s="68"/>
      <c r="AC2457" s="68"/>
      <c r="AD2457" s="68"/>
      <c r="AE2457" s="68"/>
      <c r="AF2457" s="70"/>
      <c r="AG2457" s="69"/>
      <c r="AN2457" s="68"/>
      <c r="AO2457" s="68"/>
      <c r="AP2457" s="68"/>
      <c r="AQ2457" s="68"/>
      <c r="AR2457" s="68"/>
      <c r="AS2457" s="68"/>
      <c r="AT2457" s="68"/>
      <c r="AU2457" s="68"/>
    </row>
    <row r="2458" spans="27:47">
      <c r="AA2458" s="68"/>
      <c r="AB2458" s="68"/>
      <c r="AC2458" s="68"/>
      <c r="AD2458" s="68"/>
      <c r="AE2458" s="68"/>
      <c r="AF2458" s="70"/>
      <c r="AG2458" s="69"/>
      <c r="AN2458" s="68"/>
      <c r="AO2458" s="68"/>
      <c r="AP2458" s="68"/>
      <c r="AQ2458" s="68"/>
      <c r="AR2458" s="68"/>
      <c r="AS2458" s="68"/>
      <c r="AT2458" s="68"/>
      <c r="AU2458" s="68"/>
    </row>
    <row r="2459" spans="27:47">
      <c r="AA2459" s="68"/>
      <c r="AB2459" s="68"/>
      <c r="AC2459" s="68"/>
      <c r="AD2459" s="68"/>
      <c r="AE2459" s="68"/>
      <c r="AF2459" s="70"/>
      <c r="AG2459" s="69"/>
      <c r="AN2459" s="68"/>
      <c r="AO2459" s="68"/>
      <c r="AP2459" s="68"/>
      <c r="AQ2459" s="68"/>
      <c r="AR2459" s="68"/>
      <c r="AS2459" s="68"/>
      <c r="AT2459" s="68"/>
      <c r="AU2459" s="68"/>
    </row>
    <row r="2460" spans="27:47">
      <c r="AA2460" s="68"/>
      <c r="AB2460" s="68"/>
      <c r="AC2460" s="68"/>
      <c r="AD2460" s="68"/>
      <c r="AE2460" s="68"/>
      <c r="AF2460" s="70"/>
      <c r="AG2460" s="69"/>
      <c r="AN2460" s="68"/>
      <c r="AO2460" s="68"/>
      <c r="AP2460" s="68"/>
      <c r="AQ2460" s="68"/>
      <c r="AR2460" s="68"/>
      <c r="AS2460" s="68"/>
      <c r="AT2460" s="68"/>
      <c r="AU2460" s="68"/>
    </row>
    <row r="2461" spans="27:47">
      <c r="AA2461" s="68"/>
      <c r="AB2461" s="68"/>
      <c r="AC2461" s="68"/>
      <c r="AD2461" s="68"/>
      <c r="AE2461" s="68"/>
      <c r="AF2461" s="70"/>
      <c r="AG2461" s="69"/>
      <c r="AN2461" s="68"/>
      <c r="AO2461" s="68"/>
      <c r="AP2461" s="68"/>
      <c r="AQ2461" s="68"/>
      <c r="AR2461" s="68"/>
      <c r="AS2461" s="68"/>
      <c r="AT2461" s="68"/>
      <c r="AU2461" s="68"/>
    </row>
    <row r="2462" spans="27:47">
      <c r="AA2462" s="68"/>
      <c r="AB2462" s="68"/>
      <c r="AC2462" s="68"/>
      <c r="AD2462" s="68"/>
      <c r="AE2462" s="68"/>
      <c r="AF2462" s="70"/>
      <c r="AG2462" s="69"/>
      <c r="AN2462" s="68"/>
      <c r="AO2462" s="68"/>
      <c r="AP2462" s="68"/>
      <c r="AQ2462" s="68"/>
      <c r="AR2462" s="68"/>
      <c r="AS2462" s="68"/>
      <c r="AT2462" s="68"/>
      <c r="AU2462" s="68"/>
    </row>
    <row r="2463" spans="27:47">
      <c r="AA2463" s="68"/>
      <c r="AB2463" s="68"/>
      <c r="AC2463" s="68"/>
      <c r="AD2463" s="68"/>
      <c r="AE2463" s="68"/>
      <c r="AF2463" s="70"/>
      <c r="AG2463" s="69"/>
      <c r="AN2463" s="68"/>
      <c r="AO2463" s="68"/>
      <c r="AP2463" s="68"/>
      <c r="AQ2463" s="68"/>
      <c r="AR2463" s="68"/>
      <c r="AS2463" s="68"/>
      <c r="AT2463" s="68"/>
      <c r="AU2463" s="68"/>
    </row>
    <row r="2464" spans="27:47">
      <c r="AA2464" s="68"/>
      <c r="AB2464" s="68"/>
      <c r="AC2464" s="68"/>
      <c r="AD2464" s="68"/>
      <c r="AE2464" s="68"/>
      <c r="AF2464" s="70"/>
      <c r="AG2464" s="69"/>
      <c r="AN2464" s="68"/>
      <c r="AO2464" s="68"/>
      <c r="AP2464" s="68"/>
      <c r="AQ2464" s="68"/>
      <c r="AR2464" s="68"/>
      <c r="AS2464" s="68"/>
      <c r="AT2464" s="68"/>
      <c r="AU2464" s="68"/>
    </row>
    <row r="2465" spans="27:47">
      <c r="AA2465" s="68"/>
      <c r="AB2465" s="68"/>
      <c r="AC2465" s="68"/>
      <c r="AD2465" s="68"/>
      <c r="AE2465" s="68"/>
      <c r="AF2465" s="70"/>
      <c r="AG2465" s="69"/>
      <c r="AN2465" s="68"/>
      <c r="AO2465" s="68"/>
      <c r="AP2465" s="68"/>
      <c r="AQ2465" s="68"/>
      <c r="AR2465" s="68"/>
      <c r="AS2465" s="68"/>
      <c r="AT2465" s="68"/>
      <c r="AU2465" s="68"/>
    </row>
    <row r="2466" spans="27:47">
      <c r="AA2466" s="68"/>
      <c r="AB2466" s="68"/>
      <c r="AC2466" s="68"/>
      <c r="AD2466" s="68"/>
      <c r="AE2466" s="68"/>
      <c r="AF2466" s="70"/>
      <c r="AG2466" s="69"/>
      <c r="AN2466" s="68"/>
      <c r="AO2466" s="68"/>
      <c r="AP2466" s="68"/>
      <c r="AQ2466" s="68"/>
      <c r="AR2466" s="68"/>
      <c r="AS2466" s="68"/>
      <c r="AT2466" s="68"/>
      <c r="AU2466" s="68"/>
    </row>
    <row r="2467" spans="27:47">
      <c r="AA2467" s="68"/>
      <c r="AB2467" s="68"/>
      <c r="AC2467" s="68"/>
      <c r="AD2467" s="68"/>
      <c r="AE2467" s="68"/>
      <c r="AF2467" s="70"/>
      <c r="AG2467" s="69"/>
      <c r="AN2467" s="68"/>
      <c r="AO2467" s="68"/>
      <c r="AP2467" s="68"/>
      <c r="AQ2467" s="68"/>
      <c r="AR2467" s="68"/>
      <c r="AS2467" s="68"/>
      <c r="AT2467" s="68"/>
      <c r="AU2467" s="68"/>
    </row>
    <row r="2468" spans="27:47">
      <c r="AA2468" s="68"/>
      <c r="AB2468" s="68"/>
      <c r="AC2468" s="68"/>
      <c r="AD2468" s="68"/>
      <c r="AE2468" s="68"/>
      <c r="AF2468" s="70"/>
      <c r="AG2468" s="69"/>
      <c r="AN2468" s="68"/>
      <c r="AO2468" s="68"/>
      <c r="AP2468" s="68"/>
      <c r="AQ2468" s="68"/>
      <c r="AR2468" s="68"/>
      <c r="AS2468" s="68"/>
      <c r="AT2468" s="68"/>
      <c r="AU2468" s="68"/>
    </row>
    <row r="2469" spans="27:47">
      <c r="AA2469" s="68"/>
      <c r="AB2469" s="68"/>
      <c r="AC2469" s="68"/>
      <c r="AD2469" s="68"/>
      <c r="AE2469" s="68"/>
      <c r="AF2469" s="70"/>
      <c r="AG2469" s="69"/>
      <c r="AN2469" s="68"/>
      <c r="AO2469" s="68"/>
      <c r="AP2469" s="68"/>
      <c r="AQ2469" s="68"/>
      <c r="AR2469" s="68"/>
      <c r="AS2469" s="68"/>
      <c r="AT2469" s="68"/>
      <c r="AU2469" s="68"/>
    </row>
    <row r="2470" spans="27:47">
      <c r="AA2470" s="68"/>
      <c r="AB2470" s="68"/>
      <c r="AC2470" s="68"/>
      <c r="AD2470" s="68"/>
      <c r="AE2470" s="68"/>
      <c r="AF2470" s="70"/>
      <c r="AG2470" s="69"/>
      <c r="AN2470" s="68"/>
      <c r="AO2470" s="68"/>
      <c r="AP2470" s="68"/>
      <c r="AQ2470" s="68"/>
      <c r="AR2470" s="68"/>
      <c r="AS2470" s="68"/>
      <c r="AT2470" s="68"/>
      <c r="AU2470" s="68"/>
    </row>
    <row r="2471" spans="27:47">
      <c r="AA2471" s="68"/>
      <c r="AB2471" s="68"/>
      <c r="AC2471" s="68"/>
      <c r="AD2471" s="68"/>
      <c r="AE2471" s="68"/>
      <c r="AF2471" s="70"/>
      <c r="AG2471" s="69"/>
      <c r="AN2471" s="68"/>
      <c r="AO2471" s="68"/>
      <c r="AP2471" s="68"/>
      <c r="AQ2471" s="68"/>
      <c r="AR2471" s="68"/>
      <c r="AS2471" s="68"/>
      <c r="AT2471" s="68"/>
      <c r="AU2471" s="68"/>
    </row>
    <row r="2472" spans="27:47">
      <c r="AA2472" s="68"/>
      <c r="AB2472" s="68"/>
      <c r="AC2472" s="68"/>
      <c r="AD2472" s="68"/>
      <c r="AE2472" s="68"/>
      <c r="AF2472" s="70"/>
      <c r="AG2472" s="69"/>
      <c r="AN2472" s="68"/>
      <c r="AO2472" s="68"/>
      <c r="AP2472" s="68"/>
      <c r="AQ2472" s="68"/>
      <c r="AR2472" s="68"/>
      <c r="AS2472" s="68"/>
      <c r="AT2472" s="68"/>
      <c r="AU2472" s="68"/>
    </row>
    <row r="2473" spans="27:47">
      <c r="AA2473" s="68"/>
      <c r="AB2473" s="68"/>
      <c r="AC2473" s="68"/>
      <c r="AD2473" s="68"/>
      <c r="AE2473" s="68"/>
      <c r="AF2473" s="70"/>
      <c r="AG2473" s="69"/>
      <c r="AN2473" s="68"/>
      <c r="AO2473" s="68"/>
      <c r="AP2473" s="68"/>
      <c r="AQ2473" s="68"/>
      <c r="AR2473" s="68"/>
      <c r="AS2473" s="68"/>
      <c r="AT2473" s="68"/>
      <c r="AU2473" s="68"/>
    </row>
    <row r="2474" spans="27:47">
      <c r="AA2474" s="68"/>
      <c r="AB2474" s="68"/>
      <c r="AC2474" s="68"/>
      <c r="AD2474" s="68"/>
      <c r="AE2474" s="68"/>
      <c r="AF2474" s="70"/>
      <c r="AG2474" s="69"/>
      <c r="AN2474" s="68"/>
      <c r="AO2474" s="68"/>
      <c r="AP2474" s="68"/>
      <c r="AQ2474" s="68"/>
      <c r="AR2474" s="68"/>
      <c r="AS2474" s="68"/>
      <c r="AT2474" s="68"/>
      <c r="AU2474" s="68"/>
    </row>
    <row r="2475" spans="27:47">
      <c r="AA2475" s="68"/>
      <c r="AB2475" s="68"/>
      <c r="AC2475" s="68"/>
      <c r="AD2475" s="68"/>
      <c r="AE2475" s="68"/>
      <c r="AF2475" s="70"/>
      <c r="AG2475" s="69"/>
      <c r="AN2475" s="68"/>
      <c r="AO2475" s="68"/>
      <c r="AP2475" s="68"/>
      <c r="AQ2475" s="68"/>
      <c r="AR2475" s="68"/>
      <c r="AS2475" s="68"/>
      <c r="AT2475" s="68"/>
      <c r="AU2475" s="68"/>
    </row>
    <row r="2476" spans="27:47">
      <c r="AA2476" s="68"/>
      <c r="AB2476" s="68"/>
      <c r="AC2476" s="68"/>
      <c r="AD2476" s="68"/>
      <c r="AE2476" s="68"/>
      <c r="AF2476" s="70"/>
      <c r="AG2476" s="69"/>
      <c r="AN2476" s="68"/>
      <c r="AO2476" s="68"/>
      <c r="AP2476" s="68"/>
      <c r="AQ2476" s="68"/>
      <c r="AR2476" s="68"/>
      <c r="AS2476" s="68"/>
      <c r="AT2476" s="68"/>
      <c r="AU2476" s="68"/>
    </row>
    <row r="2477" spans="27:47">
      <c r="AA2477" s="68"/>
      <c r="AB2477" s="68"/>
      <c r="AC2477" s="68"/>
      <c r="AD2477" s="68"/>
      <c r="AE2477" s="68"/>
      <c r="AF2477" s="70"/>
      <c r="AG2477" s="69"/>
      <c r="AN2477" s="68"/>
      <c r="AO2477" s="68"/>
      <c r="AP2477" s="68"/>
      <c r="AQ2477" s="68"/>
      <c r="AR2477" s="68"/>
      <c r="AS2477" s="68"/>
      <c r="AT2477" s="68"/>
      <c r="AU2477" s="68"/>
    </row>
    <row r="2478" spans="27:47">
      <c r="AA2478" s="68"/>
      <c r="AB2478" s="68"/>
      <c r="AC2478" s="68"/>
      <c r="AD2478" s="68"/>
      <c r="AE2478" s="68"/>
      <c r="AF2478" s="70"/>
      <c r="AG2478" s="69"/>
      <c r="AN2478" s="68"/>
      <c r="AO2478" s="68"/>
      <c r="AP2478" s="68"/>
      <c r="AQ2478" s="68"/>
      <c r="AR2478" s="68"/>
      <c r="AS2478" s="68"/>
      <c r="AT2478" s="68"/>
      <c r="AU2478" s="68"/>
    </row>
    <row r="2479" spans="27:47">
      <c r="AA2479" s="68"/>
      <c r="AB2479" s="68"/>
      <c r="AC2479" s="68"/>
      <c r="AD2479" s="68"/>
      <c r="AE2479" s="68"/>
      <c r="AF2479" s="70"/>
      <c r="AG2479" s="69"/>
      <c r="AN2479" s="68"/>
      <c r="AO2479" s="68"/>
      <c r="AP2479" s="68"/>
      <c r="AQ2479" s="68"/>
      <c r="AR2479" s="68"/>
      <c r="AS2479" s="68"/>
      <c r="AT2479" s="68"/>
      <c r="AU2479" s="68"/>
    </row>
    <row r="2480" spans="27:47">
      <c r="AA2480" s="68"/>
      <c r="AB2480" s="68"/>
      <c r="AC2480" s="68"/>
      <c r="AD2480" s="68"/>
      <c r="AE2480" s="68"/>
      <c r="AF2480" s="70"/>
      <c r="AG2480" s="69"/>
      <c r="AN2480" s="68"/>
      <c r="AO2480" s="68"/>
      <c r="AP2480" s="68"/>
      <c r="AQ2480" s="68"/>
      <c r="AR2480" s="68"/>
      <c r="AS2480" s="68"/>
      <c r="AT2480" s="68"/>
      <c r="AU2480" s="68"/>
    </row>
    <row r="2481" spans="27:47">
      <c r="AA2481" s="68"/>
      <c r="AB2481" s="68"/>
      <c r="AC2481" s="68"/>
      <c r="AD2481" s="68"/>
      <c r="AE2481" s="68"/>
      <c r="AF2481" s="70"/>
      <c r="AG2481" s="69"/>
      <c r="AN2481" s="68"/>
      <c r="AO2481" s="68"/>
      <c r="AP2481" s="68"/>
      <c r="AQ2481" s="68"/>
      <c r="AR2481" s="68"/>
      <c r="AS2481" s="68"/>
      <c r="AT2481" s="68"/>
      <c r="AU2481" s="68"/>
    </row>
    <row r="2482" spans="27:47">
      <c r="AA2482" s="68"/>
      <c r="AB2482" s="68"/>
      <c r="AC2482" s="68"/>
      <c r="AD2482" s="68"/>
      <c r="AE2482" s="68"/>
      <c r="AF2482" s="70"/>
      <c r="AG2482" s="69"/>
      <c r="AN2482" s="68"/>
      <c r="AO2482" s="68"/>
      <c r="AP2482" s="68"/>
      <c r="AQ2482" s="68"/>
      <c r="AR2482" s="68"/>
      <c r="AS2482" s="68"/>
      <c r="AT2482" s="68"/>
      <c r="AU2482" s="68"/>
    </row>
    <row r="2483" spans="27:47">
      <c r="AA2483" s="68"/>
      <c r="AB2483" s="68"/>
      <c r="AC2483" s="68"/>
      <c r="AD2483" s="68"/>
      <c r="AE2483" s="68"/>
      <c r="AF2483" s="70"/>
      <c r="AG2483" s="69"/>
      <c r="AN2483" s="68"/>
      <c r="AO2483" s="68"/>
      <c r="AP2483" s="68"/>
      <c r="AQ2483" s="68"/>
      <c r="AR2483" s="68"/>
      <c r="AS2483" s="68"/>
      <c r="AT2483" s="68"/>
      <c r="AU2483" s="68"/>
    </row>
    <row r="2484" spans="27:47">
      <c r="AA2484" s="68"/>
      <c r="AB2484" s="68"/>
      <c r="AC2484" s="68"/>
      <c r="AD2484" s="68"/>
      <c r="AE2484" s="68"/>
      <c r="AF2484" s="70"/>
      <c r="AG2484" s="69"/>
      <c r="AN2484" s="68"/>
      <c r="AO2484" s="68"/>
      <c r="AP2484" s="68"/>
      <c r="AQ2484" s="68"/>
      <c r="AR2484" s="68"/>
      <c r="AS2484" s="68"/>
      <c r="AT2484" s="68"/>
      <c r="AU2484" s="68"/>
    </row>
    <row r="2485" spans="27:47">
      <c r="AA2485" s="68"/>
      <c r="AB2485" s="68"/>
      <c r="AC2485" s="68"/>
      <c r="AD2485" s="68"/>
      <c r="AE2485" s="68"/>
      <c r="AF2485" s="70"/>
      <c r="AG2485" s="69"/>
      <c r="AN2485" s="68"/>
      <c r="AO2485" s="68"/>
      <c r="AP2485" s="68"/>
      <c r="AQ2485" s="68"/>
      <c r="AR2485" s="68"/>
      <c r="AS2485" s="68"/>
      <c r="AT2485" s="68"/>
      <c r="AU2485" s="68"/>
    </row>
    <row r="2486" spans="27:47">
      <c r="AA2486" s="68"/>
      <c r="AB2486" s="68"/>
      <c r="AC2486" s="68"/>
      <c r="AD2486" s="68"/>
      <c r="AE2486" s="68"/>
      <c r="AF2486" s="70"/>
      <c r="AG2486" s="69"/>
      <c r="AN2486" s="68"/>
      <c r="AO2486" s="68"/>
      <c r="AP2486" s="68"/>
      <c r="AQ2486" s="68"/>
      <c r="AR2486" s="68"/>
      <c r="AS2486" s="68"/>
      <c r="AT2486" s="68"/>
      <c r="AU2486" s="68"/>
    </row>
    <row r="2487" spans="27:47">
      <c r="AA2487" s="68"/>
      <c r="AB2487" s="68"/>
      <c r="AC2487" s="68"/>
      <c r="AD2487" s="68"/>
      <c r="AE2487" s="68"/>
      <c r="AF2487" s="70"/>
      <c r="AG2487" s="69"/>
      <c r="AN2487" s="68"/>
      <c r="AO2487" s="68"/>
      <c r="AP2487" s="68"/>
      <c r="AQ2487" s="68"/>
      <c r="AR2487" s="68"/>
      <c r="AS2487" s="68"/>
      <c r="AT2487" s="68"/>
      <c r="AU2487" s="68"/>
    </row>
    <row r="2488" spans="27:47">
      <c r="AA2488" s="68"/>
      <c r="AB2488" s="68"/>
      <c r="AC2488" s="68"/>
      <c r="AD2488" s="68"/>
      <c r="AE2488" s="68"/>
      <c r="AF2488" s="70"/>
      <c r="AG2488" s="69"/>
      <c r="AN2488" s="68"/>
      <c r="AO2488" s="68"/>
      <c r="AP2488" s="68"/>
      <c r="AQ2488" s="68"/>
      <c r="AR2488" s="68"/>
      <c r="AS2488" s="68"/>
      <c r="AT2488" s="68"/>
      <c r="AU2488" s="68"/>
    </row>
    <row r="2489" spans="27:47">
      <c r="AA2489" s="68"/>
      <c r="AB2489" s="68"/>
      <c r="AC2489" s="68"/>
      <c r="AD2489" s="68"/>
      <c r="AE2489" s="68"/>
      <c r="AF2489" s="70"/>
      <c r="AG2489" s="69"/>
      <c r="AN2489" s="68"/>
      <c r="AO2489" s="68"/>
      <c r="AP2489" s="68"/>
      <c r="AQ2489" s="68"/>
      <c r="AR2489" s="68"/>
      <c r="AS2489" s="68"/>
      <c r="AT2489" s="68"/>
      <c r="AU2489" s="68"/>
    </row>
    <row r="2490" spans="27:47">
      <c r="AA2490" s="68"/>
      <c r="AB2490" s="68"/>
      <c r="AC2490" s="68"/>
      <c r="AD2490" s="68"/>
      <c r="AE2490" s="68"/>
      <c r="AF2490" s="70"/>
      <c r="AG2490" s="69"/>
      <c r="AN2490" s="68"/>
      <c r="AO2490" s="68"/>
      <c r="AP2490" s="68"/>
      <c r="AQ2490" s="68"/>
      <c r="AR2490" s="68"/>
      <c r="AS2490" s="68"/>
      <c r="AT2490" s="68"/>
      <c r="AU2490" s="68"/>
    </row>
    <row r="2491" spans="27:47">
      <c r="AA2491" s="68"/>
      <c r="AB2491" s="68"/>
      <c r="AC2491" s="68"/>
      <c r="AD2491" s="68"/>
      <c r="AE2491" s="68"/>
      <c r="AF2491" s="70"/>
      <c r="AG2491" s="69"/>
      <c r="AN2491" s="68"/>
      <c r="AO2491" s="68"/>
      <c r="AP2491" s="68"/>
      <c r="AQ2491" s="68"/>
      <c r="AR2491" s="68"/>
      <c r="AS2491" s="68"/>
      <c r="AT2491" s="68"/>
      <c r="AU2491" s="68"/>
    </row>
    <row r="2492" spans="27:47">
      <c r="AA2492" s="68"/>
      <c r="AB2492" s="68"/>
      <c r="AC2492" s="68"/>
      <c r="AD2492" s="68"/>
      <c r="AE2492" s="68"/>
      <c r="AF2492" s="70"/>
      <c r="AG2492" s="69"/>
      <c r="AN2492" s="68"/>
      <c r="AO2492" s="68"/>
      <c r="AP2492" s="68"/>
      <c r="AQ2492" s="68"/>
      <c r="AR2492" s="68"/>
      <c r="AS2492" s="68"/>
      <c r="AT2492" s="68"/>
      <c r="AU2492" s="68"/>
    </row>
    <row r="2493" spans="27:47">
      <c r="AA2493" s="68"/>
      <c r="AB2493" s="68"/>
      <c r="AC2493" s="68"/>
      <c r="AD2493" s="68"/>
      <c r="AE2493" s="68"/>
      <c r="AF2493" s="70"/>
      <c r="AG2493" s="69"/>
      <c r="AN2493" s="68"/>
      <c r="AO2493" s="68"/>
      <c r="AP2493" s="68"/>
      <c r="AQ2493" s="68"/>
      <c r="AR2493" s="68"/>
      <c r="AS2493" s="68"/>
      <c r="AT2493" s="68"/>
      <c r="AU2493" s="68"/>
    </row>
    <row r="2494" spans="27:47">
      <c r="AA2494" s="68"/>
      <c r="AB2494" s="68"/>
      <c r="AC2494" s="68"/>
      <c r="AD2494" s="68"/>
      <c r="AE2494" s="68"/>
      <c r="AF2494" s="70"/>
      <c r="AG2494" s="69"/>
      <c r="AN2494" s="68"/>
      <c r="AO2494" s="68"/>
      <c r="AP2494" s="68"/>
      <c r="AQ2494" s="68"/>
      <c r="AR2494" s="68"/>
      <c r="AS2494" s="68"/>
      <c r="AT2494" s="68"/>
      <c r="AU2494" s="68"/>
    </row>
    <row r="2495" spans="27:47">
      <c r="AA2495" s="68"/>
      <c r="AB2495" s="68"/>
      <c r="AC2495" s="68"/>
      <c r="AD2495" s="68"/>
      <c r="AE2495" s="68"/>
      <c r="AF2495" s="70"/>
      <c r="AG2495" s="69"/>
      <c r="AN2495" s="68"/>
      <c r="AO2495" s="68"/>
      <c r="AP2495" s="68"/>
      <c r="AQ2495" s="68"/>
      <c r="AR2495" s="68"/>
      <c r="AS2495" s="68"/>
      <c r="AT2495" s="68"/>
      <c r="AU2495" s="68"/>
    </row>
    <row r="2496" spans="27:47">
      <c r="AA2496" s="68"/>
      <c r="AB2496" s="68"/>
      <c r="AC2496" s="68"/>
      <c r="AD2496" s="68"/>
      <c r="AE2496" s="68"/>
      <c r="AF2496" s="70"/>
      <c r="AG2496" s="69"/>
      <c r="AN2496" s="68"/>
      <c r="AO2496" s="68"/>
      <c r="AP2496" s="68"/>
      <c r="AQ2496" s="68"/>
      <c r="AR2496" s="68"/>
      <c r="AS2496" s="68"/>
      <c r="AT2496" s="68"/>
      <c r="AU2496" s="68"/>
    </row>
    <row r="2497" spans="27:47">
      <c r="AA2497" s="68"/>
      <c r="AB2497" s="68"/>
      <c r="AC2497" s="68"/>
      <c r="AD2497" s="68"/>
      <c r="AE2497" s="68"/>
      <c r="AF2497" s="70"/>
      <c r="AG2497" s="69"/>
      <c r="AN2497" s="68"/>
      <c r="AO2497" s="68"/>
      <c r="AP2497" s="68"/>
      <c r="AQ2497" s="68"/>
      <c r="AR2497" s="68"/>
      <c r="AS2497" s="68"/>
      <c r="AT2497" s="68"/>
      <c r="AU2497" s="68"/>
    </row>
    <row r="2498" spans="27:47">
      <c r="AA2498" s="68"/>
      <c r="AB2498" s="68"/>
      <c r="AC2498" s="68"/>
      <c r="AD2498" s="68"/>
      <c r="AE2498" s="68"/>
      <c r="AF2498" s="70"/>
      <c r="AG2498" s="69"/>
      <c r="AN2498" s="68"/>
      <c r="AO2498" s="68"/>
      <c r="AP2498" s="68"/>
      <c r="AQ2498" s="68"/>
      <c r="AR2498" s="68"/>
      <c r="AS2498" s="68"/>
      <c r="AT2498" s="68"/>
      <c r="AU2498" s="68"/>
    </row>
    <row r="2499" spans="27:47">
      <c r="AA2499" s="68"/>
      <c r="AB2499" s="68"/>
      <c r="AC2499" s="68"/>
      <c r="AD2499" s="68"/>
      <c r="AE2499" s="68"/>
      <c r="AF2499" s="70"/>
      <c r="AG2499" s="69"/>
      <c r="AN2499" s="68"/>
      <c r="AO2499" s="68"/>
      <c r="AP2499" s="68"/>
      <c r="AQ2499" s="68"/>
      <c r="AR2499" s="68"/>
      <c r="AS2499" s="68"/>
      <c r="AT2499" s="68"/>
      <c r="AU2499" s="68"/>
    </row>
    <row r="2500" spans="27:47">
      <c r="AA2500" s="68"/>
      <c r="AB2500" s="68"/>
      <c r="AC2500" s="68"/>
      <c r="AD2500" s="68"/>
      <c r="AE2500" s="68"/>
      <c r="AF2500" s="70"/>
      <c r="AG2500" s="69"/>
      <c r="AN2500" s="68"/>
      <c r="AO2500" s="68"/>
      <c r="AP2500" s="68"/>
      <c r="AQ2500" s="68"/>
      <c r="AR2500" s="68"/>
      <c r="AS2500" s="68"/>
      <c r="AT2500" s="68"/>
      <c r="AU2500" s="68"/>
    </row>
    <row r="2501" spans="27:47">
      <c r="AA2501" s="68"/>
      <c r="AB2501" s="68"/>
      <c r="AC2501" s="68"/>
      <c r="AD2501" s="68"/>
      <c r="AE2501" s="68"/>
      <c r="AF2501" s="70"/>
      <c r="AG2501" s="69"/>
      <c r="AN2501" s="68"/>
      <c r="AO2501" s="68"/>
      <c r="AP2501" s="68"/>
      <c r="AQ2501" s="68"/>
      <c r="AR2501" s="68"/>
      <c r="AS2501" s="68"/>
      <c r="AT2501" s="68"/>
      <c r="AU2501" s="68"/>
    </row>
    <row r="2502" spans="27:47">
      <c r="AA2502" s="68"/>
      <c r="AB2502" s="68"/>
      <c r="AC2502" s="68"/>
      <c r="AD2502" s="68"/>
      <c r="AE2502" s="68"/>
      <c r="AF2502" s="70"/>
      <c r="AG2502" s="69"/>
      <c r="AN2502" s="68"/>
      <c r="AO2502" s="68"/>
      <c r="AP2502" s="68"/>
      <c r="AQ2502" s="68"/>
      <c r="AR2502" s="68"/>
      <c r="AS2502" s="68"/>
      <c r="AT2502" s="68"/>
      <c r="AU2502" s="68"/>
    </row>
    <row r="2503" spans="27:47">
      <c r="AA2503" s="68"/>
      <c r="AB2503" s="68"/>
      <c r="AC2503" s="68"/>
      <c r="AD2503" s="68"/>
      <c r="AE2503" s="68"/>
      <c r="AF2503" s="70"/>
      <c r="AG2503" s="69"/>
      <c r="AN2503" s="68"/>
      <c r="AO2503" s="68"/>
      <c r="AP2503" s="68"/>
      <c r="AQ2503" s="68"/>
      <c r="AR2503" s="68"/>
      <c r="AS2503" s="68"/>
      <c r="AT2503" s="68"/>
      <c r="AU2503" s="68"/>
    </row>
    <row r="2504" spans="27:47">
      <c r="AA2504" s="68"/>
      <c r="AB2504" s="68"/>
      <c r="AC2504" s="68"/>
      <c r="AD2504" s="68"/>
      <c r="AE2504" s="68"/>
      <c r="AF2504" s="70"/>
      <c r="AG2504" s="69"/>
      <c r="AN2504" s="68"/>
      <c r="AO2504" s="68"/>
      <c r="AP2504" s="68"/>
      <c r="AQ2504" s="68"/>
      <c r="AR2504" s="68"/>
      <c r="AS2504" s="68"/>
      <c r="AT2504" s="68"/>
      <c r="AU2504" s="68"/>
    </row>
    <row r="2505" spans="27:47">
      <c r="AA2505" s="68"/>
      <c r="AB2505" s="68"/>
      <c r="AC2505" s="68"/>
      <c r="AD2505" s="68"/>
      <c r="AE2505" s="68"/>
      <c r="AF2505" s="70"/>
      <c r="AG2505" s="69"/>
      <c r="AN2505" s="68"/>
      <c r="AO2505" s="68"/>
      <c r="AP2505" s="68"/>
      <c r="AQ2505" s="68"/>
      <c r="AR2505" s="68"/>
      <c r="AS2505" s="68"/>
      <c r="AT2505" s="68"/>
      <c r="AU2505" s="68"/>
    </row>
    <row r="2506" spans="27:47">
      <c r="AA2506" s="68"/>
      <c r="AB2506" s="68"/>
      <c r="AC2506" s="68"/>
      <c r="AD2506" s="68"/>
      <c r="AE2506" s="68"/>
      <c r="AF2506" s="70"/>
      <c r="AG2506" s="69"/>
      <c r="AN2506" s="68"/>
      <c r="AO2506" s="68"/>
      <c r="AP2506" s="68"/>
      <c r="AQ2506" s="68"/>
      <c r="AR2506" s="68"/>
      <c r="AS2506" s="68"/>
      <c r="AT2506" s="68"/>
      <c r="AU2506" s="68"/>
    </row>
    <row r="2507" spans="27:47">
      <c r="AA2507" s="68"/>
      <c r="AB2507" s="68"/>
      <c r="AC2507" s="68"/>
      <c r="AD2507" s="68"/>
      <c r="AE2507" s="68"/>
      <c r="AF2507" s="70"/>
      <c r="AG2507" s="69"/>
      <c r="AN2507" s="68"/>
      <c r="AO2507" s="68"/>
      <c r="AP2507" s="68"/>
      <c r="AQ2507" s="68"/>
      <c r="AR2507" s="68"/>
      <c r="AS2507" s="68"/>
      <c r="AT2507" s="68"/>
      <c r="AU2507" s="68"/>
    </row>
    <row r="2508" spans="27:47">
      <c r="AA2508" s="68"/>
      <c r="AB2508" s="68"/>
      <c r="AC2508" s="68"/>
      <c r="AD2508" s="68"/>
      <c r="AE2508" s="68"/>
      <c r="AF2508" s="70"/>
      <c r="AG2508" s="69"/>
      <c r="AN2508" s="68"/>
      <c r="AO2508" s="68"/>
      <c r="AP2508" s="68"/>
      <c r="AQ2508" s="68"/>
      <c r="AR2508" s="68"/>
      <c r="AS2508" s="68"/>
      <c r="AT2508" s="68"/>
      <c r="AU2508" s="68"/>
    </row>
    <row r="2509" spans="27:47">
      <c r="AA2509" s="68"/>
      <c r="AB2509" s="68"/>
      <c r="AC2509" s="68"/>
      <c r="AD2509" s="68"/>
      <c r="AE2509" s="68"/>
      <c r="AF2509" s="70"/>
      <c r="AG2509" s="69"/>
      <c r="AN2509" s="68"/>
      <c r="AO2509" s="68"/>
      <c r="AP2509" s="68"/>
      <c r="AQ2509" s="68"/>
      <c r="AR2509" s="68"/>
      <c r="AS2509" s="68"/>
      <c r="AT2509" s="68"/>
      <c r="AU2509" s="68"/>
    </row>
    <row r="2510" spans="27:47">
      <c r="AA2510" s="68"/>
      <c r="AB2510" s="68"/>
      <c r="AC2510" s="68"/>
      <c r="AD2510" s="68"/>
      <c r="AE2510" s="68"/>
      <c r="AF2510" s="70"/>
      <c r="AG2510" s="69"/>
      <c r="AN2510" s="68"/>
      <c r="AO2510" s="68"/>
      <c r="AP2510" s="68"/>
      <c r="AQ2510" s="68"/>
      <c r="AR2510" s="68"/>
      <c r="AS2510" s="68"/>
      <c r="AT2510" s="68"/>
      <c r="AU2510" s="68"/>
    </row>
    <row r="2511" spans="27:47">
      <c r="AA2511" s="68"/>
      <c r="AB2511" s="68"/>
      <c r="AC2511" s="68"/>
      <c r="AD2511" s="68"/>
      <c r="AE2511" s="68"/>
      <c r="AF2511" s="70"/>
      <c r="AG2511" s="69"/>
      <c r="AN2511" s="68"/>
      <c r="AO2511" s="68"/>
      <c r="AP2511" s="68"/>
      <c r="AQ2511" s="68"/>
      <c r="AR2511" s="68"/>
      <c r="AS2511" s="68"/>
      <c r="AT2511" s="68"/>
      <c r="AU2511" s="68"/>
    </row>
    <row r="2512" spans="27:47">
      <c r="AA2512" s="68"/>
      <c r="AB2512" s="68"/>
      <c r="AC2512" s="68"/>
      <c r="AD2512" s="68"/>
      <c r="AE2512" s="68"/>
      <c r="AF2512" s="70"/>
      <c r="AG2512" s="69"/>
      <c r="AN2512" s="68"/>
      <c r="AO2512" s="68"/>
      <c r="AP2512" s="68"/>
      <c r="AQ2512" s="68"/>
      <c r="AR2512" s="68"/>
      <c r="AS2512" s="68"/>
      <c r="AT2512" s="68"/>
      <c r="AU2512" s="68"/>
    </row>
    <row r="2513" spans="27:47">
      <c r="AA2513" s="68"/>
      <c r="AB2513" s="68"/>
      <c r="AC2513" s="68"/>
      <c r="AD2513" s="68"/>
      <c r="AE2513" s="68"/>
      <c r="AF2513" s="70"/>
      <c r="AG2513" s="69"/>
      <c r="AN2513" s="68"/>
      <c r="AO2513" s="68"/>
      <c r="AP2513" s="68"/>
      <c r="AQ2513" s="68"/>
      <c r="AR2513" s="68"/>
      <c r="AS2513" s="68"/>
      <c r="AT2513" s="68"/>
      <c r="AU2513" s="68"/>
    </row>
    <row r="2514" spans="27:47">
      <c r="AA2514" s="68"/>
      <c r="AB2514" s="68"/>
      <c r="AC2514" s="68"/>
      <c r="AD2514" s="68"/>
      <c r="AE2514" s="68"/>
      <c r="AF2514" s="70"/>
      <c r="AG2514" s="69"/>
      <c r="AN2514" s="68"/>
      <c r="AO2514" s="68"/>
      <c r="AP2514" s="68"/>
      <c r="AQ2514" s="68"/>
      <c r="AR2514" s="68"/>
      <c r="AS2514" s="68"/>
      <c r="AT2514" s="68"/>
      <c r="AU2514" s="68"/>
    </row>
    <row r="2515" spans="27:47">
      <c r="AA2515" s="68"/>
      <c r="AB2515" s="68"/>
      <c r="AC2515" s="68"/>
      <c r="AD2515" s="68"/>
      <c r="AE2515" s="68"/>
      <c r="AF2515" s="70"/>
      <c r="AG2515" s="69"/>
      <c r="AN2515" s="68"/>
      <c r="AO2515" s="68"/>
      <c r="AP2515" s="68"/>
      <c r="AQ2515" s="68"/>
      <c r="AR2515" s="68"/>
      <c r="AS2515" s="68"/>
      <c r="AT2515" s="68"/>
      <c r="AU2515" s="68"/>
    </row>
    <row r="2516" spans="27:47">
      <c r="AA2516" s="68"/>
      <c r="AB2516" s="68"/>
      <c r="AC2516" s="68"/>
      <c r="AD2516" s="68"/>
      <c r="AE2516" s="68"/>
      <c r="AF2516" s="70"/>
      <c r="AG2516" s="69"/>
      <c r="AN2516" s="68"/>
      <c r="AO2516" s="68"/>
      <c r="AP2516" s="68"/>
      <c r="AQ2516" s="68"/>
      <c r="AR2516" s="68"/>
      <c r="AS2516" s="68"/>
      <c r="AT2516" s="68"/>
      <c r="AU2516" s="68"/>
    </row>
    <row r="2517" spans="27:47">
      <c r="AA2517" s="68"/>
      <c r="AB2517" s="68"/>
      <c r="AC2517" s="68"/>
      <c r="AD2517" s="68"/>
      <c r="AE2517" s="68"/>
      <c r="AF2517" s="70"/>
      <c r="AG2517" s="69"/>
      <c r="AN2517" s="68"/>
      <c r="AO2517" s="68"/>
      <c r="AP2517" s="68"/>
      <c r="AQ2517" s="68"/>
      <c r="AR2517" s="68"/>
      <c r="AS2517" s="68"/>
      <c r="AT2517" s="68"/>
      <c r="AU2517" s="68"/>
    </row>
    <row r="2518" spans="27:47">
      <c r="AA2518" s="68"/>
      <c r="AB2518" s="68"/>
      <c r="AC2518" s="68"/>
      <c r="AD2518" s="68"/>
      <c r="AE2518" s="68"/>
      <c r="AF2518" s="70"/>
      <c r="AG2518" s="69"/>
      <c r="AN2518" s="68"/>
      <c r="AO2518" s="68"/>
      <c r="AP2518" s="68"/>
      <c r="AQ2518" s="68"/>
      <c r="AR2518" s="68"/>
      <c r="AS2518" s="68"/>
      <c r="AT2518" s="68"/>
      <c r="AU2518" s="68"/>
    </row>
    <row r="2519" spans="27:47">
      <c r="AA2519" s="68"/>
      <c r="AB2519" s="68"/>
      <c r="AC2519" s="68"/>
      <c r="AD2519" s="68"/>
      <c r="AE2519" s="68"/>
      <c r="AF2519" s="70"/>
      <c r="AG2519" s="69"/>
      <c r="AN2519" s="68"/>
      <c r="AO2519" s="68"/>
      <c r="AP2519" s="68"/>
      <c r="AQ2519" s="68"/>
      <c r="AR2519" s="68"/>
      <c r="AS2519" s="68"/>
      <c r="AT2519" s="68"/>
      <c r="AU2519" s="68"/>
    </row>
    <row r="2520" spans="27:47">
      <c r="AA2520" s="68"/>
      <c r="AB2520" s="68"/>
      <c r="AC2520" s="68"/>
      <c r="AD2520" s="68"/>
      <c r="AE2520" s="68"/>
      <c r="AF2520" s="70"/>
      <c r="AG2520" s="69"/>
      <c r="AN2520" s="68"/>
      <c r="AO2520" s="68"/>
      <c r="AP2520" s="68"/>
      <c r="AQ2520" s="68"/>
      <c r="AR2520" s="68"/>
      <c r="AS2520" s="68"/>
      <c r="AT2520" s="68"/>
      <c r="AU2520" s="68"/>
    </row>
    <row r="2521" spans="27:47">
      <c r="AA2521" s="68"/>
      <c r="AB2521" s="68"/>
      <c r="AC2521" s="68"/>
      <c r="AD2521" s="68"/>
      <c r="AE2521" s="68"/>
      <c r="AF2521" s="70"/>
      <c r="AG2521" s="69"/>
      <c r="AN2521" s="68"/>
      <c r="AO2521" s="68"/>
      <c r="AP2521" s="68"/>
      <c r="AQ2521" s="68"/>
      <c r="AR2521" s="68"/>
      <c r="AS2521" s="68"/>
      <c r="AT2521" s="68"/>
      <c r="AU2521" s="68"/>
    </row>
    <row r="2522" spans="27:47">
      <c r="AA2522" s="68"/>
      <c r="AB2522" s="68"/>
      <c r="AC2522" s="68"/>
      <c r="AD2522" s="68"/>
      <c r="AE2522" s="68"/>
      <c r="AF2522" s="70"/>
      <c r="AG2522" s="69"/>
      <c r="AN2522" s="68"/>
      <c r="AO2522" s="68"/>
      <c r="AP2522" s="68"/>
      <c r="AQ2522" s="68"/>
      <c r="AR2522" s="68"/>
      <c r="AS2522" s="68"/>
      <c r="AT2522" s="68"/>
      <c r="AU2522" s="68"/>
    </row>
    <row r="2523" spans="27:47">
      <c r="AA2523" s="68"/>
      <c r="AB2523" s="68"/>
      <c r="AC2523" s="68"/>
      <c r="AD2523" s="68"/>
      <c r="AE2523" s="68"/>
      <c r="AF2523" s="70"/>
      <c r="AG2523" s="69"/>
      <c r="AN2523" s="68"/>
      <c r="AO2523" s="68"/>
      <c r="AP2523" s="68"/>
      <c r="AQ2523" s="68"/>
      <c r="AR2523" s="68"/>
      <c r="AS2523" s="68"/>
      <c r="AT2523" s="68"/>
      <c r="AU2523" s="68"/>
    </row>
    <row r="2524" spans="27:47">
      <c r="AA2524" s="68"/>
      <c r="AB2524" s="68"/>
      <c r="AC2524" s="68"/>
      <c r="AD2524" s="68"/>
      <c r="AE2524" s="68"/>
      <c r="AF2524" s="70"/>
      <c r="AG2524" s="69"/>
      <c r="AN2524" s="68"/>
      <c r="AO2524" s="68"/>
      <c r="AP2524" s="68"/>
      <c r="AQ2524" s="68"/>
      <c r="AR2524" s="68"/>
      <c r="AS2524" s="68"/>
      <c r="AT2524" s="68"/>
      <c r="AU2524" s="68"/>
    </row>
    <row r="2525" spans="27:47">
      <c r="AA2525" s="68"/>
      <c r="AB2525" s="68"/>
      <c r="AC2525" s="68"/>
      <c r="AD2525" s="68"/>
      <c r="AE2525" s="68"/>
      <c r="AF2525" s="70"/>
      <c r="AG2525" s="69"/>
      <c r="AN2525" s="68"/>
      <c r="AO2525" s="68"/>
      <c r="AP2525" s="68"/>
      <c r="AQ2525" s="68"/>
      <c r="AR2525" s="68"/>
      <c r="AS2525" s="68"/>
      <c r="AT2525" s="68"/>
      <c r="AU2525" s="68"/>
    </row>
    <row r="2526" spans="27:47">
      <c r="AA2526" s="68"/>
      <c r="AB2526" s="68"/>
      <c r="AC2526" s="68"/>
      <c r="AD2526" s="68"/>
      <c r="AE2526" s="68"/>
      <c r="AF2526" s="70"/>
      <c r="AG2526" s="69"/>
      <c r="AN2526" s="68"/>
      <c r="AO2526" s="68"/>
      <c r="AP2526" s="68"/>
      <c r="AQ2526" s="68"/>
      <c r="AR2526" s="68"/>
      <c r="AS2526" s="68"/>
      <c r="AT2526" s="68"/>
      <c r="AU2526" s="68"/>
    </row>
    <row r="2527" spans="27:47">
      <c r="AA2527" s="68"/>
      <c r="AB2527" s="68"/>
      <c r="AC2527" s="68"/>
      <c r="AD2527" s="68"/>
      <c r="AE2527" s="68"/>
      <c r="AF2527" s="70"/>
      <c r="AG2527" s="69"/>
      <c r="AN2527" s="68"/>
      <c r="AO2527" s="68"/>
      <c r="AP2527" s="68"/>
      <c r="AQ2527" s="68"/>
      <c r="AR2527" s="68"/>
      <c r="AS2527" s="68"/>
      <c r="AT2527" s="68"/>
      <c r="AU2527" s="68"/>
    </row>
  </sheetData>
  <protectedRanges>
    <protectedRange sqref="A509:D589" name="Range1"/>
  </protectedRanges>
  <sortState xmlns:xlrd2="http://schemas.microsoft.com/office/spreadsheetml/2017/richdata2" ref="A21:AV597">
    <sortCondition ref="C21:C597"/>
  </sortState>
  <phoneticPr fontId="8" type="noConversion"/>
  <hyperlinks>
    <hyperlink ref="H2156" r:id="rId1" display="http://vsolj.cetus-net.org/bulletin.html" xr:uid="{00000000-0004-0000-0000-000000000000}"/>
    <hyperlink ref="H65032" r:id="rId2" display="http://vsolj.cetus-net.org/bulletin.html" xr:uid="{00000000-0004-0000-0000-000001000000}"/>
    <hyperlink ref="H65025" r:id="rId3" display="https://www.aavso.org/ejaavso" xr:uid="{00000000-0004-0000-0000-000002000000}"/>
    <hyperlink ref="I65032" r:id="rId4" display="http://vsolj.cetus-net.org/bulletin.html" xr:uid="{00000000-0004-0000-0000-000003000000}"/>
    <hyperlink ref="AQ58683" r:id="rId5" display="http://cdsbib.u-strasbg.fr/cgi-bin/cdsbib?1990RMxAA..21..381G" xr:uid="{00000000-0004-0000-0000-000004000000}"/>
    <hyperlink ref="H65029" r:id="rId6" display="https://www.aavso.org/ejaavso" xr:uid="{00000000-0004-0000-0000-000005000000}"/>
    <hyperlink ref="AP6047" r:id="rId7" display="http://cdsbib.u-strasbg.fr/cgi-bin/cdsbib?1990RMxAA..21..381G" xr:uid="{00000000-0004-0000-0000-000006000000}"/>
    <hyperlink ref="AP6050" r:id="rId8" display="http://cdsbib.u-strasbg.fr/cgi-bin/cdsbib?1990RMxAA..21..381G" xr:uid="{00000000-0004-0000-0000-000007000000}"/>
    <hyperlink ref="AP6048" r:id="rId9" display="http://cdsbib.u-strasbg.fr/cgi-bin/cdsbib?1990RMxAA..21..381G" xr:uid="{00000000-0004-0000-0000-000008000000}"/>
    <hyperlink ref="AP6032" r:id="rId10" display="http://cdsbib.u-strasbg.fr/cgi-bin/cdsbib?1990RMxAA..21..381G" xr:uid="{00000000-0004-0000-0000-000009000000}"/>
    <hyperlink ref="AQ6261" r:id="rId11" display="http://cdsbib.u-strasbg.fr/cgi-bin/cdsbib?1990RMxAA..21..381G" xr:uid="{00000000-0004-0000-0000-00000A000000}"/>
    <hyperlink ref="AQ6265" r:id="rId12" display="http://cdsbib.u-strasbg.fr/cgi-bin/cdsbib?1990RMxAA..21..381G" xr:uid="{00000000-0004-0000-0000-00000B000000}"/>
    <hyperlink ref="AQ477" r:id="rId13" display="http://cdsbib.u-strasbg.fr/cgi-bin/cdsbib?1990RMxAA..21..381G" xr:uid="{00000000-0004-0000-0000-00000C000000}"/>
    <hyperlink ref="I3153" r:id="rId14" display="http://vsolj.cetus-net.org/bulletin.html" xr:uid="{00000000-0004-0000-0000-00000D000000}"/>
    <hyperlink ref="H3153" r:id="rId15" display="http://vsolj.cetus-net.org/bulletin.html" xr:uid="{00000000-0004-0000-0000-00000E000000}"/>
    <hyperlink ref="AQ1070" r:id="rId16" display="http://cdsbib.u-strasbg.fr/cgi-bin/cdsbib?1990RMxAA..21..381G" xr:uid="{00000000-0004-0000-0000-00000F000000}"/>
    <hyperlink ref="AQ1069" r:id="rId17" display="http://cdsbib.u-strasbg.fr/cgi-bin/cdsbib?1990RMxAA..21..381G" xr:uid="{00000000-0004-0000-0000-000010000000}"/>
    <hyperlink ref="AP4323" r:id="rId18" display="http://cdsbib.u-strasbg.fr/cgi-bin/cdsbib?1990RMxAA..21..381G" xr:uid="{00000000-0004-0000-0000-000011000000}"/>
    <hyperlink ref="AP4341" r:id="rId19" display="http://cdsbib.u-strasbg.fr/cgi-bin/cdsbib?1990RMxAA..21..381G" xr:uid="{00000000-0004-0000-0000-000012000000}"/>
    <hyperlink ref="AP4342" r:id="rId20" display="http://cdsbib.u-strasbg.fr/cgi-bin/cdsbib?1990RMxAA..21..381G" xr:uid="{00000000-0004-0000-0000-000013000000}"/>
    <hyperlink ref="AP4338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E320B-1EC3-4A1C-8011-33427032D23B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workbookViewId="0"/>
  </sheetViews>
  <sheetFormatPr defaultRowHeight="12.75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>
      <c r="A1" s="47" t="s">
        <v>255</v>
      </c>
      <c r="I1" s="48" t="s">
        <v>181</v>
      </c>
      <c r="J1" s="49" t="s">
        <v>256</v>
      </c>
    </row>
    <row r="2" spans="1:16">
      <c r="I2" s="50" t="s">
        <v>192</v>
      </c>
      <c r="J2" s="51" t="s">
        <v>246</v>
      </c>
    </row>
    <row r="3" spans="1:16">
      <c r="A3" s="52" t="s">
        <v>257</v>
      </c>
      <c r="I3" s="50" t="s">
        <v>196</v>
      </c>
      <c r="J3" s="51" t="s">
        <v>111</v>
      </c>
    </row>
    <row r="4" spans="1:16">
      <c r="I4" s="50" t="s">
        <v>209</v>
      </c>
      <c r="J4" s="51" t="s">
        <v>111</v>
      </c>
    </row>
    <row r="5" spans="1:16" ht="13.5" thickBot="1">
      <c r="I5" s="53" t="s">
        <v>238</v>
      </c>
      <c r="J5" s="54" t="s">
        <v>244</v>
      </c>
    </row>
    <row r="10" spans="1:16" ht="13.5" thickBot="1"/>
    <row r="11" spans="1:16" ht="12.75" customHeight="1" thickBot="1">
      <c r="A11" s="8" t="str">
        <f t="shared" ref="A11:A74" si="0">P11</f>
        <v> AJ 69.316 </v>
      </c>
      <c r="B11" s="2" t="str">
        <f t="shared" ref="B11:B74" si="1">IF(H11=INT(H11),"I","II")</f>
        <v>I</v>
      </c>
      <c r="C11" s="8">
        <f t="shared" ref="C11:C74" si="2">1*G11</f>
        <v>34481.661</v>
      </c>
      <c r="D11" s="10" t="str">
        <f t="shared" ref="D11:D74" si="3">VLOOKUP(F11,I$1:J$5,2,FALSE)</f>
        <v>vis</v>
      </c>
      <c r="E11" s="55">
        <f>VLOOKUP(C11,'Active 1'!C$21:E$956,3,FALSE)</f>
        <v>-8633.9909528712087</v>
      </c>
      <c r="F11" s="2" t="s">
        <v>238</v>
      </c>
      <c r="G11" s="10" t="str">
        <f t="shared" ref="G11:G74" si="4">MID(I11,3,LEN(I11)-3)</f>
        <v>34481.661</v>
      </c>
      <c r="H11" s="8">
        <f t="shared" ref="H11:H74" si="5">1*K11</f>
        <v>-18598</v>
      </c>
      <c r="I11" s="56" t="s">
        <v>559</v>
      </c>
      <c r="J11" s="57" t="s">
        <v>560</v>
      </c>
      <c r="K11" s="56">
        <v>-18598</v>
      </c>
      <c r="L11" s="56" t="s">
        <v>561</v>
      </c>
      <c r="M11" s="57" t="s">
        <v>504</v>
      </c>
      <c r="N11" s="57" t="s">
        <v>242</v>
      </c>
      <c r="O11" s="58" t="s">
        <v>562</v>
      </c>
      <c r="P11" s="58" t="s">
        <v>563</v>
      </c>
    </row>
    <row r="12" spans="1:16" ht="12.75" customHeight="1" thickBot="1">
      <c r="A12" s="8" t="str">
        <f t="shared" si="0"/>
        <v>IBVS 111 </v>
      </c>
      <c r="B12" s="2" t="str">
        <f t="shared" si="1"/>
        <v>I</v>
      </c>
      <c r="C12" s="8">
        <f t="shared" si="2"/>
        <v>38817.533000000003</v>
      </c>
      <c r="D12" s="10" t="str">
        <f t="shared" si="3"/>
        <v>vis</v>
      </c>
      <c r="E12" s="55">
        <f>VLOOKUP(C12,'Active 1'!C$21:E$956,3,FALSE)</f>
        <v>-4817.0022989760419</v>
      </c>
      <c r="F12" s="2" t="s">
        <v>238</v>
      </c>
      <c r="G12" s="10" t="str">
        <f t="shared" si="4"/>
        <v>38817.533</v>
      </c>
      <c r="H12" s="8">
        <f t="shared" si="5"/>
        <v>-14781</v>
      </c>
      <c r="I12" s="56" t="s">
        <v>651</v>
      </c>
      <c r="J12" s="57" t="s">
        <v>652</v>
      </c>
      <c r="K12" s="56">
        <v>-14781</v>
      </c>
      <c r="L12" s="56" t="s">
        <v>653</v>
      </c>
      <c r="M12" s="57" t="s">
        <v>263</v>
      </c>
      <c r="N12" s="57"/>
      <c r="O12" s="58" t="s">
        <v>654</v>
      </c>
      <c r="P12" s="59" t="s">
        <v>655</v>
      </c>
    </row>
    <row r="13" spans="1:16" ht="12.75" customHeight="1" thickBot="1">
      <c r="A13" s="8" t="str">
        <f t="shared" si="0"/>
        <v>IBVS 111 </v>
      </c>
      <c r="B13" s="2" t="str">
        <f t="shared" si="1"/>
        <v>I</v>
      </c>
      <c r="C13" s="8">
        <f t="shared" si="2"/>
        <v>38818.668299999998</v>
      </c>
      <c r="D13" s="10" t="str">
        <f t="shared" si="3"/>
        <v>vis</v>
      </c>
      <c r="E13" s="55">
        <f>VLOOKUP(C13,'Active 1'!C$21:E$956,3,FALSE)</f>
        <v>-4816.0028628260015</v>
      </c>
      <c r="F13" s="2" t="s">
        <v>238</v>
      </c>
      <c r="G13" s="10" t="str">
        <f t="shared" si="4"/>
        <v>38818.6683</v>
      </c>
      <c r="H13" s="8">
        <f t="shared" si="5"/>
        <v>-14780</v>
      </c>
      <c r="I13" s="56" t="s">
        <v>656</v>
      </c>
      <c r="J13" s="57" t="s">
        <v>657</v>
      </c>
      <c r="K13" s="56">
        <v>-14780</v>
      </c>
      <c r="L13" s="56" t="s">
        <v>658</v>
      </c>
      <c r="M13" s="57" t="s">
        <v>504</v>
      </c>
      <c r="N13" s="57" t="s">
        <v>242</v>
      </c>
      <c r="O13" s="58" t="s">
        <v>659</v>
      </c>
      <c r="P13" s="59" t="s">
        <v>655</v>
      </c>
    </row>
    <row r="14" spans="1:16" ht="12.75" customHeight="1" thickBot="1">
      <c r="A14" s="8" t="str">
        <f t="shared" si="0"/>
        <v>IBVS 180 </v>
      </c>
      <c r="B14" s="2" t="str">
        <f t="shared" si="1"/>
        <v>I</v>
      </c>
      <c r="C14" s="8">
        <f t="shared" si="2"/>
        <v>39169.678</v>
      </c>
      <c r="D14" s="10" t="str">
        <f t="shared" si="3"/>
        <v>vis</v>
      </c>
      <c r="E14" s="55">
        <f>VLOOKUP(C14,'Active 1'!C$21:E$956,3,FALSE)</f>
        <v>-4506.9992662467776</v>
      </c>
      <c r="F14" s="2" t="s">
        <v>238</v>
      </c>
      <c r="G14" s="10" t="str">
        <f t="shared" si="4"/>
        <v>39169.678</v>
      </c>
      <c r="H14" s="8">
        <f t="shared" si="5"/>
        <v>-14471</v>
      </c>
      <c r="I14" s="56" t="s">
        <v>673</v>
      </c>
      <c r="J14" s="57" t="s">
        <v>674</v>
      </c>
      <c r="K14" s="56">
        <v>-14471</v>
      </c>
      <c r="L14" s="56" t="s">
        <v>675</v>
      </c>
      <c r="M14" s="57" t="s">
        <v>263</v>
      </c>
      <c r="N14" s="57"/>
      <c r="O14" s="58" t="s">
        <v>676</v>
      </c>
      <c r="P14" s="59" t="s">
        <v>677</v>
      </c>
    </row>
    <row r="15" spans="1:16" ht="12.75" customHeight="1" thickBot="1">
      <c r="A15" s="8" t="str">
        <f t="shared" si="0"/>
        <v>IBVS 247 </v>
      </c>
      <c r="B15" s="2" t="str">
        <f t="shared" si="1"/>
        <v>I</v>
      </c>
      <c r="C15" s="8">
        <f t="shared" si="2"/>
        <v>39528.635999999999</v>
      </c>
      <c r="D15" s="10" t="str">
        <f t="shared" si="3"/>
        <v>vis</v>
      </c>
      <c r="E15" s="55">
        <f>VLOOKUP(C15,'Active 1'!C$21:E$956,3,FALSE)</f>
        <v>-4190.9985602238839</v>
      </c>
      <c r="F15" s="2" t="s">
        <v>238</v>
      </c>
      <c r="G15" s="10" t="str">
        <f t="shared" si="4"/>
        <v>39528.636</v>
      </c>
      <c r="H15" s="8">
        <f t="shared" si="5"/>
        <v>-14155</v>
      </c>
      <c r="I15" s="56" t="s">
        <v>678</v>
      </c>
      <c r="J15" s="57" t="s">
        <v>679</v>
      </c>
      <c r="K15" s="56">
        <v>-14155</v>
      </c>
      <c r="L15" s="56" t="s">
        <v>680</v>
      </c>
      <c r="M15" s="57" t="s">
        <v>263</v>
      </c>
      <c r="N15" s="57"/>
      <c r="O15" s="58" t="s">
        <v>676</v>
      </c>
      <c r="P15" s="59" t="s">
        <v>681</v>
      </c>
    </row>
    <row r="16" spans="1:16" ht="12.75" customHeight="1" thickBot="1">
      <c r="A16" s="8" t="str">
        <f t="shared" si="0"/>
        <v>IBVS 795 </v>
      </c>
      <c r="B16" s="2" t="str">
        <f t="shared" si="1"/>
        <v>I</v>
      </c>
      <c r="C16" s="8">
        <f t="shared" si="2"/>
        <v>39822.845999999998</v>
      </c>
      <c r="D16" s="10" t="str">
        <f t="shared" si="3"/>
        <v>vis</v>
      </c>
      <c r="E16" s="55">
        <f>VLOOKUP(C16,'Active 1'!C$21:E$956,3,FALSE)</f>
        <v>-3931.997318521524</v>
      </c>
      <c r="F16" s="2" t="s">
        <v>238</v>
      </c>
      <c r="G16" s="10" t="str">
        <f t="shared" si="4"/>
        <v>39822.846</v>
      </c>
      <c r="H16" s="8">
        <f t="shared" si="5"/>
        <v>-13896</v>
      </c>
      <c r="I16" s="56" t="s">
        <v>692</v>
      </c>
      <c r="J16" s="57" t="s">
        <v>693</v>
      </c>
      <c r="K16" s="56">
        <v>-13896</v>
      </c>
      <c r="L16" s="56" t="s">
        <v>455</v>
      </c>
      <c r="M16" s="57" t="s">
        <v>263</v>
      </c>
      <c r="N16" s="57"/>
      <c r="O16" s="58" t="s">
        <v>694</v>
      </c>
      <c r="P16" s="59" t="s">
        <v>695</v>
      </c>
    </row>
    <row r="17" spans="1:16" ht="12.75" customHeight="1" thickBot="1">
      <c r="A17" s="8" t="str">
        <f t="shared" si="0"/>
        <v>IBVS 795 </v>
      </c>
      <c r="B17" s="2" t="str">
        <f t="shared" si="1"/>
        <v>I</v>
      </c>
      <c r="C17" s="8">
        <f t="shared" si="2"/>
        <v>39863.737999999998</v>
      </c>
      <c r="D17" s="10" t="str">
        <f t="shared" si="3"/>
        <v>vis</v>
      </c>
      <c r="E17" s="55">
        <f>VLOOKUP(C17,'Active 1'!C$21:E$956,3,FALSE)</f>
        <v>-3895.9989541705745</v>
      </c>
      <c r="F17" s="2" t="s">
        <v>238</v>
      </c>
      <c r="G17" s="10" t="str">
        <f t="shared" si="4"/>
        <v>39863.738</v>
      </c>
      <c r="H17" s="8">
        <f t="shared" si="5"/>
        <v>-13860</v>
      </c>
      <c r="I17" s="56" t="s">
        <v>696</v>
      </c>
      <c r="J17" s="57" t="s">
        <v>697</v>
      </c>
      <c r="K17" s="56">
        <v>-13860</v>
      </c>
      <c r="L17" s="56" t="s">
        <v>698</v>
      </c>
      <c r="M17" s="57" t="s">
        <v>263</v>
      </c>
      <c r="N17" s="57"/>
      <c r="O17" s="58" t="s">
        <v>694</v>
      </c>
      <c r="P17" s="59" t="s">
        <v>695</v>
      </c>
    </row>
    <row r="18" spans="1:16" ht="12.75" customHeight="1" thickBot="1">
      <c r="A18" s="8" t="str">
        <f t="shared" si="0"/>
        <v>IBVS 795 </v>
      </c>
      <c r="B18" s="2" t="str">
        <f t="shared" si="1"/>
        <v>I</v>
      </c>
      <c r="C18" s="8">
        <f t="shared" si="2"/>
        <v>39870.531000000003</v>
      </c>
      <c r="D18" s="10" t="str">
        <f t="shared" si="3"/>
        <v>vis</v>
      </c>
      <c r="E18" s="55">
        <f>VLOOKUP(C18,'Active 1'!C$21:E$956,3,FALSE)</f>
        <v>-3890.0188874329197</v>
      </c>
      <c r="F18" s="2" t="s">
        <v>238</v>
      </c>
      <c r="G18" s="10" t="str">
        <f t="shared" si="4"/>
        <v>39870.531</v>
      </c>
      <c r="H18" s="8">
        <f t="shared" si="5"/>
        <v>-13854</v>
      </c>
      <c r="I18" s="56" t="s">
        <v>699</v>
      </c>
      <c r="J18" s="57" t="s">
        <v>700</v>
      </c>
      <c r="K18" s="56">
        <v>-13854</v>
      </c>
      <c r="L18" s="56" t="s">
        <v>701</v>
      </c>
      <c r="M18" s="57" t="s">
        <v>263</v>
      </c>
      <c r="N18" s="57"/>
      <c r="O18" s="58" t="s">
        <v>702</v>
      </c>
      <c r="P18" s="59" t="s">
        <v>695</v>
      </c>
    </row>
    <row r="19" spans="1:16" ht="12.75" customHeight="1" thickBot="1">
      <c r="A19" s="8" t="str">
        <f t="shared" si="0"/>
        <v>IBVS 795 </v>
      </c>
      <c r="B19" s="2" t="str">
        <f t="shared" si="1"/>
        <v>I</v>
      </c>
      <c r="C19" s="8">
        <f t="shared" si="2"/>
        <v>39872.817000000003</v>
      </c>
      <c r="D19" s="10" t="str">
        <f t="shared" si="3"/>
        <v>vis</v>
      </c>
      <c r="E19" s="55">
        <f>VLOOKUP(C19,'Active 1'!C$21:E$956,3,FALSE)</f>
        <v>-3888.0064580847275</v>
      </c>
      <c r="F19" s="2" t="s">
        <v>238</v>
      </c>
      <c r="G19" s="10" t="str">
        <f t="shared" si="4"/>
        <v>39872.817</v>
      </c>
      <c r="H19" s="8">
        <f t="shared" si="5"/>
        <v>-13852</v>
      </c>
      <c r="I19" s="56" t="s">
        <v>703</v>
      </c>
      <c r="J19" s="57" t="s">
        <v>704</v>
      </c>
      <c r="K19" s="56">
        <v>-13852</v>
      </c>
      <c r="L19" s="56" t="s">
        <v>705</v>
      </c>
      <c r="M19" s="57" t="s">
        <v>263</v>
      </c>
      <c r="N19" s="57"/>
      <c r="O19" s="58" t="s">
        <v>706</v>
      </c>
      <c r="P19" s="59" t="s">
        <v>695</v>
      </c>
    </row>
    <row r="20" spans="1:16" ht="12.75" customHeight="1" thickBot="1">
      <c r="A20" s="8" t="str">
        <f t="shared" si="0"/>
        <v>IBVS 795 </v>
      </c>
      <c r="B20" s="2" t="str">
        <f t="shared" si="1"/>
        <v>I</v>
      </c>
      <c r="C20" s="8">
        <f t="shared" si="2"/>
        <v>39896.67</v>
      </c>
      <c r="D20" s="10" t="str">
        <f t="shared" si="3"/>
        <v>vis</v>
      </c>
      <c r="E20" s="55">
        <f>VLOOKUP(C20,'Active 1'!C$21:E$956,3,FALSE)</f>
        <v>-3867.0079990985432</v>
      </c>
      <c r="F20" s="2" t="s">
        <v>238</v>
      </c>
      <c r="G20" s="10" t="str">
        <f t="shared" si="4"/>
        <v>39896.670</v>
      </c>
      <c r="H20" s="8">
        <f t="shared" si="5"/>
        <v>-13831</v>
      </c>
      <c r="I20" s="56" t="s">
        <v>712</v>
      </c>
      <c r="J20" s="57" t="s">
        <v>713</v>
      </c>
      <c r="K20" s="56">
        <v>-13831</v>
      </c>
      <c r="L20" s="56" t="s">
        <v>714</v>
      </c>
      <c r="M20" s="57" t="s">
        <v>263</v>
      </c>
      <c r="N20" s="57"/>
      <c r="O20" s="58" t="s">
        <v>676</v>
      </c>
      <c r="P20" s="59" t="s">
        <v>695</v>
      </c>
    </row>
    <row r="21" spans="1:16" ht="12.75" customHeight="1" thickBot="1">
      <c r="A21" s="8" t="str">
        <f t="shared" si="0"/>
        <v>IBVS 795 </v>
      </c>
      <c r="B21" s="2" t="str">
        <f t="shared" si="1"/>
        <v>I</v>
      </c>
      <c r="C21" s="8">
        <f t="shared" si="2"/>
        <v>39904.631999999998</v>
      </c>
      <c r="D21" s="10" t="str">
        <f t="shared" si="3"/>
        <v>vis</v>
      </c>
      <c r="E21" s="55">
        <f>VLOOKUP(C21,'Active 1'!C$21:E$956,3,FALSE)</f>
        <v>-3859.998829164027</v>
      </c>
      <c r="F21" s="2" t="s">
        <v>238</v>
      </c>
      <c r="G21" s="10" t="str">
        <f t="shared" si="4"/>
        <v>39904.632</v>
      </c>
      <c r="H21" s="8">
        <f t="shared" si="5"/>
        <v>-13824</v>
      </c>
      <c r="I21" s="56" t="s">
        <v>715</v>
      </c>
      <c r="J21" s="57" t="s">
        <v>716</v>
      </c>
      <c r="K21" s="56">
        <v>-13824</v>
      </c>
      <c r="L21" s="56" t="s">
        <v>717</v>
      </c>
      <c r="M21" s="57" t="s">
        <v>263</v>
      </c>
      <c r="N21" s="57"/>
      <c r="O21" s="58" t="s">
        <v>718</v>
      </c>
      <c r="P21" s="59" t="s">
        <v>695</v>
      </c>
    </row>
    <row r="22" spans="1:16" ht="12.75" customHeight="1" thickBot="1">
      <c r="A22" s="8" t="str">
        <f t="shared" si="0"/>
        <v>IBVS 795 </v>
      </c>
      <c r="B22" s="2" t="str">
        <f t="shared" si="1"/>
        <v>I</v>
      </c>
      <c r="C22" s="8">
        <f t="shared" si="2"/>
        <v>39905.771999999997</v>
      </c>
      <c r="D22" s="10" t="str">
        <f t="shared" si="3"/>
        <v>vis</v>
      </c>
      <c r="E22" s="55">
        <f>VLOOKUP(C22,'Active 1'!C$21:E$956,3,FALSE)</f>
        <v>-3858.9952554733281</v>
      </c>
      <c r="F22" s="2" t="s">
        <v>238</v>
      </c>
      <c r="G22" s="10" t="str">
        <f t="shared" si="4"/>
        <v>39905.772</v>
      </c>
      <c r="H22" s="8">
        <f t="shared" si="5"/>
        <v>-13823</v>
      </c>
      <c r="I22" s="56" t="s">
        <v>719</v>
      </c>
      <c r="J22" s="57" t="s">
        <v>720</v>
      </c>
      <c r="K22" s="56">
        <v>-13823</v>
      </c>
      <c r="L22" s="56" t="s">
        <v>680</v>
      </c>
      <c r="M22" s="57" t="s">
        <v>263</v>
      </c>
      <c r="N22" s="57"/>
      <c r="O22" s="58" t="s">
        <v>706</v>
      </c>
      <c r="P22" s="59" t="s">
        <v>695</v>
      </c>
    </row>
    <row r="23" spans="1:16" ht="12.75" customHeight="1" thickBot="1">
      <c r="A23" s="8" t="str">
        <f t="shared" si="0"/>
        <v>IBVS 795 </v>
      </c>
      <c r="B23" s="2" t="str">
        <f t="shared" si="1"/>
        <v>I</v>
      </c>
      <c r="C23" s="8">
        <f t="shared" si="2"/>
        <v>39912.576999999997</v>
      </c>
      <c r="D23" s="10" t="str">
        <f t="shared" si="3"/>
        <v>vis</v>
      </c>
      <c r="E23" s="55">
        <f>VLOOKUP(C23,'Active 1'!C$21:E$956,3,FALSE)</f>
        <v>-3853.0046248020908</v>
      </c>
      <c r="F23" s="2" t="s">
        <v>238</v>
      </c>
      <c r="G23" s="10" t="str">
        <f t="shared" si="4"/>
        <v>39912.577</v>
      </c>
      <c r="H23" s="8">
        <f t="shared" si="5"/>
        <v>-13817</v>
      </c>
      <c r="I23" s="56" t="s">
        <v>721</v>
      </c>
      <c r="J23" s="57" t="s">
        <v>722</v>
      </c>
      <c r="K23" s="56">
        <v>-13817</v>
      </c>
      <c r="L23" s="56" t="s">
        <v>723</v>
      </c>
      <c r="M23" s="57" t="s">
        <v>263</v>
      </c>
      <c r="N23" s="57"/>
      <c r="O23" s="58" t="s">
        <v>724</v>
      </c>
      <c r="P23" s="59" t="s">
        <v>695</v>
      </c>
    </row>
    <row r="24" spans="1:16" ht="12.75" customHeight="1" thickBot="1">
      <c r="A24" s="8" t="str">
        <f t="shared" si="0"/>
        <v>IBVS 795 </v>
      </c>
      <c r="B24" s="2" t="str">
        <f t="shared" si="1"/>
        <v>I</v>
      </c>
      <c r="C24" s="8">
        <f t="shared" si="2"/>
        <v>39912.584300000002</v>
      </c>
      <c r="D24" s="10" t="str">
        <f t="shared" si="3"/>
        <v>vis</v>
      </c>
      <c r="E24" s="55">
        <f>VLOOKUP(C24,'Active 1'!C$21:E$956,3,FALSE)</f>
        <v>-3852.9981984091551</v>
      </c>
      <c r="F24" s="2" t="s">
        <v>238</v>
      </c>
      <c r="G24" s="10" t="str">
        <f t="shared" si="4"/>
        <v>39912.5843</v>
      </c>
      <c r="H24" s="8">
        <f t="shared" si="5"/>
        <v>-13817</v>
      </c>
      <c r="I24" s="56" t="s">
        <v>725</v>
      </c>
      <c r="J24" s="57" t="s">
        <v>726</v>
      </c>
      <c r="K24" s="56">
        <v>-13817</v>
      </c>
      <c r="L24" s="56" t="s">
        <v>709</v>
      </c>
      <c r="M24" s="57" t="s">
        <v>504</v>
      </c>
      <c r="N24" s="57" t="s">
        <v>242</v>
      </c>
      <c r="O24" s="58" t="s">
        <v>727</v>
      </c>
      <c r="P24" s="59" t="s">
        <v>695</v>
      </c>
    </row>
    <row r="25" spans="1:16" ht="12.75" customHeight="1" thickBot="1">
      <c r="A25" s="8" t="str">
        <f t="shared" si="0"/>
        <v>IBVS 795 </v>
      </c>
      <c r="B25" s="2" t="str">
        <f t="shared" si="1"/>
        <v>I</v>
      </c>
      <c r="C25" s="8">
        <f t="shared" si="2"/>
        <v>39912.591999999997</v>
      </c>
      <c r="D25" s="10" t="str">
        <f t="shared" si="3"/>
        <v>vis</v>
      </c>
      <c r="E25" s="55">
        <f>VLOOKUP(C25,'Active 1'!C$21:E$956,3,FALSE)</f>
        <v>-3852.9914198851084</v>
      </c>
      <c r="F25" s="2" t="s">
        <v>238</v>
      </c>
      <c r="G25" s="10" t="str">
        <f t="shared" si="4"/>
        <v>39912.592</v>
      </c>
      <c r="H25" s="8">
        <f t="shared" si="5"/>
        <v>-13817</v>
      </c>
      <c r="I25" s="56" t="s">
        <v>728</v>
      </c>
      <c r="J25" s="57" t="s">
        <v>729</v>
      </c>
      <c r="K25" s="56">
        <v>-13817</v>
      </c>
      <c r="L25" s="56" t="s">
        <v>730</v>
      </c>
      <c r="M25" s="57" t="s">
        <v>263</v>
      </c>
      <c r="N25" s="57"/>
      <c r="O25" s="58" t="s">
        <v>718</v>
      </c>
      <c r="P25" s="59" t="s">
        <v>695</v>
      </c>
    </row>
    <row r="26" spans="1:16" ht="12.75" customHeight="1" thickBot="1">
      <c r="A26" s="8" t="str">
        <f t="shared" si="0"/>
        <v>IBVS 795 </v>
      </c>
      <c r="B26" s="2" t="str">
        <f t="shared" si="1"/>
        <v>I</v>
      </c>
      <c r="C26" s="8">
        <f t="shared" si="2"/>
        <v>39929.637000000002</v>
      </c>
      <c r="D26" s="10" t="str">
        <f t="shared" si="3"/>
        <v>vis</v>
      </c>
      <c r="E26" s="55">
        <f>VLOOKUP(C26,'Active 1'!C$21:E$956,3,FALSE)</f>
        <v>-3837.9862325535487</v>
      </c>
      <c r="F26" s="2" t="s">
        <v>238</v>
      </c>
      <c r="G26" s="10" t="str">
        <f t="shared" si="4"/>
        <v>39929.637</v>
      </c>
      <c r="H26" s="8">
        <f t="shared" si="5"/>
        <v>-13802</v>
      </c>
      <c r="I26" s="56" t="s">
        <v>731</v>
      </c>
      <c r="J26" s="57" t="s">
        <v>732</v>
      </c>
      <c r="K26" s="56">
        <v>-13802</v>
      </c>
      <c r="L26" s="56" t="s">
        <v>733</v>
      </c>
      <c r="M26" s="57" t="s">
        <v>263</v>
      </c>
      <c r="N26" s="57"/>
      <c r="O26" s="58" t="s">
        <v>734</v>
      </c>
      <c r="P26" s="59" t="s">
        <v>695</v>
      </c>
    </row>
    <row r="27" spans="1:16" ht="12.75" customHeight="1" thickBot="1">
      <c r="A27" s="8" t="str">
        <f t="shared" si="0"/>
        <v>IBVS 456 </v>
      </c>
      <c r="B27" s="2" t="str">
        <f t="shared" si="1"/>
        <v>I</v>
      </c>
      <c r="C27" s="8">
        <f t="shared" si="2"/>
        <v>39935.307000000001</v>
      </c>
      <c r="D27" s="10" t="str">
        <f t="shared" si="3"/>
        <v>vis</v>
      </c>
      <c r="E27" s="55">
        <f>VLOOKUP(C27,'Active 1'!C$21:E$956,3,FALSE)</f>
        <v>-3832.9947739340187</v>
      </c>
      <c r="F27" s="2" t="s">
        <v>238</v>
      </c>
      <c r="G27" s="10" t="str">
        <f t="shared" si="4"/>
        <v>39935.307</v>
      </c>
      <c r="H27" s="8">
        <f t="shared" si="5"/>
        <v>-13797</v>
      </c>
      <c r="I27" s="56" t="s">
        <v>735</v>
      </c>
      <c r="J27" s="57" t="s">
        <v>736</v>
      </c>
      <c r="K27" s="56">
        <v>-13797</v>
      </c>
      <c r="L27" s="56" t="s">
        <v>653</v>
      </c>
      <c r="M27" s="57" t="s">
        <v>504</v>
      </c>
      <c r="N27" s="57" t="s">
        <v>242</v>
      </c>
      <c r="O27" s="58" t="s">
        <v>737</v>
      </c>
      <c r="P27" s="59" t="s">
        <v>738</v>
      </c>
    </row>
    <row r="28" spans="1:16" ht="12.75" customHeight="1" thickBot="1">
      <c r="A28" s="8" t="str">
        <f t="shared" si="0"/>
        <v>IBVS 795 </v>
      </c>
      <c r="B28" s="2" t="str">
        <f t="shared" si="1"/>
        <v>I</v>
      </c>
      <c r="C28" s="8">
        <f t="shared" si="2"/>
        <v>39954.595999999998</v>
      </c>
      <c r="D28" s="10" t="str">
        <f t="shared" si="3"/>
        <v>vis</v>
      </c>
      <c r="E28" s="55">
        <f>VLOOKUP(C28,'Active 1'!C$21:E$956,3,FALSE)</f>
        <v>-3816.0141310218269</v>
      </c>
      <c r="F28" s="2" t="s">
        <v>238</v>
      </c>
      <c r="G28" s="10" t="str">
        <f t="shared" si="4"/>
        <v>39954.596</v>
      </c>
      <c r="H28" s="8">
        <f t="shared" si="5"/>
        <v>-13780</v>
      </c>
      <c r="I28" s="56" t="s">
        <v>739</v>
      </c>
      <c r="J28" s="57" t="s">
        <v>740</v>
      </c>
      <c r="K28" s="56">
        <v>-13780</v>
      </c>
      <c r="L28" s="56" t="s">
        <v>741</v>
      </c>
      <c r="M28" s="57" t="s">
        <v>263</v>
      </c>
      <c r="N28" s="57"/>
      <c r="O28" s="58" t="s">
        <v>702</v>
      </c>
      <c r="P28" s="59" t="s">
        <v>695</v>
      </c>
    </row>
    <row r="29" spans="1:16" ht="12.75" customHeight="1" thickBot="1">
      <c r="A29" s="8" t="str">
        <f t="shared" si="0"/>
        <v>IBVS 795 </v>
      </c>
      <c r="B29" s="2" t="str">
        <f t="shared" si="1"/>
        <v>I</v>
      </c>
      <c r="C29" s="8">
        <f t="shared" si="2"/>
        <v>40288.578000000001</v>
      </c>
      <c r="D29" s="10" t="str">
        <f t="shared" si="3"/>
        <v>vis</v>
      </c>
      <c r="E29" s="55">
        <f>VLOOKUP(C29,'Active 1'!C$21:E$956,3,FALSE)</f>
        <v>-3522.000492103236</v>
      </c>
      <c r="F29" s="2" t="s">
        <v>238</v>
      </c>
      <c r="G29" s="10" t="str">
        <f t="shared" si="4"/>
        <v>40288.578</v>
      </c>
      <c r="H29" s="8">
        <f t="shared" si="5"/>
        <v>-13486</v>
      </c>
      <c r="I29" s="56" t="s">
        <v>745</v>
      </c>
      <c r="J29" s="57" t="s">
        <v>746</v>
      </c>
      <c r="K29" s="56">
        <v>-13486</v>
      </c>
      <c r="L29" s="56" t="s">
        <v>747</v>
      </c>
      <c r="M29" s="57" t="s">
        <v>263</v>
      </c>
      <c r="N29" s="57"/>
      <c r="O29" s="58" t="s">
        <v>718</v>
      </c>
      <c r="P29" s="59" t="s">
        <v>695</v>
      </c>
    </row>
    <row r="30" spans="1:16" ht="12.75" customHeight="1" thickBot="1">
      <c r="A30" s="8" t="str">
        <f t="shared" si="0"/>
        <v>IBVS 795 </v>
      </c>
      <c r="B30" s="2" t="str">
        <f t="shared" si="1"/>
        <v>I</v>
      </c>
      <c r="C30" s="8">
        <f t="shared" si="2"/>
        <v>40313.571000000004</v>
      </c>
      <c r="D30" s="10" t="str">
        <f t="shared" si="3"/>
        <v>vis</v>
      </c>
      <c r="E30" s="55">
        <f>VLOOKUP(C30,'Active 1'!C$21:E$956,3,FALSE)</f>
        <v>-3499.9984594263465</v>
      </c>
      <c r="F30" s="2" t="s">
        <v>238</v>
      </c>
      <c r="G30" s="10" t="str">
        <f t="shared" si="4"/>
        <v>40313.571</v>
      </c>
      <c r="H30" s="8">
        <f t="shared" si="5"/>
        <v>-13464</v>
      </c>
      <c r="I30" s="56" t="s">
        <v>748</v>
      </c>
      <c r="J30" s="57" t="s">
        <v>749</v>
      </c>
      <c r="K30" s="56">
        <v>-13464</v>
      </c>
      <c r="L30" s="56" t="s">
        <v>750</v>
      </c>
      <c r="M30" s="57" t="s">
        <v>263</v>
      </c>
      <c r="N30" s="57"/>
      <c r="O30" s="58" t="s">
        <v>734</v>
      </c>
      <c r="P30" s="59" t="s">
        <v>695</v>
      </c>
    </row>
    <row r="31" spans="1:16" ht="12.75" customHeight="1" thickBot="1">
      <c r="A31" s="8" t="str">
        <f t="shared" si="0"/>
        <v>IBVS 795 </v>
      </c>
      <c r="B31" s="2" t="str">
        <f t="shared" si="1"/>
        <v>I</v>
      </c>
      <c r="C31" s="8">
        <f t="shared" si="2"/>
        <v>40582.783000000003</v>
      </c>
      <c r="D31" s="10" t="str">
        <f t="shared" si="3"/>
        <v>vis</v>
      </c>
      <c r="E31" s="55">
        <f>VLOOKUP(C31,'Active 1'!C$21:E$956,3,FALSE)</f>
        <v>-3263.0036520398685</v>
      </c>
      <c r="F31" s="2" t="s">
        <v>238</v>
      </c>
      <c r="G31" s="10" t="str">
        <f t="shared" si="4"/>
        <v>40582.783</v>
      </c>
      <c r="H31" s="8">
        <f t="shared" si="5"/>
        <v>-13227</v>
      </c>
      <c r="I31" s="56" t="s">
        <v>751</v>
      </c>
      <c r="J31" s="57" t="s">
        <v>752</v>
      </c>
      <c r="K31" s="56">
        <v>-13227</v>
      </c>
      <c r="L31" s="56" t="s">
        <v>753</v>
      </c>
      <c r="M31" s="57" t="s">
        <v>263</v>
      </c>
      <c r="N31" s="57"/>
      <c r="O31" s="58" t="s">
        <v>734</v>
      </c>
      <c r="P31" s="59" t="s">
        <v>695</v>
      </c>
    </row>
    <row r="32" spans="1:16" ht="12.75" customHeight="1" thickBot="1">
      <c r="A32" s="8" t="str">
        <f t="shared" si="0"/>
        <v> ORI 117 </v>
      </c>
      <c r="B32" s="2" t="str">
        <f t="shared" si="1"/>
        <v>I</v>
      </c>
      <c r="C32" s="8">
        <f t="shared" si="2"/>
        <v>40589.606</v>
      </c>
      <c r="D32" s="10" t="str">
        <f t="shared" si="3"/>
        <v>vis</v>
      </c>
      <c r="E32" s="55">
        <f>VLOOKUP(C32,'Active 1'!C$21:E$956,3,FALSE)</f>
        <v>-3256.9971754682551</v>
      </c>
      <c r="F32" s="2" t="s">
        <v>238</v>
      </c>
      <c r="G32" s="10" t="str">
        <f t="shared" si="4"/>
        <v>40589.606</v>
      </c>
      <c r="H32" s="8">
        <f t="shared" si="5"/>
        <v>-13221</v>
      </c>
      <c r="I32" s="56" t="s">
        <v>759</v>
      </c>
      <c r="J32" s="57" t="s">
        <v>760</v>
      </c>
      <c r="K32" s="56">
        <v>-13221</v>
      </c>
      <c r="L32" s="56" t="s">
        <v>750</v>
      </c>
      <c r="M32" s="57" t="s">
        <v>263</v>
      </c>
      <c r="N32" s="57"/>
      <c r="O32" s="58" t="s">
        <v>761</v>
      </c>
      <c r="P32" s="58" t="s">
        <v>762</v>
      </c>
    </row>
    <row r="33" spans="1:16" ht="12.75" customHeight="1" thickBot="1">
      <c r="A33" s="8" t="str">
        <f t="shared" si="0"/>
        <v>IBVS 647 </v>
      </c>
      <c r="B33" s="2" t="str">
        <f t="shared" si="1"/>
        <v>I</v>
      </c>
      <c r="C33" s="8">
        <f t="shared" si="2"/>
        <v>40964.466</v>
      </c>
      <c r="D33" s="10" t="str">
        <f t="shared" si="3"/>
        <v>vis</v>
      </c>
      <c r="E33" s="55">
        <f>VLOOKUP(C33,'Active 1'!C$21:E$956,3,FALSE)</f>
        <v>-2926.9974967879011</v>
      </c>
      <c r="F33" s="2" t="s">
        <v>238</v>
      </c>
      <c r="G33" s="10" t="str">
        <f t="shared" si="4"/>
        <v>40964.466</v>
      </c>
      <c r="H33" s="8">
        <f t="shared" si="5"/>
        <v>-12891</v>
      </c>
      <c r="I33" s="56" t="s">
        <v>789</v>
      </c>
      <c r="J33" s="57" t="s">
        <v>790</v>
      </c>
      <c r="K33" s="56">
        <v>-12891</v>
      </c>
      <c r="L33" s="56" t="s">
        <v>791</v>
      </c>
      <c r="M33" s="57" t="s">
        <v>504</v>
      </c>
      <c r="N33" s="57" t="s">
        <v>242</v>
      </c>
      <c r="O33" s="58" t="s">
        <v>792</v>
      </c>
      <c r="P33" s="59" t="s">
        <v>793</v>
      </c>
    </row>
    <row r="34" spans="1:16" ht="12.75" customHeight="1" thickBot="1">
      <c r="A34" s="8" t="str">
        <f t="shared" si="0"/>
        <v>IBVS 692 </v>
      </c>
      <c r="B34" s="2" t="str">
        <f t="shared" si="1"/>
        <v>I</v>
      </c>
      <c r="C34" s="8">
        <f t="shared" si="2"/>
        <v>40995.139000000003</v>
      </c>
      <c r="D34" s="10" t="str">
        <f t="shared" si="3"/>
        <v>vis</v>
      </c>
      <c r="E34" s="55">
        <f>VLOOKUP(C34,'Active 1'!C$21:E$956,3,FALSE)</f>
        <v>-2899.9952022134912</v>
      </c>
      <c r="F34" s="2" t="s">
        <v>238</v>
      </c>
      <c r="G34" s="10" t="str">
        <f t="shared" si="4"/>
        <v>40995.139</v>
      </c>
      <c r="H34" s="8">
        <f t="shared" si="5"/>
        <v>-12864</v>
      </c>
      <c r="I34" s="56" t="s">
        <v>811</v>
      </c>
      <c r="J34" s="57" t="s">
        <v>812</v>
      </c>
      <c r="K34" s="56">
        <v>-12864</v>
      </c>
      <c r="L34" s="56" t="s">
        <v>813</v>
      </c>
      <c r="M34" s="57" t="s">
        <v>504</v>
      </c>
      <c r="N34" s="57" t="s">
        <v>242</v>
      </c>
      <c r="O34" s="58" t="s">
        <v>796</v>
      </c>
      <c r="P34" s="59" t="s">
        <v>797</v>
      </c>
    </row>
    <row r="35" spans="1:16" ht="12.75" customHeight="1" thickBot="1">
      <c r="A35" s="8" t="str">
        <f t="shared" si="0"/>
        <v>IBVS 692 </v>
      </c>
      <c r="B35" s="2" t="str">
        <f t="shared" si="1"/>
        <v>I</v>
      </c>
      <c r="C35" s="8">
        <f t="shared" si="2"/>
        <v>40996.271000000001</v>
      </c>
      <c r="D35" s="10" t="str">
        <f t="shared" si="3"/>
        <v>vis</v>
      </c>
      <c r="E35" s="55">
        <f>VLOOKUP(C35,'Active 1'!C$21:E$956,3,FALSE)</f>
        <v>-2898.9986711451843</v>
      </c>
      <c r="F35" s="2" t="s">
        <v>238</v>
      </c>
      <c r="G35" s="10" t="str">
        <f t="shared" si="4"/>
        <v>40996.271</v>
      </c>
      <c r="H35" s="8">
        <f t="shared" si="5"/>
        <v>-12863</v>
      </c>
      <c r="I35" s="56" t="s">
        <v>814</v>
      </c>
      <c r="J35" s="57" t="s">
        <v>815</v>
      </c>
      <c r="K35" s="56">
        <v>-12863</v>
      </c>
      <c r="L35" s="56" t="s">
        <v>705</v>
      </c>
      <c r="M35" s="57" t="s">
        <v>504</v>
      </c>
      <c r="N35" s="57" t="s">
        <v>242</v>
      </c>
      <c r="O35" s="58" t="s">
        <v>796</v>
      </c>
      <c r="P35" s="59" t="s">
        <v>797</v>
      </c>
    </row>
    <row r="36" spans="1:16" ht="12.75" customHeight="1" thickBot="1">
      <c r="A36" s="8" t="str">
        <f t="shared" si="0"/>
        <v> BBS 7 </v>
      </c>
      <c r="B36" s="2" t="str">
        <f t="shared" si="1"/>
        <v>I</v>
      </c>
      <c r="C36" s="8">
        <f t="shared" si="2"/>
        <v>41707.373</v>
      </c>
      <c r="D36" s="10" t="str">
        <f t="shared" si="3"/>
        <v>vis</v>
      </c>
      <c r="E36" s="55">
        <f>VLOOKUP(C36,'Active 1'!C$21:E$956,3,FALSE)</f>
        <v>-2272.9958127208224</v>
      </c>
      <c r="F36" s="2" t="s">
        <v>238</v>
      </c>
      <c r="G36" s="10" t="str">
        <f t="shared" si="4"/>
        <v>41707.373</v>
      </c>
      <c r="H36" s="8">
        <f t="shared" si="5"/>
        <v>-12237</v>
      </c>
      <c r="I36" s="56" t="s">
        <v>818</v>
      </c>
      <c r="J36" s="57" t="s">
        <v>819</v>
      </c>
      <c r="K36" s="56">
        <v>-12237</v>
      </c>
      <c r="L36" s="56" t="s">
        <v>753</v>
      </c>
      <c r="M36" s="57" t="s">
        <v>263</v>
      </c>
      <c r="N36" s="57"/>
      <c r="O36" s="58" t="s">
        <v>820</v>
      </c>
      <c r="P36" s="58" t="s">
        <v>821</v>
      </c>
    </row>
    <row r="37" spans="1:16" ht="12.75" customHeight="1" thickBot="1">
      <c r="A37" s="8" t="str">
        <f t="shared" si="0"/>
        <v> BBS 8 </v>
      </c>
      <c r="B37" s="2" t="str">
        <f t="shared" si="1"/>
        <v>I</v>
      </c>
      <c r="C37" s="8">
        <f t="shared" si="2"/>
        <v>41725.533000000003</v>
      </c>
      <c r="D37" s="10" t="str">
        <f t="shared" si="3"/>
        <v>vis</v>
      </c>
      <c r="E37" s="55">
        <f>VLOOKUP(C37,'Active 1'!C$21:E$956,3,FALSE)</f>
        <v>-2257.0090598935367</v>
      </c>
      <c r="F37" s="2" t="s">
        <v>238</v>
      </c>
      <c r="G37" s="10" t="str">
        <f t="shared" si="4"/>
        <v>41725.533</v>
      </c>
      <c r="H37" s="8">
        <f t="shared" si="5"/>
        <v>-12221</v>
      </c>
      <c r="I37" s="56" t="s">
        <v>825</v>
      </c>
      <c r="J37" s="57" t="s">
        <v>826</v>
      </c>
      <c r="K37" s="56">
        <v>-12221</v>
      </c>
      <c r="L37" s="56" t="s">
        <v>774</v>
      </c>
      <c r="M37" s="57" t="s">
        <v>263</v>
      </c>
      <c r="N37" s="57"/>
      <c r="O37" s="58" t="s">
        <v>827</v>
      </c>
      <c r="P37" s="58" t="s">
        <v>828</v>
      </c>
    </row>
    <row r="38" spans="1:16" ht="12.75" customHeight="1" thickBot="1">
      <c r="A38" s="8" t="str">
        <f t="shared" si="0"/>
        <v> BBS 8 </v>
      </c>
      <c r="B38" s="2" t="str">
        <f t="shared" si="1"/>
        <v>I</v>
      </c>
      <c r="C38" s="8">
        <f t="shared" si="2"/>
        <v>41765.307000000001</v>
      </c>
      <c r="D38" s="10" t="str">
        <f t="shared" si="3"/>
        <v>vis</v>
      </c>
      <c r="E38" s="55">
        <f>VLOOKUP(C38,'Active 1'!C$21:E$956,3,FALSE)</f>
        <v>-2221.9949020217136</v>
      </c>
      <c r="F38" s="2" t="s">
        <v>238</v>
      </c>
      <c r="G38" s="10" t="str">
        <f t="shared" si="4"/>
        <v>41765.307</v>
      </c>
      <c r="H38" s="8">
        <f t="shared" si="5"/>
        <v>-12186</v>
      </c>
      <c r="I38" s="56" t="s">
        <v>836</v>
      </c>
      <c r="J38" s="57" t="s">
        <v>837</v>
      </c>
      <c r="K38" s="56">
        <v>-12186</v>
      </c>
      <c r="L38" s="56" t="s">
        <v>753</v>
      </c>
      <c r="M38" s="57" t="s">
        <v>263</v>
      </c>
      <c r="N38" s="57"/>
      <c r="O38" s="58" t="s">
        <v>838</v>
      </c>
      <c r="P38" s="58" t="s">
        <v>828</v>
      </c>
    </row>
    <row r="39" spans="1:16" ht="12.75" customHeight="1" thickBot="1">
      <c r="A39" s="8" t="str">
        <f t="shared" si="0"/>
        <v> BBS 13 </v>
      </c>
      <c r="B39" s="2" t="str">
        <f t="shared" si="1"/>
        <v>I</v>
      </c>
      <c r="C39" s="8">
        <f t="shared" si="2"/>
        <v>42059.51</v>
      </c>
      <c r="D39" s="10" t="str">
        <f t="shared" si="3"/>
        <v>vis</v>
      </c>
      <c r="E39" s="55">
        <f>VLOOKUP(C39,'Active 1'!C$21:E$956,3,FALSE)</f>
        <v>-1962.9998226139442</v>
      </c>
      <c r="F39" s="2" t="s">
        <v>238</v>
      </c>
      <c r="G39" s="10" t="str">
        <f t="shared" si="4"/>
        <v>42059.510</v>
      </c>
      <c r="H39" s="8">
        <f t="shared" si="5"/>
        <v>-11927</v>
      </c>
      <c r="I39" s="56" t="s">
        <v>842</v>
      </c>
      <c r="J39" s="57" t="s">
        <v>843</v>
      </c>
      <c r="K39" s="56">
        <v>-11927</v>
      </c>
      <c r="L39" s="56" t="s">
        <v>844</v>
      </c>
      <c r="M39" s="57" t="s">
        <v>263</v>
      </c>
      <c r="N39" s="57"/>
      <c r="O39" s="58" t="s">
        <v>820</v>
      </c>
      <c r="P39" s="58" t="s">
        <v>845</v>
      </c>
    </row>
    <row r="40" spans="1:16" ht="12.75" customHeight="1" thickBot="1">
      <c r="A40" s="8" t="str">
        <f t="shared" si="0"/>
        <v> BBS 14 </v>
      </c>
      <c r="B40" s="2" t="str">
        <f t="shared" si="1"/>
        <v>I</v>
      </c>
      <c r="C40" s="8">
        <f t="shared" si="2"/>
        <v>42092.451999999997</v>
      </c>
      <c r="D40" s="10" t="str">
        <f t="shared" si="3"/>
        <v>vis</v>
      </c>
      <c r="E40" s="55">
        <f>VLOOKUP(C40,'Active 1'!C$21:E$956,3,FALSE)</f>
        <v>-1934.0000642639291</v>
      </c>
      <c r="F40" s="2" t="s">
        <v>238</v>
      </c>
      <c r="G40" s="10" t="str">
        <f t="shared" si="4"/>
        <v>42092.452</v>
      </c>
      <c r="H40" s="8">
        <f t="shared" si="5"/>
        <v>-11898</v>
      </c>
      <c r="I40" s="56" t="s">
        <v>846</v>
      </c>
      <c r="J40" s="57" t="s">
        <v>847</v>
      </c>
      <c r="K40" s="56">
        <v>-11898</v>
      </c>
      <c r="L40" s="56" t="s">
        <v>844</v>
      </c>
      <c r="M40" s="57" t="s">
        <v>263</v>
      </c>
      <c r="N40" s="57"/>
      <c r="O40" s="58" t="s">
        <v>838</v>
      </c>
      <c r="P40" s="58" t="s">
        <v>848</v>
      </c>
    </row>
    <row r="41" spans="1:16" ht="13.5" thickBot="1">
      <c r="A41" s="8" t="str">
        <f t="shared" si="0"/>
        <v> BBS 14 </v>
      </c>
      <c r="B41" s="2" t="str">
        <f t="shared" si="1"/>
        <v>I</v>
      </c>
      <c r="C41" s="8">
        <f t="shared" si="2"/>
        <v>42099.271000000001</v>
      </c>
      <c r="D41" s="10" t="str">
        <f t="shared" si="3"/>
        <v>vis</v>
      </c>
      <c r="E41" s="55">
        <f>VLOOKUP(C41,'Active 1'!C$21:E$956,3,FALSE)</f>
        <v>-1927.9971090035053</v>
      </c>
      <c r="F41" s="2" t="s">
        <v>238</v>
      </c>
      <c r="G41" s="10" t="str">
        <f t="shared" si="4"/>
        <v>42099.271</v>
      </c>
      <c r="H41" s="8">
        <f t="shared" si="5"/>
        <v>-11892</v>
      </c>
      <c r="I41" s="56" t="s">
        <v>849</v>
      </c>
      <c r="J41" s="57" t="s">
        <v>850</v>
      </c>
      <c r="K41" s="56">
        <v>-11892</v>
      </c>
      <c r="L41" s="56" t="s">
        <v>768</v>
      </c>
      <c r="M41" s="57" t="s">
        <v>263</v>
      </c>
      <c r="N41" s="57"/>
      <c r="O41" s="58" t="s">
        <v>820</v>
      </c>
      <c r="P41" s="58" t="s">
        <v>848</v>
      </c>
    </row>
    <row r="42" spans="1:16" ht="13.5" thickBot="1">
      <c r="A42" s="8" t="str">
        <f t="shared" si="0"/>
        <v> BBS 14 </v>
      </c>
      <c r="B42" s="2" t="str">
        <f t="shared" si="1"/>
        <v>I</v>
      </c>
      <c r="C42" s="8">
        <f t="shared" si="2"/>
        <v>42100.4</v>
      </c>
      <c r="D42" s="10" t="str">
        <f t="shared" si="3"/>
        <v>vis</v>
      </c>
      <c r="E42" s="55">
        <f>VLOOKUP(C42,'Active 1'!C$21:E$956,3,FALSE)</f>
        <v>-1927.0032189185927</v>
      </c>
      <c r="F42" s="2" t="s">
        <v>238</v>
      </c>
      <c r="G42" s="10" t="str">
        <f t="shared" si="4"/>
        <v>42100.400</v>
      </c>
      <c r="H42" s="8">
        <f t="shared" si="5"/>
        <v>-11891</v>
      </c>
      <c r="I42" s="56" t="s">
        <v>851</v>
      </c>
      <c r="J42" s="57" t="s">
        <v>852</v>
      </c>
      <c r="K42" s="56">
        <v>-11891</v>
      </c>
      <c r="L42" s="56" t="s">
        <v>834</v>
      </c>
      <c r="M42" s="57" t="s">
        <v>263</v>
      </c>
      <c r="N42" s="57"/>
      <c r="O42" s="58" t="s">
        <v>820</v>
      </c>
      <c r="P42" s="58" t="s">
        <v>848</v>
      </c>
    </row>
    <row r="43" spans="1:16" ht="13.5" thickBot="1">
      <c r="A43" s="8" t="str">
        <f t="shared" si="0"/>
        <v> BBS 14 </v>
      </c>
      <c r="B43" s="2" t="str">
        <f t="shared" si="1"/>
        <v>I</v>
      </c>
      <c r="C43" s="8">
        <f t="shared" si="2"/>
        <v>42116.303999999996</v>
      </c>
      <c r="D43" s="10" t="str">
        <f t="shared" si="3"/>
        <v>vis</v>
      </c>
      <c r="E43" s="55">
        <f>VLOOKUP(C43,'Active 1'!C$21:E$956,3,FALSE)</f>
        <v>-1913.0024856055406</v>
      </c>
      <c r="F43" s="2" t="s">
        <v>238</v>
      </c>
      <c r="G43" s="10" t="str">
        <f t="shared" si="4"/>
        <v>42116.304</v>
      </c>
      <c r="H43" s="8">
        <f t="shared" si="5"/>
        <v>-11877</v>
      </c>
      <c r="I43" s="56" t="s">
        <v>853</v>
      </c>
      <c r="J43" s="57" t="s">
        <v>854</v>
      </c>
      <c r="K43" s="56">
        <v>-11877</v>
      </c>
      <c r="L43" s="56" t="s">
        <v>701</v>
      </c>
      <c r="M43" s="57" t="s">
        <v>263</v>
      </c>
      <c r="N43" s="57"/>
      <c r="O43" s="58" t="s">
        <v>820</v>
      </c>
      <c r="P43" s="58" t="s">
        <v>848</v>
      </c>
    </row>
    <row r="44" spans="1:16" ht="13.5" thickBot="1">
      <c r="A44" s="8" t="str">
        <f t="shared" si="0"/>
        <v> BBS 19 </v>
      </c>
      <c r="B44" s="2" t="str">
        <f t="shared" si="1"/>
        <v>I</v>
      </c>
      <c r="C44" s="8">
        <f t="shared" si="2"/>
        <v>42402.578000000001</v>
      </c>
      <c r="D44" s="10" t="str">
        <f t="shared" si="3"/>
        <v>vis</v>
      </c>
      <c r="E44" s="55">
        <f>VLOOKUP(C44,'Active 1'!C$21:E$956,3,FALSE)</f>
        <v>-1660.9875253149226</v>
      </c>
      <c r="F44" s="2" t="s">
        <v>238</v>
      </c>
      <c r="G44" s="10" t="str">
        <f t="shared" si="4"/>
        <v>42402.578</v>
      </c>
      <c r="H44" s="8">
        <f t="shared" si="5"/>
        <v>-11625</v>
      </c>
      <c r="I44" s="56" t="s">
        <v>865</v>
      </c>
      <c r="J44" s="57" t="s">
        <v>866</v>
      </c>
      <c r="K44" s="56">
        <v>-11625</v>
      </c>
      <c r="L44" s="56" t="s">
        <v>791</v>
      </c>
      <c r="M44" s="57" t="s">
        <v>263</v>
      </c>
      <c r="N44" s="57"/>
      <c r="O44" s="58" t="s">
        <v>820</v>
      </c>
      <c r="P44" s="58" t="s">
        <v>867</v>
      </c>
    </row>
    <row r="45" spans="1:16" ht="13.5" thickBot="1">
      <c r="A45" s="8" t="str">
        <f t="shared" si="0"/>
        <v> BBS 20 </v>
      </c>
      <c r="B45" s="2" t="str">
        <f t="shared" si="1"/>
        <v>I</v>
      </c>
      <c r="C45" s="8">
        <f t="shared" si="2"/>
        <v>42426.419000000002</v>
      </c>
      <c r="D45" s="10" t="str">
        <f t="shared" si="3"/>
        <v>vis</v>
      </c>
      <c r="E45" s="55">
        <f>VLOOKUP(C45,'Active 1'!C$21:E$956,3,FALSE)</f>
        <v>-1639.9996302623204</v>
      </c>
      <c r="F45" s="2" t="s">
        <v>238</v>
      </c>
      <c r="G45" s="10" t="str">
        <f t="shared" si="4"/>
        <v>42426.419</v>
      </c>
      <c r="H45" s="8">
        <f t="shared" si="5"/>
        <v>-11604</v>
      </c>
      <c r="I45" s="56" t="s">
        <v>880</v>
      </c>
      <c r="J45" s="57" t="s">
        <v>881</v>
      </c>
      <c r="K45" s="56">
        <v>-11604</v>
      </c>
      <c r="L45" s="56" t="s">
        <v>861</v>
      </c>
      <c r="M45" s="57" t="s">
        <v>263</v>
      </c>
      <c r="N45" s="57"/>
      <c r="O45" s="58" t="s">
        <v>820</v>
      </c>
      <c r="P45" s="58" t="s">
        <v>882</v>
      </c>
    </row>
    <row r="46" spans="1:16" ht="13.5" thickBot="1">
      <c r="A46" s="8" t="str">
        <f t="shared" si="0"/>
        <v> BBS 20 </v>
      </c>
      <c r="B46" s="2" t="str">
        <f t="shared" si="1"/>
        <v>I</v>
      </c>
      <c r="C46" s="8">
        <f t="shared" si="2"/>
        <v>42426.421999999999</v>
      </c>
      <c r="D46" s="10" t="str">
        <f t="shared" si="3"/>
        <v>vis</v>
      </c>
      <c r="E46" s="55">
        <f>VLOOKUP(C46,'Active 1'!C$21:E$956,3,FALSE)</f>
        <v>-1639.9969892789265</v>
      </c>
      <c r="F46" s="2" t="s">
        <v>238</v>
      </c>
      <c r="G46" s="10" t="str">
        <f t="shared" si="4"/>
        <v>42426.422</v>
      </c>
      <c r="H46" s="8">
        <f t="shared" si="5"/>
        <v>-11604</v>
      </c>
      <c r="I46" s="56" t="s">
        <v>883</v>
      </c>
      <c r="J46" s="57" t="s">
        <v>884</v>
      </c>
      <c r="K46" s="56">
        <v>-11604</v>
      </c>
      <c r="L46" s="56" t="s">
        <v>878</v>
      </c>
      <c r="M46" s="57" t="s">
        <v>263</v>
      </c>
      <c r="N46" s="57"/>
      <c r="O46" s="58" t="s">
        <v>838</v>
      </c>
      <c r="P46" s="58" t="s">
        <v>882</v>
      </c>
    </row>
    <row r="47" spans="1:16" ht="13.5" thickBot="1">
      <c r="A47" s="8" t="str">
        <f t="shared" si="0"/>
        <v> BBS 21 </v>
      </c>
      <c r="B47" s="2" t="str">
        <f t="shared" si="1"/>
        <v>I</v>
      </c>
      <c r="C47" s="8">
        <f t="shared" si="2"/>
        <v>42460.459000000003</v>
      </c>
      <c r="D47" s="10" t="str">
        <f t="shared" si="3"/>
        <v>vis</v>
      </c>
      <c r="E47" s="55">
        <f>VLOOKUP(C47,'Active 1'!C$21:E$956,3,FALSE)</f>
        <v>-1610.033271989153</v>
      </c>
      <c r="F47" s="2" t="s">
        <v>238</v>
      </c>
      <c r="G47" s="10" t="str">
        <f t="shared" si="4"/>
        <v>42460.459</v>
      </c>
      <c r="H47" s="8">
        <f t="shared" si="5"/>
        <v>-11574</v>
      </c>
      <c r="I47" s="56" t="s">
        <v>914</v>
      </c>
      <c r="J47" s="57" t="s">
        <v>915</v>
      </c>
      <c r="K47" s="56">
        <v>-11574</v>
      </c>
      <c r="L47" s="56" t="s">
        <v>916</v>
      </c>
      <c r="M47" s="57" t="s">
        <v>263</v>
      </c>
      <c r="N47" s="57"/>
      <c r="O47" s="58" t="s">
        <v>761</v>
      </c>
      <c r="P47" s="58" t="s">
        <v>917</v>
      </c>
    </row>
    <row r="48" spans="1:16" ht="13.5" thickBot="1">
      <c r="A48" s="8" t="str">
        <f t="shared" si="0"/>
        <v> BBS 21 </v>
      </c>
      <c r="B48" s="2" t="str">
        <f t="shared" si="1"/>
        <v>I</v>
      </c>
      <c r="C48" s="8">
        <f t="shared" si="2"/>
        <v>42467.3</v>
      </c>
      <c r="D48" s="10" t="str">
        <f t="shared" si="3"/>
        <v>vis</v>
      </c>
      <c r="E48" s="55">
        <f>VLOOKUP(C48,'Active 1'!C$21:E$956,3,FALSE)</f>
        <v>-1604.0109495171571</v>
      </c>
      <c r="F48" s="2" t="s">
        <v>238</v>
      </c>
      <c r="G48" s="10" t="str">
        <f t="shared" si="4"/>
        <v>42467.300</v>
      </c>
      <c r="H48" s="8">
        <f t="shared" si="5"/>
        <v>-11568</v>
      </c>
      <c r="I48" s="56" t="s">
        <v>918</v>
      </c>
      <c r="J48" s="57" t="s">
        <v>919</v>
      </c>
      <c r="K48" s="56">
        <v>-11568</v>
      </c>
      <c r="L48" s="56" t="s">
        <v>920</v>
      </c>
      <c r="M48" s="57" t="s">
        <v>263</v>
      </c>
      <c r="N48" s="57"/>
      <c r="O48" s="58" t="s">
        <v>838</v>
      </c>
      <c r="P48" s="58" t="s">
        <v>917</v>
      </c>
    </row>
    <row r="49" spans="1:16" ht="13.5" thickBot="1">
      <c r="A49" s="8" t="str">
        <f t="shared" si="0"/>
        <v> BBS 26 </v>
      </c>
      <c r="B49" s="2" t="str">
        <f t="shared" si="1"/>
        <v>I</v>
      </c>
      <c r="C49" s="8">
        <f t="shared" si="2"/>
        <v>42785.366999999998</v>
      </c>
      <c r="D49" s="10" t="str">
        <f t="shared" si="3"/>
        <v>vis</v>
      </c>
      <c r="E49" s="55">
        <f>VLOOKUP(C49,'Active 1'!C$21:E$956,3,FALSE)</f>
        <v>-1324.0077275174174</v>
      </c>
      <c r="F49" s="2" t="s">
        <v>238</v>
      </c>
      <c r="G49" s="10" t="str">
        <f t="shared" si="4"/>
        <v>42785.367</v>
      </c>
      <c r="H49" s="8">
        <f t="shared" si="5"/>
        <v>-11288</v>
      </c>
      <c r="I49" s="56" t="s">
        <v>935</v>
      </c>
      <c r="J49" s="57" t="s">
        <v>936</v>
      </c>
      <c r="K49" s="56">
        <v>-11288</v>
      </c>
      <c r="L49" s="56" t="s">
        <v>937</v>
      </c>
      <c r="M49" s="57" t="s">
        <v>263</v>
      </c>
      <c r="N49" s="57"/>
      <c r="O49" s="58" t="s">
        <v>838</v>
      </c>
      <c r="P49" s="58" t="s">
        <v>938</v>
      </c>
    </row>
    <row r="50" spans="1:16" ht="13.5" thickBot="1">
      <c r="A50" s="8" t="str">
        <f t="shared" si="0"/>
        <v> BBS 27 </v>
      </c>
      <c r="B50" s="2" t="str">
        <f t="shared" si="1"/>
        <v>I</v>
      </c>
      <c r="C50" s="8">
        <f t="shared" si="2"/>
        <v>42802.432000000001</v>
      </c>
      <c r="D50" s="10" t="str">
        <f t="shared" si="3"/>
        <v>vis</v>
      </c>
      <c r="E50" s="55">
        <f>VLOOKUP(C50,'Active 1'!C$21:E$956,3,FALSE)</f>
        <v>-1308.9849336298832</v>
      </c>
      <c r="F50" s="2" t="s">
        <v>238</v>
      </c>
      <c r="G50" s="10" t="str">
        <f t="shared" si="4"/>
        <v>42802.432</v>
      </c>
      <c r="H50" s="8">
        <f t="shared" si="5"/>
        <v>-11273</v>
      </c>
      <c r="I50" s="56" t="s">
        <v>939</v>
      </c>
      <c r="J50" s="57" t="s">
        <v>940</v>
      </c>
      <c r="K50" s="56">
        <v>-11273</v>
      </c>
      <c r="L50" s="56" t="s">
        <v>705</v>
      </c>
      <c r="M50" s="57" t="s">
        <v>263</v>
      </c>
      <c r="N50" s="57"/>
      <c r="O50" s="58" t="s">
        <v>941</v>
      </c>
      <c r="P50" s="58" t="s">
        <v>942</v>
      </c>
    </row>
    <row r="51" spans="1:16" ht="13.5" thickBot="1">
      <c r="A51" s="8" t="str">
        <f t="shared" si="0"/>
        <v> BBS 26 </v>
      </c>
      <c r="B51" s="2" t="str">
        <f t="shared" si="1"/>
        <v>I</v>
      </c>
      <c r="C51" s="8">
        <f t="shared" si="2"/>
        <v>42802.434000000001</v>
      </c>
      <c r="D51" s="10" t="str">
        <f t="shared" si="3"/>
        <v>vis</v>
      </c>
      <c r="E51" s="55">
        <f>VLOOKUP(C51,'Active 1'!C$21:E$956,3,FALSE)</f>
        <v>-1308.9831729742853</v>
      </c>
      <c r="F51" s="2" t="s">
        <v>238</v>
      </c>
      <c r="G51" s="10" t="str">
        <f t="shared" si="4"/>
        <v>42802.434</v>
      </c>
      <c r="H51" s="8">
        <f t="shared" si="5"/>
        <v>-11273</v>
      </c>
      <c r="I51" s="56" t="s">
        <v>943</v>
      </c>
      <c r="J51" s="57" t="s">
        <v>944</v>
      </c>
      <c r="K51" s="56">
        <v>-11273</v>
      </c>
      <c r="L51" s="56" t="s">
        <v>723</v>
      </c>
      <c r="M51" s="57" t="s">
        <v>263</v>
      </c>
      <c r="N51" s="57"/>
      <c r="O51" s="58" t="s">
        <v>820</v>
      </c>
      <c r="P51" s="58" t="s">
        <v>938</v>
      </c>
    </row>
    <row r="52" spans="1:16" ht="13.5" thickBot="1">
      <c r="A52" s="8" t="str">
        <f t="shared" si="0"/>
        <v>IBVS 1249 </v>
      </c>
      <c r="B52" s="2" t="str">
        <f t="shared" si="1"/>
        <v>I</v>
      </c>
      <c r="C52" s="8">
        <f t="shared" si="2"/>
        <v>42820.5936</v>
      </c>
      <c r="D52" s="10" t="str">
        <f t="shared" si="3"/>
        <v>vis</v>
      </c>
      <c r="E52" s="55">
        <f>VLOOKUP(C52,'Active 1'!C$21:E$956,3,FALSE)</f>
        <v>-1292.9967722781228</v>
      </c>
      <c r="F52" s="2" t="s">
        <v>238</v>
      </c>
      <c r="G52" s="10" t="str">
        <f t="shared" si="4"/>
        <v>42820.5936</v>
      </c>
      <c r="H52" s="8">
        <f t="shared" si="5"/>
        <v>-11257</v>
      </c>
      <c r="I52" s="56" t="s">
        <v>945</v>
      </c>
      <c r="J52" s="57" t="s">
        <v>946</v>
      </c>
      <c r="K52" s="56">
        <v>-11257</v>
      </c>
      <c r="L52" s="56" t="s">
        <v>947</v>
      </c>
      <c r="M52" s="57" t="s">
        <v>504</v>
      </c>
      <c r="N52" s="57" t="s">
        <v>242</v>
      </c>
      <c r="O52" s="58" t="s">
        <v>948</v>
      </c>
      <c r="P52" s="59" t="s">
        <v>949</v>
      </c>
    </row>
    <row r="53" spans="1:16" ht="13.5" thickBot="1">
      <c r="A53" s="8" t="str">
        <f t="shared" si="0"/>
        <v> BBS 26 </v>
      </c>
      <c r="B53" s="2" t="str">
        <f t="shared" si="1"/>
        <v>I</v>
      </c>
      <c r="C53" s="8">
        <f t="shared" si="2"/>
        <v>42826.277000000002</v>
      </c>
      <c r="D53" s="10" t="str">
        <f t="shared" si="3"/>
        <v>vis</v>
      </c>
      <c r="E53" s="55">
        <f>VLOOKUP(C53,'Active 1'!C$21:E$956,3,FALSE)</f>
        <v>-1287.9935172660851</v>
      </c>
      <c r="F53" s="2" t="s">
        <v>238</v>
      </c>
      <c r="G53" s="10" t="str">
        <f t="shared" si="4"/>
        <v>42826.277</v>
      </c>
      <c r="H53" s="8">
        <f t="shared" si="5"/>
        <v>-11252</v>
      </c>
      <c r="I53" s="56" t="s">
        <v>950</v>
      </c>
      <c r="J53" s="57" t="s">
        <v>951</v>
      </c>
      <c r="K53" s="56">
        <v>-11252</v>
      </c>
      <c r="L53" s="56" t="s">
        <v>878</v>
      </c>
      <c r="M53" s="57" t="s">
        <v>263</v>
      </c>
      <c r="N53" s="57"/>
      <c r="O53" s="58" t="s">
        <v>952</v>
      </c>
      <c r="P53" s="58" t="s">
        <v>938</v>
      </c>
    </row>
    <row r="54" spans="1:16" ht="13.5" thickBot="1">
      <c r="A54" s="8" t="str">
        <f t="shared" si="0"/>
        <v> BBS 26 </v>
      </c>
      <c r="B54" s="2" t="str">
        <f t="shared" si="1"/>
        <v>I</v>
      </c>
      <c r="C54" s="8">
        <f t="shared" si="2"/>
        <v>42826.286</v>
      </c>
      <c r="D54" s="10" t="str">
        <f t="shared" si="3"/>
        <v>vis</v>
      </c>
      <c r="E54" s="55">
        <f>VLOOKUP(C54,'Active 1'!C$21:E$956,3,FALSE)</f>
        <v>-1287.9855943158968</v>
      </c>
      <c r="F54" s="2" t="s">
        <v>238</v>
      </c>
      <c r="G54" s="10" t="str">
        <f t="shared" si="4"/>
        <v>42826.286</v>
      </c>
      <c r="H54" s="8">
        <f t="shared" si="5"/>
        <v>-11252</v>
      </c>
      <c r="I54" s="56" t="s">
        <v>953</v>
      </c>
      <c r="J54" s="57" t="s">
        <v>954</v>
      </c>
      <c r="K54" s="56">
        <v>-11252</v>
      </c>
      <c r="L54" s="56" t="s">
        <v>779</v>
      </c>
      <c r="M54" s="57" t="s">
        <v>263</v>
      </c>
      <c r="N54" s="57"/>
      <c r="O54" s="58" t="s">
        <v>955</v>
      </c>
      <c r="P54" s="58" t="s">
        <v>938</v>
      </c>
    </row>
    <row r="55" spans="1:16" ht="13.5" thickBot="1">
      <c r="A55" s="8" t="str">
        <f t="shared" si="0"/>
        <v> BBS 26 </v>
      </c>
      <c r="B55" s="2" t="str">
        <f t="shared" si="1"/>
        <v>I</v>
      </c>
      <c r="C55" s="8">
        <f t="shared" si="2"/>
        <v>42835.347999999998</v>
      </c>
      <c r="D55" s="10" t="str">
        <f t="shared" si="3"/>
        <v>vis</v>
      </c>
      <c r="E55" s="55">
        <f>VLOOKUP(C55,'Active 1'!C$21:E$956,3,FALSE)</f>
        <v>-1280.0080638026366</v>
      </c>
      <c r="F55" s="2" t="s">
        <v>238</v>
      </c>
      <c r="G55" s="10" t="str">
        <f t="shared" si="4"/>
        <v>42835.348</v>
      </c>
      <c r="H55" s="8">
        <f t="shared" si="5"/>
        <v>-11244</v>
      </c>
      <c r="I55" s="56" t="s">
        <v>956</v>
      </c>
      <c r="J55" s="57" t="s">
        <v>957</v>
      </c>
      <c r="K55" s="56">
        <v>-11244</v>
      </c>
      <c r="L55" s="56" t="s">
        <v>937</v>
      </c>
      <c r="M55" s="57" t="s">
        <v>263</v>
      </c>
      <c r="N55" s="57"/>
      <c r="O55" s="58" t="s">
        <v>838</v>
      </c>
      <c r="P55" s="58" t="s">
        <v>938</v>
      </c>
    </row>
    <row r="56" spans="1:16" ht="13.5" thickBot="1">
      <c r="A56" s="8" t="str">
        <f t="shared" si="0"/>
        <v> BBS 26 </v>
      </c>
      <c r="B56" s="2" t="str">
        <f t="shared" si="1"/>
        <v>I</v>
      </c>
      <c r="C56" s="8">
        <f t="shared" si="2"/>
        <v>42835.368000000002</v>
      </c>
      <c r="D56" s="10" t="str">
        <f t="shared" si="3"/>
        <v>vis</v>
      </c>
      <c r="E56" s="55">
        <f>VLOOKUP(C56,'Active 1'!C$21:E$956,3,FALSE)</f>
        <v>-1279.990457246656</v>
      </c>
      <c r="F56" s="2" t="s">
        <v>238</v>
      </c>
      <c r="G56" s="10" t="str">
        <f t="shared" si="4"/>
        <v>42835.368</v>
      </c>
      <c r="H56" s="8">
        <f t="shared" si="5"/>
        <v>-11244</v>
      </c>
      <c r="I56" s="56" t="s">
        <v>958</v>
      </c>
      <c r="J56" s="57" t="s">
        <v>959</v>
      </c>
      <c r="K56" s="56">
        <v>-11244</v>
      </c>
      <c r="L56" s="56" t="s">
        <v>787</v>
      </c>
      <c r="M56" s="57" t="s">
        <v>263</v>
      </c>
      <c r="N56" s="57"/>
      <c r="O56" s="58" t="s">
        <v>820</v>
      </c>
      <c r="P56" s="58" t="s">
        <v>938</v>
      </c>
    </row>
    <row r="57" spans="1:16" ht="13.5" thickBot="1">
      <c r="A57" s="8" t="str">
        <f t="shared" si="0"/>
        <v> AOEB 2 </v>
      </c>
      <c r="B57" s="2" t="str">
        <f t="shared" si="1"/>
        <v>I</v>
      </c>
      <c r="C57" s="8">
        <f t="shared" si="2"/>
        <v>42854.644</v>
      </c>
      <c r="D57" s="10" t="str">
        <f t="shared" si="3"/>
        <v>vis</v>
      </c>
      <c r="E57" s="55">
        <f>VLOOKUP(C57,'Active 1'!C$21:E$956,3,FALSE)</f>
        <v>-1263.0212585958479</v>
      </c>
      <c r="F57" s="2" t="s">
        <v>238</v>
      </c>
      <c r="G57" s="10" t="str">
        <f t="shared" si="4"/>
        <v>42854.644</v>
      </c>
      <c r="H57" s="8">
        <f t="shared" si="5"/>
        <v>-11227</v>
      </c>
      <c r="I57" s="56" t="s">
        <v>963</v>
      </c>
      <c r="J57" s="57" t="s">
        <v>964</v>
      </c>
      <c r="K57" s="56">
        <v>-11227</v>
      </c>
      <c r="L57" s="56" t="s">
        <v>965</v>
      </c>
      <c r="M57" s="57" t="s">
        <v>263</v>
      </c>
      <c r="N57" s="57"/>
      <c r="O57" s="58" t="s">
        <v>893</v>
      </c>
      <c r="P57" s="58" t="s">
        <v>962</v>
      </c>
    </row>
    <row r="58" spans="1:16" ht="13.5" thickBot="1">
      <c r="A58" s="8" t="str">
        <f t="shared" si="0"/>
        <v> AOEB 2 </v>
      </c>
      <c r="B58" s="2" t="str">
        <f t="shared" si="1"/>
        <v>I</v>
      </c>
      <c r="C58" s="8">
        <f t="shared" si="2"/>
        <v>42854.644999999997</v>
      </c>
      <c r="D58" s="10" t="str">
        <f t="shared" si="3"/>
        <v>vis</v>
      </c>
      <c r="E58" s="55">
        <f>VLOOKUP(C58,'Active 1'!C$21:E$956,3,FALSE)</f>
        <v>-1263.0203782680521</v>
      </c>
      <c r="F58" s="2" t="s">
        <v>238</v>
      </c>
      <c r="G58" s="10" t="str">
        <f t="shared" si="4"/>
        <v>42854.645</v>
      </c>
      <c r="H58" s="8">
        <f t="shared" si="5"/>
        <v>-11227</v>
      </c>
      <c r="I58" s="56" t="s">
        <v>966</v>
      </c>
      <c r="J58" s="57" t="s">
        <v>967</v>
      </c>
      <c r="K58" s="56">
        <v>-11227</v>
      </c>
      <c r="L58" s="56" t="s">
        <v>968</v>
      </c>
      <c r="M58" s="57" t="s">
        <v>263</v>
      </c>
      <c r="N58" s="57"/>
      <c r="O58" s="58" t="s">
        <v>969</v>
      </c>
      <c r="P58" s="58" t="s">
        <v>962</v>
      </c>
    </row>
    <row r="59" spans="1:16" ht="13.5" thickBot="1">
      <c r="A59" s="8" t="str">
        <f t="shared" si="0"/>
        <v>IBVS 1350 </v>
      </c>
      <c r="B59" s="2" t="str">
        <f t="shared" si="1"/>
        <v>I</v>
      </c>
      <c r="C59" s="8">
        <f t="shared" si="2"/>
        <v>42887.502</v>
      </c>
      <c r="D59" s="10" t="str">
        <f t="shared" si="3"/>
        <v>vis</v>
      </c>
      <c r="E59" s="55">
        <f>VLOOKUP(C59,'Active 1'!C$21:E$956,3,FALSE)</f>
        <v>-1234.0954477809328</v>
      </c>
      <c r="F59" s="2" t="s">
        <v>238</v>
      </c>
      <c r="G59" s="10" t="str">
        <f t="shared" si="4"/>
        <v>42887.502</v>
      </c>
      <c r="H59" s="8">
        <f t="shared" si="5"/>
        <v>-11198</v>
      </c>
      <c r="I59" s="56" t="s">
        <v>970</v>
      </c>
      <c r="J59" s="57" t="s">
        <v>971</v>
      </c>
      <c r="K59" s="56">
        <v>-11198</v>
      </c>
      <c r="L59" s="56" t="s">
        <v>972</v>
      </c>
      <c r="M59" s="57" t="s">
        <v>263</v>
      </c>
      <c r="N59" s="57"/>
      <c r="O59" s="58" t="s">
        <v>973</v>
      </c>
      <c r="P59" s="59" t="s">
        <v>974</v>
      </c>
    </row>
    <row r="60" spans="1:16" ht="13.5" thickBot="1">
      <c r="A60" s="8" t="str">
        <f t="shared" si="0"/>
        <v> AOEB 2 </v>
      </c>
      <c r="B60" s="2" t="str">
        <f t="shared" si="1"/>
        <v>I</v>
      </c>
      <c r="C60" s="8">
        <f t="shared" si="2"/>
        <v>43098.913999999997</v>
      </c>
      <c r="D60" s="10" t="str">
        <f t="shared" si="3"/>
        <v>vis</v>
      </c>
      <c r="E60" s="55">
        <f>VLOOKUP(C60,'Active 1'!C$21:E$956,3,FALSE)</f>
        <v>-1047.9835871685182</v>
      </c>
      <c r="F60" s="2" t="s">
        <v>238</v>
      </c>
      <c r="G60" s="10" t="str">
        <f t="shared" si="4"/>
        <v>43098.914</v>
      </c>
      <c r="H60" s="8">
        <f t="shared" si="5"/>
        <v>-11012</v>
      </c>
      <c r="I60" s="56" t="s">
        <v>975</v>
      </c>
      <c r="J60" s="57" t="s">
        <v>976</v>
      </c>
      <c r="K60" s="56">
        <v>-11012</v>
      </c>
      <c r="L60" s="56" t="s">
        <v>779</v>
      </c>
      <c r="M60" s="57" t="s">
        <v>263</v>
      </c>
      <c r="N60" s="57"/>
      <c r="O60" s="58" t="s">
        <v>893</v>
      </c>
      <c r="P60" s="58" t="s">
        <v>962</v>
      </c>
    </row>
    <row r="61" spans="1:16" ht="13.5" thickBot="1">
      <c r="A61" s="8" t="str">
        <f t="shared" si="0"/>
        <v> BBS 32 </v>
      </c>
      <c r="B61" s="2" t="str">
        <f t="shared" si="1"/>
        <v>I</v>
      </c>
      <c r="C61" s="8">
        <f t="shared" si="2"/>
        <v>43161.377</v>
      </c>
      <c r="D61" s="10" t="str">
        <f t="shared" si="3"/>
        <v>vis</v>
      </c>
      <c r="E61" s="55">
        <f>VLOOKUP(C61,'Active 1'!C$21:E$956,3,FALSE)</f>
        <v>-992.99567186837407</v>
      </c>
      <c r="F61" s="2" t="s">
        <v>238</v>
      </c>
      <c r="G61" s="10" t="str">
        <f t="shared" si="4"/>
        <v>43161.377</v>
      </c>
      <c r="H61" s="8">
        <f t="shared" si="5"/>
        <v>-10957</v>
      </c>
      <c r="I61" s="56" t="s">
        <v>977</v>
      </c>
      <c r="J61" s="57" t="s">
        <v>978</v>
      </c>
      <c r="K61" s="56">
        <v>-10957</v>
      </c>
      <c r="L61" s="56" t="s">
        <v>834</v>
      </c>
      <c r="M61" s="57" t="s">
        <v>263</v>
      </c>
      <c r="N61" s="57"/>
      <c r="O61" s="58" t="s">
        <v>979</v>
      </c>
      <c r="P61" s="58" t="s">
        <v>980</v>
      </c>
    </row>
    <row r="62" spans="1:16" ht="13.5" thickBot="1">
      <c r="A62" s="8" t="str">
        <f t="shared" si="0"/>
        <v> BBS 32 </v>
      </c>
      <c r="B62" s="2" t="str">
        <f t="shared" si="1"/>
        <v>I</v>
      </c>
      <c r="C62" s="8">
        <f t="shared" si="2"/>
        <v>43162.514000000003</v>
      </c>
      <c r="D62" s="10" t="str">
        <f t="shared" si="3"/>
        <v>vis</v>
      </c>
      <c r="E62" s="55">
        <f>VLOOKUP(C62,'Active 1'!C$21:E$956,3,FALSE)</f>
        <v>-991.99473916106899</v>
      </c>
      <c r="F62" s="2" t="s">
        <v>238</v>
      </c>
      <c r="G62" s="10" t="str">
        <f t="shared" si="4"/>
        <v>43162.514</v>
      </c>
      <c r="H62" s="8">
        <f t="shared" si="5"/>
        <v>-10956</v>
      </c>
      <c r="I62" s="56" t="s">
        <v>981</v>
      </c>
      <c r="J62" s="57" t="s">
        <v>982</v>
      </c>
      <c r="K62" s="56">
        <v>-10956</v>
      </c>
      <c r="L62" s="56" t="s">
        <v>701</v>
      </c>
      <c r="M62" s="57" t="s">
        <v>263</v>
      </c>
      <c r="N62" s="57"/>
      <c r="O62" s="58" t="s">
        <v>979</v>
      </c>
      <c r="P62" s="58" t="s">
        <v>980</v>
      </c>
    </row>
    <row r="63" spans="1:16" ht="13.5" thickBot="1">
      <c r="A63" s="8" t="str">
        <f t="shared" si="0"/>
        <v> BBS 32 </v>
      </c>
      <c r="B63" s="2" t="str">
        <f t="shared" si="1"/>
        <v>I</v>
      </c>
      <c r="C63" s="8">
        <f t="shared" si="2"/>
        <v>43186.360999999997</v>
      </c>
      <c r="D63" s="10" t="str">
        <f t="shared" si="3"/>
        <v>vis</v>
      </c>
      <c r="E63" s="55">
        <f>VLOOKUP(C63,'Active 1'!C$21:E$956,3,FALSE)</f>
        <v>-971.00156214167907</v>
      </c>
      <c r="F63" s="2" t="s">
        <v>238</v>
      </c>
      <c r="G63" s="10" t="str">
        <f t="shared" si="4"/>
        <v>43186.361</v>
      </c>
      <c r="H63" s="8">
        <f t="shared" si="5"/>
        <v>-10935</v>
      </c>
      <c r="I63" s="56" t="s">
        <v>983</v>
      </c>
      <c r="J63" s="57" t="s">
        <v>984</v>
      </c>
      <c r="K63" s="56">
        <v>-10935</v>
      </c>
      <c r="L63" s="56" t="s">
        <v>911</v>
      </c>
      <c r="M63" s="57" t="s">
        <v>263</v>
      </c>
      <c r="N63" s="57"/>
      <c r="O63" s="58" t="s">
        <v>985</v>
      </c>
      <c r="P63" s="58" t="s">
        <v>980</v>
      </c>
    </row>
    <row r="64" spans="1:16" ht="13.5" thickBot="1">
      <c r="A64" s="8" t="str">
        <f t="shared" si="0"/>
        <v> BBS 33 </v>
      </c>
      <c r="B64" s="2" t="str">
        <f t="shared" si="1"/>
        <v>I</v>
      </c>
      <c r="C64" s="8">
        <f t="shared" si="2"/>
        <v>43202.271999999997</v>
      </c>
      <c r="D64" s="10" t="str">
        <f t="shared" si="3"/>
        <v>vis</v>
      </c>
      <c r="E64" s="55">
        <f>VLOOKUP(C64,'Active 1'!C$21:E$956,3,FALSE)</f>
        <v>-956.99466653403056</v>
      </c>
      <c r="F64" s="2" t="s">
        <v>238</v>
      </c>
      <c r="G64" s="10" t="str">
        <f t="shared" si="4"/>
        <v>43202.272</v>
      </c>
      <c r="H64" s="8">
        <f t="shared" si="5"/>
        <v>-10921</v>
      </c>
      <c r="I64" s="56" t="s">
        <v>986</v>
      </c>
      <c r="J64" s="57" t="s">
        <v>987</v>
      </c>
      <c r="K64" s="56">
        <v>-10921</v>
      </c>
      <c r="L64" s="56" t="s">
        <v>701</v>
      </c>
      <c r="M64" s="57" t="s">
        <v>263</v>
      </c>
      <c r="N64" s="57"/>
      <c r="O64" s="58" t="s">
        <v>979</v>
      </c>
      <c r="P64" s="58" t="s">
        <v>988</v>
      </c>
    </row>
    <row r="65" spans="1:16" ht="13.5" thickBot="1">
      <c r="A65" s="8" t="str">
        <f t="shared" si="0"/>
        <v> BBS 33 </v>
      </c>
      <c r="B65" s="2" t="str">
        <f t="shared" si="1"/>
        <v>I</v>
      </c>
      <c r="C65" s="8">
        <f t="shared" si="2"/>
        <v>43203.396000000001</v>
      </c>
      <c r="D65" s="10" t="str">
        <f t="shared" si="3"/>
        <v>vis</v>
      </c>
      <c r="E65" s="55">
        <f>VLOOKUP(C65,'Active 1'!C$21:E$956,3,FALSE)</f>
        <v>-956.0051780881098</v>
      </c>
      <c r="F65" s="2" t="s">
        <v>238</v>
      </c>
      <c r="G65" s="10" t="str">
        <f t="shared" si="4"/>
        <v>43203.396</v>
      </c>
      <c r="H65" s="8">
        <f t="shared" si="5"/>
        <v>-10920</v>
      </c>
      <c r="I65" s="56" t="s">
        <v>989</v>
      </c>
      <c r="J65" s="57" t="s">
        <v>990</v>
      </c>
      <c r="K65" s="56">
        <v>-10920</v>
      </c>
      <c r="L65" s="56" t="s">
        <v>937</v>
      </c>
      <c r="M65" s="57" t="s">
        <v>263</v>
      </c>
      <c r="N65" s="57"/>
      <c r="O65" s="58" t="s">
        <v>979</v>
      </c>
      <c r="P65" s="58" t="s">
        <v>988</v>
      </c>
    </row>
    <row r="66" spans="1:16" ht="13.5" thickBot="1">
      <c r="A66" s="8" t="str">
        <f t="shared" si="0"/>
        <v> BBS 33 </v>
      </c>
      <c r="B66" s="2" t="str">
        <f t="shared" si="1"/>
        <v>I</v>
      </c>
      <c r="C66" s="8">
        <f t="shared" si="2"/>
        <v>43219.311999999998</v>
      </c>
      <c r="D66" s="10" t="str">
        <f t="shared" si="3"/>
        <v>vis</v>
      </c>
      <c r="E66" s="55">
        <f>VLOOKUP(C66,'Active 1'!C$21:E$956,3,FALSE)</f>
        <v>-941.99388084146926</v>
      </c>
      <c r="F66" s="2" t="s">
        <v>238</v>
      </c>
      <c r="G66" s="10" t="str">
        <f t="shared" si="4"/>
        <v>43219.312</v>
      </c>
      <c r="H66" s="8">
        <f t="shared" si="5"/>
        <v>-10906</v>
      </c>
      <c r="I66" s="56" t="s">
        <v>991</v>
      </c>
      <c r="J66" s="57" t="s">
        <v>992</v>
      </c>
      <c r="K66" s="56">
        <v>-10906</v>
      </c>
      <c r="L66" s="56" t="s">
        <v>861</v>
      </c>
      <c r="M66" s="57" t="s">
        <v>263</v>
      </c>
      <c r="N66" s="57"/>
      <c r="O66" s="58" t="s">
        <v>979</v>
      </c>
      <c r="P66" s="58" t="s">
        <v>988</v>
      </c>
    </row>
    <row r="67" spans="1:16" ht="13.5" thickBot="1">
      <c r="A67" s="8" t="str">
        <f t="shared" si="0"/>
        <v> BBS 35 </v>
      </c>
      <c r="B67" s="2" t="str">
        <f t="shared" si="1"/>
        <v>I</v>
      </c>
      <c r="C67" s="8">
        <f t="shared" si="2"/>
        <v>43430.576999999997</v>
      </c>
      <c r="D67" s="10" t="str">
        <f t="shared" si="3"/>
        <v>vis</v>
      </c>
      <c r="E67" s="55">
        <f>VLOOKUP(C67,'Active 1'!C$21:E$956,3,FALSE)</f>
        <v>-756.01142841548449</v>
      </c>
      <c r="F67" s="2" t="s">
        <v>238</v>
      </c>
      <c r="G67" s="10" t="str">
        <f t="shared" si="4"/>
        <v>43430.577</v>
      </c>
      <c r="H67" s="8">
        <f t="shared" si="5"/>
        <v>-10720</v>
      </c>
      <c r="I67" s="56" t="s">
        <v>993</v>
      </c>
      <c r="J67" s="57" t="s">
        <v>994</v>
      </c>
      <c r="K67" s="56">
        <v>-10720</v>
      </c>
      <c r="L67" s="56" t="s">
        <v>995</v>
      </c>
      <c r="M67" s="57" t="s">
        <v>263</v>
      </c>
      <c r="N67" s="57"/>
      <c r="O67" s="58" t="s">
        <v>820</v>
      </c>
      <c r="P67" s="58" t="s">
        <v>996</v>
      </c>
    </row>
    <row r="68" spans="1:16" ht="13.5" thickBot="1">
      <c r="A68" s="8" t="str">
        <f t="shared" si="0"/>
        <v> BBS 36 </v>
      </c>
      <c r="B68" s="2" t="str">
        <f t="shared" si="1"/>
        <v>I</v>
      </c>
      <c r="C68" s="8">
        <f t="shared" si="2"/>
        <v>43512.379000000001</v>
      </c>
      <c r="D68" s="10" t="str">
        <f t="shared" si="3"/>
        <v>vis</v>
      </c>
      <c r="E68" s="55">
        <f>VLOOKUP(C68,'Active 1'!C$21:E$956,3,FALSE)</f>
        <v>-683.99885381320269</v>
      </c>
      <c r="F68" s="2" t="s">
        <v>238</v>
      </c>
      <c r="G68" s="10" t="str">
        <f t="shared" si="4"/>
        <v>43512.379</v>
      </c>
      <c r="H68" s="8">
        <f t="shared" si="5"/>
        <v>-10648</v>
      </c>
      <c r="I68" s="56" t="s">
        <v>997</v>
      </c>
      <c r="J68" s="57" t="s">
        <v>998</v>
      </c>
      <c r="K68" s="56">
        <v>-10648</v>
      </c>
      <c r="L68" s="56" t="s">
        <v>934</v>
      </c>
      <c r="M68" s="57" t="s">
        <v>263</v>
      </c>
      <c r="N68" s="57"/>
      <c r="O68" s="58" t="s">
        <v>979</v>
      </c>
      <c r="P68" s="58" t="s">
        <v>999</v>
      </c>
    </row>
    <row r="69" spans="1:16" ht="13.5" thickBot="1">
      <c r="A69" s="8" t="str">
        <f t="shared" si="0"/>
        <v> BBS 36 </v>
      </c>
      <c r="B69" s="2" t="str">
        <f t="shared" si="1"/>
        <v>I</v>
      </c>
      <c r="C69" s="8">
        <f t="shared" si="2"/>
        <v>43513.512999999999</v>
      </c>
      <c r="D69" s="10" t="str">
        <f t="shared" si="3"/>
        <v>vis</v>
      </c>
      <c r="E69" s="55">
        <f>VLOOKUP(C69,'Active 1'!C$21:E$956,3,FALSE)</f>
        <v>-683.00056208929789</v>
      </c>
      <c r="F69" s="2" t="s">
        <v>238</v>
      </c>
      <c r="G69" s="10" t="str">
        <f t="shared" si="4"/>
        <v>43513.513</v>
      </c>
      <c r="H69" s="8">
        <f t="shared" si="5"/>
        <v>-10647</v>
      </c>
      <c r="I69" s="56" t="s">
        <v>1000</v>
      </c>
      <c r="J69" s="57" t="s">
        <v>1001</v>
      </c>
      <c r="K69" s="56">
        <v>-10647</v>
      </c>
      <c r="L69" s="56" t="s">
        <v>1002</v>
      </c>
      <c r="M69" s="57" t="s">
        <v>263</v>
      </c>
      <c r="N69" s="57"/>
      <c r="O69" s="58" t="s">
        <v>1003</v>
      </c>
      <c r="P69" s="58" t="s">
        <v>999</v>
      </c>
    </row>
    <row r="70" spans="1:16" ht="13.5" thickBot="1">
      <c r="A70" s="8" t="str">
        <f t="shared" si="0"/>
        <v> AOEB 2 </v>
      </c>
      <c r="B70" s="2" t="str">
        <f t="shared" si="1"/>
        <v>I</v>
      </c>
      <c r="C70" s="8">
        <f t="shared" si="2"/>
        <v>43556.677000000003</v>
      </c>
      <c r="D70" s="10" t="str">
        <f t="shared" si="3"/>
        <v>vis</v>
      </c>
      <c r="E70" s="55">
        <f>VLOOKUP(C70,'Active 1'!C$21:E$956,3,FALSE)</f>
        <v>-645.00209297933634</v>
      </c>
      <c r="F70" s="2" t="s">
        <v>238</v>
      </c>
      <c r="G70" s="10" t="str">
        <f t="shared" si="4"/>
        <v>43556.677</v>
      </c>
      <c r="H70" s="8">
        <f t="shared" si="5"/>
        <v>-10609</v>
      </c>
      <c r="I70" s="56" t="s">
        <v>1004</v>
      </c>
      <c r="J70" s="57" t="s">
        <v>1005</v>
      </c>
      <c r="K70" s="56">
        <v>-10609</v>
      </c>
      <c r="L70" s="56" t="s">
        <v>937</v>
      </c>
      <c r="M70" s="57" t="s">
        <v>263</v>
      </c>
      <c r="N70" s="57"/>
      <c r="O70" s="58" t="s">
        <v>893</v>
      </c>
      <c r="P70" s="58" t="s">
        <v>962</v>
      </c>
    </row>
    <row r="71" spans="1:16" ht="13.5" thickBot="1">
      <c r="A71" s="8" t="str">
        <f t="shared" si="0"/>
        <v> AOEB 2 </v>
      </c>
      <c r="B71" s="2" t="str">
        <f t="shared" si="1"/>
        <v>I</v>
      </c>
      <c r="C71" s="8">
        <f t="shared" si="2"/>
        <v>43572.591</v>
      </c>
      <c r="D71" s="10" t="str">
        <f t="shared" si="3"/>
        <v>vis</v>
      </c>
      <c r="E71" s="55">
        <f>VLOOKUP(C71,'Active 1'!C$21:E$956,3,FALSE)</f>
        <v>-630.99255638829391</v>
      </c>
      <c r="F71" s="2" t="s">
        <v>238</v>
      </c>
      <c r="G71" s="10" t="str">
        <f t="shared" si="4"/>
        <v>43572.591</v>
      </c>
      <c r="H71" s="8">
        <f t="shared" si="5"/>
        <v>-10595</v>
      </c>
      <c r="I71" s="56" t="s">
        <v>1006</v>
      </c>
      <c r="J71" s="57" t="s">
        <v>1007</v>
      </c>
      <c r="K71" s="56">
        <v>-10595</v>
      </c>
      <c r="L71" s="56" t="s">
        <v>834</v>
      </c>
      <c r="M71" s="57" t="s">
        <v>263</v>
      </c>
      <c r="N71" s="57"/>
      <c r="O71" s="58" t="s">
        <v>676</v>
      </c>
      <c r="P71" s="58" t="s">
        <v>962</v>
      </c>
    </row>
    <row r="72" spans="1:16" ht="13.5" thickBot="1">
      <c r="A72" s="8" t="str">
        <f t="shared" si="0"/>
        <v> BBS 37 </v>
      </c>
      <c r="B72" s="2" t="str">
        <f t="shared" si="1"/>
        <v>I</v>
      </c>
      <c r="C72" s="8">
        <f t="shared" si="2"/>
        <v>43587.358</v>
      </c>
      <c r="D72" s="10" t="str">
        <f t="shared" si="3"/>
        <v>vis</v>
      </c>
      <c r="E72" s="55">
        <f>VLOOKUP(C72,'Active 1'!C$21:E$956,3,FALSE)</f>
        <v>-617.99275578254048</v>
      </c>
      <c r="F72" s="2" t="s">
        <v>238</v>
      </c>
      <c r="G72" s="10" t="str">
        <f t="shared" si="4"/>
        <v>43587.358</v>
      </c>
      <c r="H72" s="8">
        <f t="shared" si="5"/>
        <v>-10582</v>
      </c>
      <c r="I72" s="56" t="s">
        <v>1008</v>
      </c>
      <c r="J72" s="57" t="s">
        <v>1009</v>
      </c>
      <c r="K72" s="56">
        <v>-10582</v>
      </c>
      <c r="L72" s="56" t="s">
        <v>834</v>
      </c>
      <c r="M72" s="57" t="s">
        <v>263</v>
      </c>
      <c r="N72" s="57"/>
      <c r="O72" s="58" t="s">
        <v>979</v>
      </c>
      <c r="P72" s="58" t="s">
        <v>1010</v>
      </c>
    </row>
    <row r="73" spans="1:16" ht="13.5" thickBot="1">
      <c r="A73" s="8" t="str">
        <f t="shared" si="0"/>
        <v> BBS 37 </v>
      </c>
      <c r="B73" s="2" t="str">
        <f t="shared" si="1"/>
        <v>I</v>
      </c>
      <c r="C73" s="8">
        <f t="shared" si="2"/>
        <v>43595.296000000002</v>
      </c>
      <c r="D73" s="10" t="str">
        <f t="shared" si="3"/>
        <v>vis</v>
      </c>
      <c r="E73" s="55">
        <f>VLOOKUP(C73,'Active 1'!C$21:E$956,3,FALSE)</f>
        <v>-611.00471371519461</v>
      </c>
      <c r="F73" s="2" t="s">
        <v>238</v>
      </c>
      <c r="G73" s="10" t="str">
        <f t="shared" si="4"/>
        <v>43595.296</v>
      </c>
      <c r="H73" s="8">
        <f t="shared" si="5"/>
        <v>-10575</v>
      </c>
      <c r="I73" s="56" t="s">
        <v>1011</v>
      </c>
      <c r="J73" s="57" t="s">
        <v>1012</v>
      </c>
      <c r="K73" s="56">
        <v>-10575</v>
      </c>
      <c r="L73" s="56" t="s">
        <v>1013</v>
      </c>
      <c r="M73" s="57" t="s">
        <v>263</v>
      </c>
      <c r="N73" s="57"/>
      <c r="O73" s="58" t="s">
        <v>979</v>
      </c>
      <c r="P73" s="58" t="s">
        <v>1010</v>
      </c>
    </row>
    <row r="74" spans="1:16" ht="13.5" thickBot="1">
      <c r="A74" s="8" t="str">
        <f t="shared" si="0"/>
        <v> BBS 37 </v>
      </c>
      <c r="B74" s="2" t="str">
        <f t="shared" si="1"/>
        <v>I</v>
      </c>
      <c r="C74" s="8">
        <f t="shared" si="2"/>
        <v>43612.337</v>
      </c>
      <c r="D74" s="10" t="str">
        <f t="shared" si="3"/>
        <v>vis</v>
      </c>
      <c r="E74" s="55">
        <f>VLOOKUP(C74,'Active 1'!C$21:E$956,3,FALSE)</f>
        <v>-596.00304769483751</v>
      </c>
      <c r="F74" s="2" t="s">
        <v>238</v>
      </c>
      <c r="G74" s="10" t="str">
        <f t="shared" si="4"/>
        <v>43612.337</v>
      </c>
      <c r="H74" s="8">
        <f t="shared" si="5"/>
        <v>-10560</v>
      </c>
      <c r="I74" s="56" t="s">
        <v>1014</v>
      </c>
      <c r="J74" s="57" t="s">
        <v>1015</v>
      </c>
      <c r="K74" s="56">
        <v>-10560</v>
      </c>
      <c r="L74" s="56" t="s">
        <v>920</v>
      </c>
      <c r="M74" s="57" t="s">
        <v>263</v>
      </c>
      <c r="N74" s="57"/>
      <c r="O74" s="58" t="s">
        <v>979</v>
      </c>
      <c r="P74" s="58" t="s">
        <v>1010</v>
      </c>
    </row>
    <row r="75" spans="1:16" ht="13.5" thickBot="1">
      <c r="A75" s="8" t="str">
        <f t="shared" ref="A75:A138" si="6">P75</f>
        <v> BBS 41 </v>
      </c>
      <c r="B75" s="2" t="str">
        <f t="shared" ref="B75:B138" si="7">IF(H75=INT(H75),"I","II")</f>
        <v>I</v>
      </c>
      <c r="C75" s="8">
        <f t="shared" ref="C75:C138" si="8">1*G75</f>
        <v>43880.423999999999</v>
      </c>
      <c r="D75" s="10" t="str">
        <f t="shared" ref="D75:D138" si="9">VLOOKUP(F75,I$1:J$5,2,FALSE)</f>
        <v>vis</v>
      </c>
      <c r="E75" s="55">
        <f>VLOOKUP(C75,'Active 1'!C$21:E$956,3,FALSE)</f>
        <v>-359.99860908207609</v>
      </c>
      <c r="F75" s="2" t="s">
        <v>238</v>
      </c>
      <c r="G75" s="10" t="str">
        <f t="shared" ref="G75:G138" si="10">MID(I75,3,LEN(I75)-3)</f>
        <v>43880.424</v>
      </c>
      <c r="H75" s="8">
        <f t="shared" ref="H75:H138" si="11">1*K75</f>
        <v>-10324</v>
      </c>
      <c r="I75" s="56" t="s">
        <v>1016</v>
      </c>
      <c r="J75" s="57" t="s">
        <v>1017</v>
      </c>
      <c r="K75" s="56">
        <v>-10324</v>
      </c>
      <c r="L75" s="56" t="s">
        <v>1018</v>
      </c>
      <c r="M75" s="57" t="s">
        <v>263</v>
      </c>
      <c r="N75" s="57"/>
      <c r="O75" s="58" t="s">
        <v>979</v>
      </c>
      <c r="P75" s="58" t="s">
        <v>1019</v>
      </c>
    </row>
    <row r="76" spans="1:16" ht="13.5" thickBot="1">
      <c r="A76" s="8" t="str">
        <f t="shared" si="6"/>
        <v> BBS 42 </v>
      </c>
      <c r="B76" s="2" t="str">
        <f t="shared" si="7"/>
        <v>I</v>
      </c>
      <c r="C76" s="8">
        <f t="shared" si="8"/>
        <v>43888.37</v>
      </c>
      <c r="D76" s="10" t="str">
        <f t="shared" si="9"/>
        <v>vis</v>
      </c>
      <c r="E76" s="55">
        <f>VLOOKUP(C76,'Active 1'!C$21:E$956,3,FALSE)</f>
        <v>-353.00352439233791</v>
      </c>
      <c r="F76" s="2" t="s">
        <v>238</v>
      </c>
      <c r="G76" s="10" t="str">
        <f t="shared" si="10"/>
        <v>43888.370</v>
      </c>
      <c r="H76" s="8">
        <f t="shared" si="11"/>
        <v>-10317</v>
      </c>
      <c r="I76" s="56" t="s">
        <v>1020</v>
      </c>
      <c r="J76" s="57" t="s">
        <v>1021</v>
      </c>
      <c r="K76" s="56">
        <v>-10317</v>
      </c>
      <c r="L76" s="56" t="s">
        <v>1022</v>
      </c>
      <c r="M76" s="57" t="s">
        <v>263</v>
      </c>
      <c r="N76" s="57"/>
      <c r="O76" s="58" t="s">
        <v>1003</v>
      </c>
      <c r="P76" s="58" t="s">
        <v>1023</v>
      </c>
    </row>
    <row r="77" spans="1:16" ht="13.5" thickBot="1">
      <c r="A77" s="8" t="str">
        <f t="shared" si="6"/>
        <v> BBS 42 </v>
      </c>
      <c r="B77" s="2" t="str">
        <f t="shared" si="7"/>
        <v>I</v>
      </c>
      <c r="C77" s="8">
        <f t="shared" si="8"/>
        <v>43905.415999999997</v>
      </c>
      <c r="D77" s="10" t="str">
        <f t="shared" si="9"/>
        <v>vis</v>
      </c>
      <c r="E77" s="55">
        <f>VLOOKUP(C77,'Active 1'!C$21:E$956,3,FALSE)</f>
        <v>-337.99745673298884</v>
      </c>
      <c r="F77" s="2" t="s">
        <v>238</v>
      </c>
      <c r="G77" s="10" t="str">
        <f t="shared" si="10"/>
        <v>43905.416</v>
      </c>
      <c r="H77" s="8">
        <f t="shared" si="11"/>
        <v>-10302</v>
      </c>
      <c r="I77" s="56" t="s">
        <v>1024</v>
      </c>
      <c r="J77" s="57" t="s">
        <v>1025</v>
      </c>
      <c r="K77" s="56">
        <v>-10302</v>
      </c>
      <c r="L77" s="56" t="s">
        <v>1002</v>
      </c>
      <c r="M77" s="57" t="s">
        <v>263</v>
      </c>
      <c r="N77" s="57"/>
      <c r="O77" s="58" t="s">
        <v>1003</v>
      </c>
      <c r="P77" s="58" t="s">
        <v>1023</v>
      </c>
    </row>
    <row r="78" spans="1:16" ht="13.5" thickBot="1">
      <c r="A78" s="8" t="str">
        <f t="shared" si="6"/>
        <v> BBS 42 </v>
      </c>
      <c r="B78" s="2" t="str">
        <f t="shared" si="7"/>
        <v>I</v>
      </c>
      <c r="C78" s="8">
        <f t="shared" si="8"/>
        <v>43946.305999999997</v>
      </c>
      <c r="D78" s="10" t="str">
        <f t="shared" si="9"/>
        <v>vis</v>
      </c>
      <c r="E78" s="55">
        <f>VLOOKUP(C78,'Active 1'!C$21:E$956,3,FALSE)</f>
        <v>-302.00085303763734</v>
      </c>
      <c r="F78" s="2" t="s">
        <v>238</v>
      </c>
      <c r="G78" s="10" t="str">
        <f t="shared" si="10"/>
        <v>43946.306</v>
      </c>
      <c r="H78" s="8">
        <f t="shared" si="11"/>
        <v>-10266</v>
      </c>
      <c r="I78" s="56" t="s">
        <v>1026</v>
      </c>
      <c r="J78" s="57" t="s">
        <v>1027</v>
      </c>
      <c r="K78" s="56">
        <v>-10266</v>
      </c>
      <c r="L78" s="56" t="s">
        <v>920</v>
      </c>
      <c r="M78" s="57" t="s">
        <v>263</v>
      </c>
      <c r="N78" s="57"/>
      <c r="O78" s="58" t="s">
        <v>1028</v>
      </c>
      <c r="P78" s="58" t="s">
        <v>1023</v>
      </c>
    </row>
    <row r="79" spans="1:16" ht="13.5" thickBot="1">
      <c r="A79" s="8" t="str">
        <f t="shared" si="6"/>
        <v> BBS 43 </v>
      </c>
      <c r="B79" s="2" t="str">
        <f t="shared" si="7"/>
        <v>I</v>
      </c>
      <c r="C79" s="8">
        <f t="shared" si="8"/>
        <v>43971.294000000002</v>
      </c>
      <c r="D79" s="10" t="str">
        <f t="shared" si="9"/>
        <v>vis</v>
      </c>
      <c r="E79" s="55">
        <f>VLOOKUP(C79,'Active 1'!C$21:E$956,3,FALSE)</f>
        <v>-280.00322199973982</v>
      </c>
      <c r="F79" s="2" t="s">
        <v>238</v>
      </c>
      <c r="G79" s="10" t="str">
        <f t="shared" si="10"/>
        <v>43971.294</v>
      </c>
      <c r="H79" s="8">
        <f t="shared" si="11"/>
        <v>-10244</v>
      </c>
      <c r="I79" s="56" t="s">
        <v>1029</v>
      </c>
      <c r="J79" s="57" t="s">
        <v>1030</v>
      </c>
      <c r="K79" s="56">
        <v>-10244</v>
      </c>
      <c r="L79" s="56" t="s">
        <v>1031</v>
      </c>
      <c r="M79" s="57" t="s">
        <v>263</v>
      </c>
      <c r="N79" s="57"/>
      <c r="O79" s="58" t="s">
        <v>979</v>
      </c>
      <c r="P79" s="58" t="s">
        <v>1032</v>
      </c>
    </row>
    <row r="80" spans="1:16" ht="13.5" thickBot="1">
      <c r="A80" s="8" t="str">
        <f t="shared" si="6"/>
        <v> BBS 47 </v>
      </c>
      <c r="B80" s="2" t="str">
        <f t="shared" si="7"/>
        <v>I</v>
      </c>
      <c r="C80" s="8">
        <f t="shared" si="8"/>
        <v>44281.402999999998</v>
      </c>
      <c r="D80" s="10" t="str">
        <f t="shared" si="9"/>
        <v>vis</v>
      </c>
      <c r="E80" s="55">
        <f>VLOOKUP(C80,'Active 1'!C$21:E$956,3,FALSE)</f>
        <v>-7.0056486233202522</v>
      </c>
      <c r="F80" s="2" t="s">
        <v>238</v>
      </c>
      <c r="G80" s="10" t="str">
        <f t="shared" si="10"/>
        <v>44281.403</v>
      </c>
      <c r="H80" s="8">
        <f t="shared" si="11"/>
        <v>-9971</v>
      </c>
      <c r="I80" s="56" t="s">
        <v>1038</v>
      </c>
      <c r="J80" s="57" t="s">
        <v>1039</v>
      </c>
      <c r="K80" s="56">
        <v>-9971</v>
      </c>
      <c r="L80" s="56" t="s">
        <v>1040</v>
      </c>
      <c r="M80" s="57" t="s">
        <v>263</v>
      </c>
      <c r="N80" s="57"/>
      <c r="O80" s="58" t="s">
        <v>1003</v>
      </c>
      <c r="P80" s="58" t="s">
        <v>1041</v>
      </c>
    </row>
    <row r="81" spans="1:16" ht="13.5" thickBot="1">
      <c r="A81" s="8" t="str">
        <f t="shared" si="6"/>
        <v>VSB 55 </v>
      </c>
      <c r="B81" s="2" t="str">
        <f t="shared" si="7"/>
        <v>I</v>
      </c>
      <c r="C81" s="8">
        <f t="shared" si="8"/>
        <v>44289.360999999997</v>
      </c>
      <c r="D81" s="10" t="str">
        <f t="shared" si="9"/>
        <v>vis</v>
      </c>
      <c r="E81" s="55">
        <f>VLOOKUP(C81,'Active 1'!C$21:E$956,3,FALSE)</f>
        <v>0</v>
      </c>
      <c r="F81" s="2" t="s">
        <v>238</v>
      </c>
      <c r="G81" s="10" t="str">
        <f t="shared" si="10"/>
        <v>44289.361</v>
      </c>
      <c r="H81" s="8">
        <f t="shared" si="11"/>
        <v>-9964</v>
      </c>
      <c r="I81" s="56" t="s">
        <v>1042</v>
      </c>
      <c r="J81" s="57" t="s">
        <v>1043</v>
      </c>
      <c r="K81" s="56">
        <v>-9964</v>
      </c>
      <c r="L81" s="56" t="s">
        <v>1013</v>
      </c>
      <c r="M81" s="57" t="s">
        <v>263</v>
      </c>
      <c r="N81" s="57"/>
      <c r="O81" s="58" t="s">
        <v>1044</v>
      </c>
      <c r="P81" s="59" t="s">
        <v>1045</v>
      </c>
    </row>
    <row r="82" spans="1:16" ht="13.5" thickBot="1">
      <c r="A82" s="8" t="str">
        <f t="shared" si="6"/>
        <v>BAVM 32 </v>
      </c>
      <c r="B82" s="2" t="str">
        <f t="shared" si="7"/>
        <v>I</v>
      </c>
      <c r="C82" s="8">
        <f t="shared" si="8"/>
        <v>44289.364999999998</v>
      </c>
      <c r="D82" s="10" t="str">
        <f t="shared" si="9"/>
        <v>vis</v>
      </c>
      <c r="E82" s="55">
        <f>VLOOKUP(C82,'Active 1'!C$21:E$956,3,FALSE)</f>
        <v>3.5213111961541182E-3</v>
      </c>
      <c r="F82" s="2" t="s">
        <v>238</v>
      </c>
      <c r="G82" s="10" t="str">
        <f t="shared" si="10"/>
        <v>44289.365</v>
      </c>
      <c r="H82" s="8">
        <f t="shared" si="11"/>
        <v>-9964</v>
      </c>
      <c r="I82" s="56" t="s">
        <v>1046</v>
      </c>
      <c r="J82" s="57" t="s">
        <v>1047</v>
      </c>
      <c r="K82" s="56">
        <v>-9964</v>
      </c>
      <c r="L82" s="56" t="s">
        <v>890</v>
      </c>
      <c r="M82" s="57" t="s">
        <v>259</v>
      </c>
      <c r="N82" s="57"/>
      <c r="O82" s="58" t="s">
        <v>1048</v>
      </c>
      <c r="P82" s="59" t="s">
        <v>1049</v>
      </c>
    </row>
    <row r="83" spans="1:16" ht="13.5" thickBot="1">
      <c r="A83" s="8" t="str">
        <f t="shared" si="6"/>
        <v>BAVM 32 </v>
      </c>
      <c r="B83" s="2" t="str">
        <f t="shared" si="7"/>
        <v>I</v>
      </c>
      <c r="C83" s="8">
        <f t="shared" si="8"/>
        <v>44575.627999999997</v>
      </c>
      <c r="D83" s="10" t="str">
        <f t="shared" si="9"/>
        <v>vis</v>
      </c>
      <c r="E83" s="55">
        <f>VLOOKUP(C83,'Active 1'!C$21:E$956,3,FALSE)</f>
        <v>252.00879799602163</v>
      </c>
      <c r="F83" s="2" t="s">
        <v>238</v>
      </c>
      <c r="G83" s="10" t="str">
        <f t="shared" si="10"/>
        <v>44575.628</v>
      </c>
      <c r="H83" s="8">
        <f t="shared" si="11"/>
        <v>-9712</v>
      </c>
      <c r="I83" s="56" t="s">
        <v>1050</v>
      </c>
      <c r="J83" s="57" t="s">
        <v>1051</v>
      </c>
      <c r="K83" s="56">
        <v>-9712</v>
      </c>
      <c r="L83" s="56" t="s">
        <v>911</v>
      </c>
      <c r="M83" s="57" t="s">
        <v>259</v>
      </c>
      <c r="N83" s="57"/>
      <c r="O83" s="58" t="s">
        <v>1048</v>
      </c>
      <c r="P83" s="59" t="s">
        <v>1049</v>
      </c>
    </row>
    <row r="84" spans="1:16" ht="13.5" thickBot="1">
      <c r="A84" s="8" t="str">
        <f t="shared" si="6"/>
        <v> AOEB 2 </v>
      </c>
      <c r="B84" s="2" t="str">
        <f t="shared" si="7"/>
        <v>I</v>
      </c>
      <c r="C84" s="8">
        <f t="shared" si="8"/>
        <v>44576.758000000002</v>
      </c>
      <c r="D84" s="10" t="str">
        <f t="shared" si="9"/>
        <v>vis</v>
      </c>
      <c r="E84" s="55">
        <f>VLOOKUP(C84,'Active 1'!C$21:E$956,3,FALSE)</f>
        <v>253.00356840873661</v>
      </c>
      <c r="F84" s="2" t="s">
        <v>238</v>
      </c>
      <c r="G84" s="10" t="str">
        <f t="shared" si="10"/>
        <v>44576.758</v>
      </c>
      <c r="H84" s="8">
        <f t="shared" si="11"/>
        <v>-9711</v>
      </c>
      <c r="I84" s="56" t="s">
        <v>1052</v>
      </c>
      <c r="J84" s="57" t="s">
        <v>1053</v>
      </c>
      <c r="K84" s="56">
        <v>-9711</v>
      </c>
      <c r="L84" s="56" t="s">
        <v>870</v>
      </c>
      <c r="M84" s="57" t="s">
        <v>263</v>
      </c>
      <c r="N84" s="57"/>
      <c r="O84" s="58" t="s">
        <v>893</v>
      </c>
      <c r="P84" s="58" t="s">
        <v>962</v>
      </c>
    </row>
    <row r="85" spans="1:16" ht="13.5" thickBot="1">
      <c r="A85" s="8" t="str">
        <f t="shared" si="6"/>
        <v> AOEB 2 </v>
      </c>
      <c r="B85" s="2" t="str">
        <f t="shared" si="7"/>
        <v>I</v>
      </c>
      <c r="C85" s="8">
        <f t="shared" si="8"/>
        <v>44593.803999999996</v>
      </c>
      <c r="D85" s="10" t="str">
        <f t="shared" si="9"/>
        <v>vis</v>
      </c>
      <c r="E85" s="55">
        <f>VLOOKUP(C85,'Active 1'!C$21:E$956,3,FALSE)</f>
        <v>268.00963606808568</v>
      </c>
      <c r="F85" s="2" t="s">
        <v>238</v>
      </c>
      <c r="G85" s="10" t="str">
        <f t="shared" si="10"/>
        <v>44593.804</v>
      </c>
      <c r="H85" s="8">
        <f t="shared" si="11"/>
        <v>-9696</v>
      </c>
      <c r="I85" s="56" t="s">
        <v>1054</v>
      </c>
      <c r="J85" s="57" t="s">
        <v>1055</v>
      </c>
      <c r="K85" s="56">
        <v>-9696</v>
      </c>
      <c r="L85" s="56" t="s">
        <v>934</v>
      </c>
      <c r="M85" s="57" t="s">
        <v>263</v>
      </c>
      <c r="N85" s="57"/>
      <c r="O85" s="58" t="s">
        <v>893</v>
      </c>
      <c r="P85" s="58" t="s">
        <v>962</v>
      </c>
    </row>
    <row r="86" spans="1:16" ht="13.5" thickBot="1">
      <c r="A86" s="8" t="str">
        <f t="shared" si="6"/>
        <v> BBS 52 </v>
      </c>
      <c r="B86" s="2" t="str">
        <f t="shared" si="7"/>
        <v>I</v>
      </c>
      <c r="C86" s="8">
        <f t="shared" si="8"/>
        <v>44607.442999999999</v>
      </c>
      <c r="D86" s="10" t="str">
        <f t="shared" si="9"/>
        <v>vis</v>
      </c>
      <c r="E86" s="55">
        <f>VLOOKUP(C86,'Active 1'!C$21:E$956,3,FALSE)</f>
        <v>280.01642691672862</v>
      </c>
      <c r="F86" s="2" t="s">
        <v>238</v>
      </c>
      <c r="G86" s="10" t="str">
        <f t="shared" si="10"/>
        <v>44607.443</v>
      </c>
      <c r="H86" s="8">
        <f t="shared" si="11"/>
        <v>-9684</v>
      </c>
      <c r="I86" s="56" t="s">
        <v>1063</v>
      </c>
      <c r="J86" s="57" t="s">
        <v>1064</v>
      </c>
      <c r="K86" s="56">
        <v>-9684</v>
      </c>
      <c r="L86" s="56" t="s">
        <v>861</v>
      </c>
      <c r="M86" s="57" t="s">
        <v>263</v>
      </c>
      <c r="N86" s="57"/>
      <c r="O86" s="58" t="s">
        <v>838</v>
      </c>
      <c r="P86" s="58" t="s">
        <v>1065</v>
      </c>
    </row>
    <row r="87" spans="1:16" ht="13.5" thickBot="1">
      <c r="A87" s="8" t="str">
        <f t="shared" si="6"/>
        <v> AOEB 2 </v>
      </c>
      <c r="B87" s="2" t="str">
        <f t="shared" si="7"/>
        <v>I</v>
      </c>
      <c r="C87" s="8">
        <f t="shared" si="8"/>
        <v>44617.641000000003</v>
      </c>
      <c r="D87" s="10" t="str">
        <f t="shared" si="9"/>
        <v>vis</v>
      </c>
      <c r="E87" s="55">
        <f>VLOOKUP(C87,'Active 1'!C$21:E$956,3,FALSE)</f>
        <v>288.99400980949804</v>
      </c>
      <c r="F87" s="2" t="s">
        <v>238</v>
      </c>
      <c r="G87" s="10" t="str">
        <f t="shared" si="10"/>
        <v>44617.641</v>
      </c>
      <c r="H87" s="8">
        <f t="shared" si="11"/>
        <v>-9675</v>
      </c>
      <c r="I87" s="56" t="s">
        <v>1066</v>
      </c>
      <c r="J87" s="57" t="s">
        <v>1067</v>
      </c>
      <c r="K87" s="56">
        <v>-9675</v>
      </c>
      <c r="L87" s="56" t="s">
        <v>1068</v>
      </c>
      <c r="M87" s="57" t="s">
        <v>263</v>
      </c>
      <c r="N87" s="57"/>
      <c r="O87" s="58" t="s">
        <v>1069</v>
      </c>
      <c r="P87" s="58" t="s">
        <v>962</v>
      </c>
    </row>
    <row r="88" spans="1:16" ht="13.5" thickBot="1">
      <c r="A88" s="8" t="str">
        <f t="shared" si="6"/>
        <v> AOEB 2 </v>
      </c>
      <c r="B88" s="2" t="str">
        <f t="shared" si="7"/>
        <v>I</v>
      </c>
      <c r="C88" s="8">
        <f t="shared" si="8"/>
        <v>44634.671999999999</v>
      </c>
      <c r="D88" s="10" t="str">
        <f t="shared" si="9"/>
        <v>vis</v>
      </c>
      <c r="E88" s="55">
        <f>VLOOKUP(C88,'Active 1'!C$21:E$956,3,FALSE)</f>
        <v>303.98687255186474</v>
      </c>
      <c r="F88" s="2" t="s">
        <v>238</v>
      </c>
      <c r="G88" s="10" t="str">
        <f t="shared" si="10"/>
        <v>44634.672</v>
      </c>
      <c r="H88" s="8">
        <f t="shared" si="11"/>
        <v>-9660</v>
      </c>
      <c r="I88" s="56" t="s">
        <v>1070</v>
      </c>
      <c r="J88" s="57" t="s">
        <v>1071</v>
      </c>
      <c r="K88" s="56">
        <v>-9660</v>
      </c>
      <c r="L88" s="56" t="s">
        <v>1072</v>
      </c>
      <c r="M88" s="57" t="s">
        <v>263</v>
      </c>
      <c r="N88" s="57"/>
      <c r="O88" s="58" t="s">
        <v>1073</v>
      </c>
      <c r="P88" s="58" t="s">
        <v>962</v>
      </c>
    </row>
    <row r="89" spans="1:16" ht="13.5" thickBot="1">
      <c r="A89" s="8" t="str">
        <f t="shared" si="6"/>
        <v> AOEB 2 </v>
      </c>
      <c r="B89" s="2" t="str">
        <f t="shared" si="7"/>
        <v>I</v>
      </c>
      <c r="C89" s="8">
        <f t="shared" si="8"/>
        <v>44634.701000000001</v>
      </c>
      <c r="D89" s="10" t="str">
        <f t="shared" si="9"/>
        <v>vis</v>
      </c>
      <c r="E89" s="55">
        <f>VLOOKUP(C89,'Active 1'!C$21:E$956,3,FALSE)</f>
        <v>304.01240205803367</v>
      </c>
      <c r="F89" s="2" t="s">
        <v>238</v>
      </c>
      <c r="G89" s="10" t="str">
        <f t="shared" si="10"/>
        <v>44634.701</v>
      </c>
      <c r="H89" s="8">
        <f t="shared" si="11"/>
        <v>-9660</v>
      </c>
      <c r="I89" s="56" t="s">
        <v>1074</v>
      </c>
      <c r="J89" s="57" t="s">
        <v>1075</v>
      </c>
      <c r="K89" s="56">
        <v>-9660</v>
      </c>
      <c r="L89" s="56" t="s">
        <v>774</v>
      </c>
      <c r="M89" s="57" t="s">
        <v>263</v>
      </c>
      <c r="N89" s="57"/>
      <c r="O89" s="58" t="s">
        <v>893</v>
      </c>
      <c r="P89" s="58" t="s">
        <v>962</v>
      </c>
    </row>
    <row r="90" spans="1:16" ht="13.5" thickBot="1">
      <c r="A90" s="8" t="str">
        <f t="shared" si="6"/>
        <v> BBS 53 </v>
      </c>
      <c r="B90" s="2" t="str">
        <f t="shared" si="7"/>
        <v>I</v>
      </c>
      <c r="C90" s="8">
        <f t="shared" si="8"/>
        <v>44649.461000000003</v>
      </c>
      <c r="D90" s="10" t="str">
        <f t="shared" si="9"/>
        <v>vis</v>
      </c>
      <c r="E90" s="55">
        <f>VLOOKUP(C90,'Active 1'!C$21:E$956,3,FALSE)</f>
        <v>317.00604036919697</v>
      </c>
      <c r="F90" s="2" t="s">
        <v>238</v>
      </c>
      <c r="G90" s="10" t="str">
        <f t="shared" si="10"/>
        <v>44649.461</v>
      </c>
      <c r="H90" s="8">
        <f t="shared" si="11"/>
        <v>-9647</v>
      </c>
      <c r="I90" s="56" t="s">
        <v>1087</v>
      </c>
      <c r="J90" s="57" t="s">
        <v>1088</v>
      </c>
      <c r="K90" s="56">
        <v>-9647</v>
      </c>
      <c r="L90" s="56" t="s">
        <v>890</v>
      </c>
      <c r="M90" s="57" t="s">
        <v>263</v>
      </c>
      <c r="N90" s="57"/>
      <c r="O90" s="58" t="s">
        <v>1089</v>
      </c>
      <c r="P90" s="58" t="s">
        <v>1090</v>
      </c>
    </row>
    <row r="91" spans="1:16" ht="13.5" thickBot="1">
      <c r="A91" s="8" t="str">
        <f t="shared" si="6"/>
        <v>BAVM 36 </v>
      </c>
      <c r="B91" s="2" t="str">
        <f t="shared" si="7"/>
        <v>I</v>
      </c>
      <c r="C91" s="8">
        <f t="shared" si="8"/>
        <v>44983.434000000001</v>
      </c>
      <c r="D91" s="10" t="str">
        <f t="shared" si="9"/>
        <v>vis</v>
      </c>
      <c r="E91" s="55">
        <f>VLOOKUP(C91,'Active 1'!C$21:E$956,3,FALSE)</f>
        <v>611.01175633759328</v>
      </c>
      <c r="F91" s="2" t="s">
        <v>238</v>
      </c>
      <c r="G91" s="10" t="str">
        <f t="shared" si="10"/>
        <v>44983.434</v>
      </c>
      <c r="H91" s="8">
        <f t="shared" si="11"/>
        <v>-9353</v>
      </c>
      <c r="I91" s="56" t="s">
        <v>1097</v>
      </c>
      <c r="J91" s="57" t="s">
        <v>1098</v>
      </c>
      <c r="K91" s="56">
        <v>-9353</v>
      </c>
      <c r="L91" s="56" t="s">
        <v>911</v>
      </c>
      <c r="M91" s="57" t="s">
        <v>259</v>
      </c>
      <c r="N91" s="57"/>
      <c r="O91" s="58" t="s">
        <v>1048</v>
      </c>
      <c r="P91" s="59" t="s">
        <v>1099</v>
      </c>
    </row>
    <row r="92" spans="1:16" ht="13.5" thickBot="1">
      <c r="A92" s="8" t="str">
        <f t="shared" si="6"/>
        <v> AVSJ 11.60 </v>
      </c>
      <c r="B92" s="2" t="str">
        <f t="shared" si="7"/>
        <v>I</v>
      </c>
      <c r="C92" s="8">
        <f t="shared" si="8"/>
        <v>45018.645100000002</v>
      </c>
      <c r="D92" s="10" t="str">
        <f t="shared" si="9"/>
        <v>vis</v>
      </c>
      <c r="E92" s="55">
        <f>VLOOKUP(C92,'Active 1'!C$21:E$956,3,FALSE)</f>
        <v>642.00906649600427</v>
      </c>
      <c r="F92" s="2" t="s">
        <v>238</v>
      </c>
      <c r="G92" s="10" t="str">
        <f t="shared" si="10"/>
        <v>45018.6451</v>
      </c>
      <c r="H92" s="8">
        <f t="shared" si="11"/>
        <v>-9322</v>
      </c>
      <c r="I92" s="56" t="s">
        <v>1108</v>
      </c>
      <c r="J92" s="57" t="s">
        <v>1109</v>
      </c>
      <c r="K92" s="56">
        <v>-9322</v>
      </c>
      <c r="L92" s="56" t="s">
        <v>1110</v>
      </c>
      <c r="M92" s="57" t="s">
        <v>504</v>
      </c>
      <c r="N92" s="57" t="s">
        <v>242</v>
      </c>
      <c r="O92" s="58" t="s">
        <v>1111</v>
      </c>
      <c r="P92" s="58" t="s">
        <v>1112</v>
      </c>
    </row>
    <row r="93" spans="1:16" ht="13.5" thickBot="1">
      <c r="A93" s="8" t="str">
        <f t="shared" si="6"/>
        <v> VSSC 60.19 </v>
      </c>
      <c r="B93" s="2" t="str">
        <f t="shared" si="7"/>
        <v>I</v>
      </c>
      <c r="C93" s="8">
        <f t="shared" si="8"/>
        <v>45033.425999999999</v>
      </c>
      <c r="D93" s="10" t="str">
        <f t="shared" si="9"/>
        <v>vis</v>
      </c>
      <c r="E93" s="55">
        <f>VLOOKUP(C93,'Active 1'!C$21:E$956,3,FALSE)</f>
        <v>655.0211036581602</v>
      </c>
      <c r="F93" s="2" t="s">
        <v>238</v>
      </c>
      <c r="G93" s="10" t="str">
        <f t="shared" si="10"/>
        <v>45033.426</v>
      </c>
      <c r="H93" s="8">
        <f t="shared" si="11"/>
        <v>-9309</v>
      </c>
      <c r="I93" s="56" t="s">
        <v>1113</v>
      </c>
      <c r="J93" s="57" t="s">
        <v>1114</v>
      </c>
      <c r="K93" s="56">
        <v>-9309</v>
      </c>
      <c r="L93" s="56" t="s">
        <v>844</v>
      </c>
      <c r="M93" s="57" t="s">
        <v>263</v>
      </c>
      <c r="N93" s="57"/>
      <c r="O93" s="58" t="s">
        <v>1115</v>
      </c>
      <c r="P93" s="58" t="s">
        <v>1116</v>
      </c>
    </row>
    <row r="94" spans="1:16" ht="13.5" thickBot="1">
      <c r="A94" s="8" t="str">
        <f t="shared" si="6"/>
        <v> AOEB 2 </v>
      </c>
      <c r="B94" s="2" t="str">
        <f t="shared" si="7"/>
        <v>I</v>
      </c>
      <c r="C94" s="8">
        <f t="shared" si="8"/>
        <v>45060.658000000003</v>
      </c>
      <c r="D94" s="10" t="str">
        <f t="shared" si="9"/>
        <v>vis</v>
      </c>
      <c r="E94" s="55">
        <f>VLOOKUP(C94,'Active 1'!C$21:E$956,3,FALSE)</f>
        <v>678.9941902766966</v>
      </c>
      <c r="F94" s="2" t="s">
        <v>238</v>
      </c>
      <c r="G94" s="10" t="str">
        <f t="shared" si="10"/>
        <v>45060.658</v>
      </c>
      <c r="H94" s="8">
        <f t="shared" si="11"/>
        <v>-9285</v>
      </c>
      <c r="I94" s="56" t="s">
        <v>1117</v>
      </c>
      <c r="J94" s="57" t="s">
        <v>1118</v>
      </c>
      <c r="K94" s="56">
        <v>-9285</v>
      </c>
      <c r="L94" s="56" t="s">
        <v>1119</v>
      </c>
      <c r="M94" s="57" t="s">
        <v>263</v>
      </c>
      <c r="N94" s="57"/>
      <c r="O94" s="58" t="s">
        <v>893</v>
      </c>
      <c r="P94" s="58" t="s">
        <v>962</v>
      </c>
    </row>
    <row r="95" spans="1:16" ht="13.5" thickBot="1">
      <c r="A95" s="8" t="str">
        <f t="shared" si="6"/>
        <v>BAVM 36 </v>
      </c>
      <c r="B95" s="2" t="str">
        <f t="shared" si="7"/>
        <v>I</v>
      </c>
      <c r="C95" s="8">
        <f t="shared" si="8"/>
        <v>45383.267999999996</v>
      </c>
      <c r="D95" s="10" t="str">
        <f t="shared" si="9"/>
        <v>vis</v>
      </c>
      <c r="E95" s="55">
        <f>VLOOKUP(C95,'Active 1'!C$21:E$956,3,FALSE)</f>
        <v>962.99674146665188</v>
      </c>
      <c r="F95" s="2" t="s">
        <v>238</v>
      </c>
      <c r="G95" s="10" t="str">
        <f t="shared" si="10"/>
        <v>45383.268</v>
      </c>
      <c r="H95" s="8">
        <f t="shared" si="11"/>
        <v>-9001</v>
      </c>
      <c r="I95" s="56" t="s">
        <v>1120</v>
      </c>
      <c r="J95" s="57" t="s">
        <v>1121</v>
      </c>
      <c r="K95" s="56">
        <v>-9001</v>
      </c>
      <c r="L95" s="56" t="s">
        <v>1119</v>
      </c>
      <c r="M95" s="57" t="s">
        <v>263</v>
      </c>
      <c r="N95" s="57"/>
      <c r="O95" s="58" t="s">
        <v>1122</v>
      </c>
      <c r="P95" s="59" t="s">
        <v>1099</v>
      </c>
    </row>
    <row r="96" spans="1:16" ht="13.5" thickBot="1">
      <c r="A96" s="8" t="str">
        <f t="shared" si="6"/>
        <v>IBVS 2427 </v>
      </c>
      <c r="B96" s="2" t="str">
        <f t="shared" si="7"/>
        <v>I</v>
      </c>
      <c r="C96" s="8">
        <f t="shared" si="8"/>
        <v>45391.236400000002</v>
      </c>
      <c r="D96" s="10" t="str">
        <f t="shared" si="9"/>
        <v>vis</v>
      </c>
      <c r="E96" s="55">
        <f>VLOOKUP(C96,'Active 1'!C$21:E$956,3,FALSE)</f>
        <v>970.01154549908597</v>
      </c>
      <c r="F96" s="2" t="s">
        <v>238</v>
      </c>
      <c r="G96" s="10" t="str">
        <f t="shared" si="10"/>
        <v>45391.2364</v>
      </c>
      <c r="H96" s="8">
        <f t="shared" si="11"/>
        <v>-8994</v>
      </c>
      <c r="I96" s="56" t="s">
        <v>1123</v>
      </c>
      <c r="J96" s="57" t="s">
        <v>1124</v>
      </c>
      <c r="K96" s="56">
        <v>-8994</v>
      </c>
      <c r="L96" s="56" t="s">
        <v>1125</v>
      </c>
      <c r="M96" s="57" t="s">
        <v>504</v>
      </c>
      <c r="N96" s="57" t="s">
        <v>242</v>
      </c>
      <c r="O96" s="58" t="s">
        <v>1126</v>
      </c>
      <c r="P96" s="59" t="s">
        <v>1127</v>
      </c>
    </row>
    <row r="97" spans="1:16" ht="13.5" thickBot="1">
      <c r="A97" s="8" t="str">
        <f t="shared" si="6"/>
        <v> BBS 66 </v>
      </c>
      <c r="B97" s="2" t="str">
        <f t="shared" si="7"/>
        <v>I</v>
      </c>
      <c r="C97" s="8">
        <f t="shared" si="8"/>
        <v>45400.32</v>
      </c>
      <c r="D97" s="10" t="str">
        <f t="shared" si="9"/>
        <v>vis</v>
      </c>
      <c r="E97" s="55">
        <f>VLOOKUP(C97,'Active 1'!C$21:E$956,3,FALSE)</f>
        <v>978.00809109280158</v>
      </c>
      <c r="F97" s="2" t="s">
        <v>238</v>
      </c>
      <c r="G97" s="10" t="str">
        <f t="shared" si="10"/>
        <v>45400.320</v>
      </c>
      <c r="H97" s="8">
        <f t="shared" si="11"/>
        <v>-8986</v>
      </c>
      <c r="I97" s="56" t="s">
        <v>1128</v>
      </c>
      <c r="J97" s="57" t="s">
        <v>1129</v>
      </c>
      <c r="K97" s="56">
        <v>-8986</v>
      </c>
      <c r="L97" s="56" t="s">
        <v>1013</v>
      </c>
      <c r="M97" s="57" t="s">
        <v>263</v>
      </c>
      <c r="N97" s="57"/>
      <c r="O97" s="58" t="s">
        <v>1003</v>
      </c>
      <c r="P97" s="58" t="s">
        <v>1130</v>
      </c>
    </row>
    <row r="98" spans="1:16" ht="13.5" thickBot="1">
      <c r="A98" s="8" t="str">
        <f t="shared" si="6"/>
        <v> AOEB 2 </v>
      </c>
      <c r="B98" s="2" t="str">
        <f t="shared" si="7"/>
        <v>I</v>
      </c>
      <c r="C98" s="8">
        <f t="shared" si="8"/>
        <v>45671.81</v>
      </c>
      <c r="D98" s="10" t="str">
        <f t="shared" si="9"/>
        <v>vis</v>
      </c>
      <c r="E98" s="55">
        <f>VLOOKUP(C98,'Active 1'!C$21:E$956,3,FALSE)</f>
        <v>1217.0082852050793</v>
      </c>
      <c r="F98" s="2" t="s">
        <v>238</v>
      </c>
      <c r="G98" s="10" t="str">
        <f t="shared" si="10"/>
        <v>45671.810</v>
      </c>
      <c r="H98" s="8">
        <f t="shared" si="11"/>
        <v>-8747</v>
      </c>
      <c r="I98" s="56" t="s">
        <v>1131</v>
      </c>
      <c r="J98" s="57" t="s">
        <v>1132</v>
      </c>
      <c r="K98" s="56">
        <v>-8747</v>
      </c>
      <c r="L98" s="56" t="s">
        <v>1133</v>
      </c>
      <c r="M98" s="57" t="s">
        <v>263</v>
      </c>
      <c r="N98" s="57"/>
      <c r="O98" s="58" t="s">
        <v>893</v>
      </c>
      <c r="P98" s="58" t="s">
        <v>962</v>
      </c>
    </row>
    <row r="99" spans="1:16" ht="13.5" thickBot="1">
      <c r="A99" s="8" t="str">
        <f t="shared" si="6"/>
        <v>BAVM 46 </v>
      </c>
      <c r="B99" s="2" t="str">
        <f t="shared" si="7"/>
        <v>I</v>
      </c>
      <c r="C99" s="8">
        <f t="shared" si="8"/>
        <v>45743.362000000001</v>
      </c>
      <c r="D99" s="10" t="str">
        <f t="shared" si="9"/>
        <v>vis</v>
      </c>
      <c r="E99" s="55">
        <f>VLOOKUP(C99,'Active 1'!C$21:E$956,3,FALSE)</f>
        <v>1279.9974998690545</v>
      </c>
      <c r="F99" s="2" t="s">
        <v>238</v>
      </c>
      <c r="G99" s="10" t="str">
        <f t="shared" si="10"/>
        <v>45743.362</v>
      </c>
      <c r="H99" s="8">
        <f t="shared" si="11"/>
        <v>-8684</v>
      </c>
      <c r="I99" s="56" t="s">
        <v>1134</v>
      </c>
      <c r="J99" s="57" t="s">
        <v>1135</v>
      </c>
      <c r="K99" s="56">
        <v>-8684</v>
      </c>
      <c r="L99" s="56" t="s">
        <v>1136</v>
      </c>
      <c r="M99" s="57" t="s">
        <v>263</v>
      </c>
      <c r="N99" s="57"/>
      <c r="O99" s="58" t="s">
        <v>1137</v>
      </c>
      <c r="P99" s="59" t="s">
        <v>1138</v>
      </c>
    </row>
    <row r="100" spans="1:16" ht="13.5" thickBot="1">
      <c r="A100" s="8" t="str">
        <f t="shared" si="6"/>
        <v>BAVM 38 </v>
      </c>
      <c r="B100" s="2" t="str">
        <f t="shared" si="7"/>
        <v>I</v>
      </c>
      <c r="C100" s="8">
        <f t="shared" si="8"/>
        <v>45743.377999999997</v>
      </c>
      <c r="D100" s="10" t="str">
        <f t="shared" si="9"/>
        <v>vis</v>
      </c>
      <c r="E100" s="55">
        <f>VLOOKUP(C100,'Active 1'!C$21:E$956,3,FALSE)</f>
        <v>1280.0115851138328</v>
      </c>
      <c r="F100" s="2" t="s">
        <v>238</v>
      </c>
      <c r="G100" s="10" t="str">
        <f t="shared" si="10"/>
        <v>45743.378</v>
      </c>
      <c r="H100" s="8">
        <f t="shared" si="11"/>
        <v>-8684</v>
      </c>
      <c r="I100" s="56" t="s">
        <v>1144</v>
      </c>
      <c r="J100" s="57" t="s">
        <v>1145</v>
      </c>
      <c r="K100" s="56">
        <v>-8684</v>
      </c>
      <c r="L100" s="56" t="s">
        <v>870</v>
      </c>
      <c r="M100" s="57" t="s">
        <v>259</v>
      </c>
      <c r="N100" s="57"/>
      <c r="O100" s="58" t="s">
        <v>1048</v>
      </c>
      <c r="P100" s="59" t="s">
        <v>1146</v>
      </c>
    </row>
    <row r="101" spans="1:16" ht="13.5" thickBot="1">
      <c r="A101" s="8" t="str">
        <f t="shared" si="6"/>
        <v>BAVM 43 </v>
      </c>
      <c r="B101" s="2" t="str">
        <f t="shared" si="7"/>
        <v>I</v>
      </c>
      <c r="C101" s="8">
        <f t="shared" si="8"/>
        <v>45743.383999999998</v>
      </c>
      <c r="D101" s="10" t="str">
        <f t="shared" si="9"/>
        <v>vis</v>
      </c>
      <c r="E101" s="55">
        <f>VLOOKUP(C101,'Active 1'!C$21:E$956,3,FALSE)</f>
        <v>1280.016867080627</v>
      </c>
      <c r="F101" s="2" t="s">
        <v>238</v>
      </c>
      <c r="G101" s="10" t="str">
        <f t="shared" si="10"/>
        <v>45743.384</v>
      </c>
      <c r="H101" s="8">
        <f t="shared" si="11"/>
        <v>-8684</v>
      </c>
      <c r="I101" s="56" t="s">
        <v>1147</v>
      </c>
      <c r="J101" s="57" t="s">
        <v>1148</v>
      </c>
      <c r="K101" s="56">
        <v>-8684</v>
      </c>
      <c r="L101" s="56" t="s">
        <v>911</v>
      </c>
      <c r="M101" s="57" t="s">
        <v>263</v>
      </c>
      <c r="N101" s="57"/>
      <c r="O101" s="58" t="s">
        <v>1149</v>
      </c>
      <c r="P101" s="59" t="s">
        <v>1150</v>
      </c>
    </row>
    <row r="102" spans="1:16" ht="13.5" thickBot="1">
      <c r="A102" s="8" t="str">
        <f t="shared" si="6"/>
        <v> AOEB 2 </v>
      </c>
      <c r="B102" s="2" t="str">
        <f t="shared" si="7"/>
        <v>I</v>
      </c>
      <c r="C102" s="8">
        <f t="shared" si="8"/>
        <v>45745.65</v>
      </c>
      <c r="D102" s="10" t="str">
        <f t="shared" si="9"/>
        <v>vis</v>
      </c>
      <c r="E102" s="55">
        <f>VLOOKUP(C102,'Active 1'!C$21:E$956,3,FALSE)</f>
        <v>1282.0116898728447</v>
      </c>
      <c r="F102" s="2" t="s">
        <v>238</v>
      </c>
      <c r="G102" s="10" t="str">
        <f t="shared" si="10"/>
        <v>45745.650</v>
      </c>
      <c r="H102" s="8">
        <f t="shared" si="11"/>
        <v>-8682</v>
      </c>
      <c r="I102" s="56" t="s">
        <v>1151</v>
      </c>
      <c r="J102" s="57" t="s">
        <v>1152</v>
      </c>
      <c r="K102" s="56">
        <v>-8682</v>
      </c>
      <c r="L102" s="56" t="s">
        <v>870</v>
      </c>
      <c r="M102" s="57" t="s">
        <v>263</v>
      </c>
      <c r="N102" s="57"/>
      <c r="O102" s="58" t="s">
        <v>1153</v>
      </c>
      <c r="P102" s="58" t="s">
        <v>962</v>
      </c>
    </row>
    <row r="103" spans="1:16" ht="13.5" thickBot="1">
      <c r="A103" s="8" t="str">
        <f t="shared" si="6"/>
        <v> AOEB 2 </v>
      </c>
      <c r="B103" s="2" t="str">
        <f t="shared" si="7"/>
        <v>I</v>
      </c>
      <c r="C103" s="8">
        <f t="shared" si="8"/>
        <v>45762.686000000002</v>
      </c>
      <c r="D103" s="10" t="str">
        <f t="shared" si="9"/>
        <v>vis</v>
      </c>
      <c r="E103" s="55">
        <f>VLOOKUP(C103,'Active 1'!C$21:E$956,3,FALSE)</f>
        <v>1297.0089542542098</v>
      </c>
      <c r="F103" s="2" t="s">
        <v>238</v>
      </c>
      <c r="G103" s="10" t="str">
        <f t="shared" si="10"/>
        <v>45762.686</v>
      </c>
      <c r="H103" s="8">
        <f t="shared" si="11"/>
        <v>-8667</v>
      </c>
      <c r="I103" s="56" t="s">
        <v>1154</v>
      </c>
      <c r="J103" s="57" t="s">
        <v>1155</v>
      </c>
      <c r="K103" s="56">
        <v>-8667</v>
      </c>
      <c r="L103" s="56" t="s">
        <v>1133</v>
      </c>
      <c r="M103" s="57" t="s">
        <v>263</v>
      </c>
      <c r="N103" s="57"/>
      <c r="O103" s="58" t="s">
        <v>893</v>
      </c>
      <c r="P103" s="58" t="s">
        <v>962</v>
      </c>
    </row>
    <row r="104" spans="1:16" ht="13.5" thickBot="1">
      <c r="A104" s="8" t="str">
        <f t="shared" si="6"/>
        <v>BAVM 39 </v>
      </c>
      <c r="B104" s="2" t="str">
        <f t="shared" si="7"/>
        <v>I</v>
      </c>
      <c r="C104" s="8">
        <f t="shared" si="8"/>
        <v>45768.358999999997</v>
      </c>
      <c r="D104" s="10" t="str">
        <f t="shared" si="9"/>
        <v>vis</v>
      </c>
      <c r="E104" s="55">
        <f>VLOOKUP(C104,'Active 1'!C$21:E$956,3,FALSE)</f>
        <v>1302.0030538571339</v>
      </c>
      <c r="F104" s="2" t="s">
        <v>238</v>
      </c>
      <c r="G104" s="10" t="str">
        <f t="shared" si="10"/>
        <v>45768.359</v>
      </c>
      <c r="H104" s="8">
        <f t="shared" si="11"/>
        <v>-8662</v>
      </c>
      <c r="I104" s="56" t="s">
        <v>1156</v>
      </c>
      <c r="J104" s="57" t="s">
        <v>1157</v>
      </c>
      <c r="K104" s="56">
        <v>-8662</v>
      </c>
      <c r="L104" s="56" t="s">
        <v>1158</v>
      </c>
      <c r="M104" s="57" t="s">
        <v>263</v>
      </c>
      <c r="N104" s="57"/>
      <c r="O104" s="58" t="s">
        <v>1122</v>
      </c>
      <c r="P104" s="59" t="s">
        <v>1159</v>
      </c>
    </row>
    <row r="105" spans="1:16" ht="13.5" thickBot="1">
      <c r="A105" s="8" t="str">
        <f t="shared" si="6"/>
        <v>BAVM 38 </v>
      </c>
      <c r="B105" s="2" t="str">
        <f t="shared" si="7"/>
        <v>I</v>
      </c>
      <c r="C105" s="8">
        <f t="shared" si="8"/>
        <v>45768.383000000002</v>
      </c>
      <c r="D105" s="10" t="str">
        <f t="shared" si="9"/>
        <v>vis</v>
      </c>
      <c r="E105" s="55">
        <f>VLOOKUP(C105,'Active 1'!C$21:E$956,3,FALSE)</f>
        <v>1302.0241817243109</v>
      </c>
      <c r="F105" s="2" t="s">
        <v>238</v>
      </c>
      <c r="G105" s="10" t="str">
        <f t="shared" si="10"/>
        <v>45768.383</v>
      </c>
      <c r="H105" s="8">
        <f t="shared" si="11"/>
        <v>-8662</v>
      </c>
      <c r="I105" s="56" t="s">
        <v>1160</v>
      </c>
      <c r="J105" s="57" t="s">
        <v>1161</v>
      </c>
      <c r="K105" s="56">
        <v>-8662</v>
      </c>
      <c r="L105" s="56" t="s">
        <v>701</v>
      </c>
      <c r="M105" s="57" t="s">
        <v>263</v>
      </c>
      <c r="N105" s="57"/>
      <c r="O105" s="58" t="s">
        <v>857</v>
      </c>
      <c r="P105" s="59" t="s">
        <v>1146</v>
      </c>
    </row>
    <row r="106" spans="1:16" ht="13.5" thickBot="1">
      <c r="A106" s="8" t="str">
        <f t="shared" si="6"/>
        <v> AOEB 2 </v>
      </c>
      <c r="B106" s="2" t="str">
        <f t="shared" si="7"/>
        <v>I</v>
      </c>
      <c r="C106" s="8">
        <f t="shared" si="8"/>
        <v>46056.892999999996</v>
      </c>
      <c r="D106" s="10" t="str">
        <f t="shared" si="9"/>
        <v>vis</v>
      </c>
      <c r="E106" s="55">
        <f>VLOOKUP(C106,'Active 1'!C$21:E$956,3,FALSE)</f>
        <v>1556.0075549731691</v>
      </c>
      <c r="F106" s="2" t="s">
        <v>238</v>
      </c>
      <c r="G106" s="10" t="str">
        <f t="shared" si="10"/>
        <v>46056.893</v>
      </c>
      <c r="H106" s="8">
        <f t="shared" si="11"/>
        <v>-8408</v>
      </c>
      <c r="I106" s="56" t="s">
        <v>1162</v>
      </c>
      <c r="J106" s="57" t="s">
        <v>1163</v>
      </c>
      <c r="K106" s="56">
        <v>-8408</v>
      </c>
      <c r="L106" s="56" t="s">
        <v>995</v>
      </c>
      <c r="M106" s="57" t="s">
        <v>263</v>
      </c>
      <c r="N106" s="57"/>
      <c r="O106" s="58" t="s">
        <v>706</v>
      </c>
      <c r="P106" s="58" t="s">
        <v>962</v>
      </c>
    </row>
    <row r="107" spans="1:16" ht="13.5" thickBot="1">
      <c r="A107" s="8" t="str">
        <f t="shared" si="6"/>
        <v> AOEB 2 </v>
      </c>
      <c r="B107" s="2" t="str">
        <f t="shared" si="7"/>
        <v>I</v>
      </c>
      <c r="C107" s="8">
        <f t="shared" si="8"/>
        <v>46064.845999999998</v>
      </c>
      <c r="D107" s="10" t="str">
        <f t="shared" si="9"/>
        <v>vis</v>
      </c>
      <c r="E107" s="55">
        <f>VLOOKUP(C107,'Active 1'!C$21:E$956,3,FALSE)</f>
        <v>1563.0088019574973</v>
      </c>
      <c r="F107" s="2" t="s">
        <v>238</v>
      </c>
      <c r="G107" s="10" t="str">
        <f t="shared" si="10"/>
        <v>46064.846</v>
      </c>
      <c r="H107" s="8">
        <f t="shared" si="11"/>
        <v>-8401</v>
      </c>
      <c r="I107" s="56" t="s">
        <v>1164</v>
      </c>
      <c r="J107" s="57" t="s">
        <v>1165</v>
      </c>
      <c r="K107" s="56">
        <v>-8401</v>
      </c>
      <c r="L107" s="56" t="s">
        <v>1166</v>
      </c>
      <c r="M107" s="57" t="s">
        <v>263</v>
      </c>
      <c r="N107" s="57"/>
      <c r="O107" s="58" t="s">
        <v>706</v>
      </c>
      <c r="P107" s="58" t="s">
        <v>962</v>
      </c>
    </row>
    <row r="108" spans="1:16" ht="13.5" thickBot="1">
      <c r="A108" s="8" t="str">
        <f t="shared" si="6"/>
        <v> AOEB 2 </v>
      </c>
      <c r="B108" s="2" t="str">
        <f t="shared" si="7"/>
        <v>I</v>
      </c>
      <c r="C108" s="8">
        <f t="shared" si="8"/>
        <v>46080.762000000002</v>
      </c>
      <c r="D108" s="10" t="str">
        <f t="shared" si="9"/>
        <v>vis</v>
      </c>
      <c r="E108" s="55">
        <f>VLOOKUP(C108,'Active 1'!C$21:E$956,3,FALSE)</f>
        <v>1577.0200992041443</v>
      </c>
      <c r="F108" s="2" t="s">
        <v>238</v>
      </c>
      <c r="G108" s="10" t="str">
        <f t="shared" si="10"/>
        <v>46080.762</v>
      </c>
      <c r="H108" s="8">
        <f t="shared" si="11"/>
        <v>-8387</v>
      </c>
      <c r="I108" s="56" t="s">
        <v>1167</v>
      </c>
      <c r="J108" s="57" t="s">
        <v>1168</v>
      </c>
      <c r="K108" s="56">
        <v>-8387</v>
      </c>
      <c r="L108" s="56" t="s">
        <v>934</v>
      </c>
      <c r="M108" s="57" t="s">
        <v>263</v>
      </c>
      <c r="N108" s="57"/>
      <c r="O108" s="58" t="s">
        <v>706</v>
      </c>
      <c r="P108" s="58" t="s">
        <v>962</v>
      </c>
    </row>
    <row r="109" spans="1:16" ht="13.5" thickBot="1">
      <c r="A109" s="8" t="str">
        <f t="shared" si="6"/>
        <v>BAVM 39 </v>
      </c>
      <c r="B109" s="2" t="str">
        <f t="shared" si="7"/>
        <v>I</v>
      </c>
      <c r="C109" s="8">
        <f t="shared" si="8"/>
        <v>46102.339</v>
      </c>
      <c r="D109" s="10" t="str">
        <f t="shared" si="9"/>
        <v>vis</v>
      </c>
      <c r="E109" s="55">
        <f>VLOOKUP(C109,'Active 1'!C$21:E$956,3,FALSE)</f>
        <v>1596.0149321201268</v>
      </c>
      <c r="F109" s="2" t="s">
        <v>238</v>
      </c>
      <c r="G109" s="10" t="str">
        <f t="shared" si="10"/>
        <v>46102.339</v>
      </c>
      <c r="H109" s="8">
        <f t="shared" si="11"/>
        <v>-8368</v>
      </c>
      <c r="I109" s="56" t="s">
        <v>1169</v>
      </c>
      <c r="J109" s="57" t="s">
        <v>1170</v>
      </c>
      <c r="K109" s="56">
        <v>-8368</v>
      </c>
      <c r="L109" s="56" t="s">
        <v>920</v>
      </c>
      <c r="M109" s="57" t="s">
        <v>259</v>
      </c>
      <c r="N109" s="57"/>
      <c r="O109" s="58" t="s">
        <v>1048</v>
      </c>
      <c r="P109" s="59" t="s">
        <v>1159</v>
      </c>
    </row>
    <row r="110" spans="1:16" ht="13.5" thickBot="1">
      <c r="A110" s="8" t="str">
        <f t="shared" si="6"/>
        <v> AOEB 2 </v>
      </c>
      <c r="B110" s="2" t="str">
        <f t="shared" si="7"/>
        <v>I</v>
      </c>
      <c r="C110" s="8">
        <f t="shared" si="8"/>
        <v>46114.82</v>
      </c>
      <c r="D110" s="10" t="str">
        <f t="shared" si="9"/>
        <v>vis</v>
      </c>
      <c r="E110" s="55">
        <f>VLOOKUP(C110,'Active 1'!C$21:E$956,3,FALSE)</f>
        <v>1607.0023033776879</v>
      </c>
      <c r="F110" s="2" t="s">
        <v>238</v>
      </c>
      <c r="G110" s="10" t="str">
        <f t="shared" si="10"/>
        <v>46114.820</v>
      </c>
      <c r="H110" s="8">
        <f t="shared" si="11"/>
        <v>-8357</v>
      </c>
      <c r="I110" s="56" t="s">
        <v>1171</v>
      </c>
      <c r="J110" s="57" t="s">
        <v>1172</v>
      </c>
      <c r="K110" s="56">
        <v>-8357</v>
      </c>
      <c r="L110" s="56" t="s">
        <v>1119</v>
      </c>
      <c r="M110" s="57" t="s">
        <v>263</v>
      </c>
      <c r="N110" s="57"/>
      <c r="O110" s="58" t="s">
        <v>875</v>
      </c>
      <c r="P110" s="58" t="s">
        <v>962</v>
      </c>
    </row>
    <row r="111" spans="1:16" ht="13.5" thickBot="1">
      <c r="A111" s="8" t="str">
        <f t="shared" si="6"/>
        <v> AOEB 2 </v>
      </c>
      <c r="B111" s="2" t="str">
        <f t="shared" si="7"/>
        <v>I</v>
      </c>
      <c r="C111" s="8">
        <f t="shared" si="8"/>
        <v>46129.599000000002</v>
      </c>
      <c r="D111" s="10" t="str">
        <f t="shared" si="9"/>
        <v>vis</v>
      </c>
      <c r="E111" s="55">
        <f>VLOOKUP(C111,'Active 1'!C$21:E$956,3,FALSE)</f>
        <v>1620.0126679170298</v>
      </c>
      <c r="F111" s="2" t="s">
        <v>238</v>
      </c>
      <c r="G111" s="10" t="str">
        <f t="shared" si="10"/>
        <v>46129.599</v>
      </c>
      <c r="H111" s="8">
        <f t="shared" si="11"/>
        <v>-8344</v>
      </c>
      <c r="I111" s="56" t="s">
        <v>1173</v>
      </c>
      <c r="J111" s="57" t="s">
        <v>1174</v>
      </c>
      <c r="K111" s="56">
        <v>-8344</v>
      </c>
      <c r="L111" s="56" t="s">
        <v>1031</v>
      </c>
      <c r="M111" s="57" t="s">
        <v>263</v>
      </c>
      <c r="N111" s="57"/>
      <c r="O111" s="58" t="s">
        <v>706</v>
      </c>
      <c r="P111" s="58" t="s">
        <v>962</v>
      </c>
    </row>
    <row r="112" spans="1:16" ht="13.5" thickBot="1">
      <c r="A112" s="8" t="str">
        <f t="shared" si="6"/>
        <v> AOEB 2 </v>
      </c>
      <c r="B112" s="2" t="str">
        <f t="shared" si="7"/>
        <v>I</v>
      </c>
      <c r="C112" s="8">
        <f t="shared" si="8"/>
        <v>46472.646999999997</v>
      </c>
      <c r="D112" s="10" t="str">
        <f t="shared" si="9"/>
        <v>vis</v>
      </c>
      <c r="E112" s="55">
        <f>VLOOKUP(C112,'Active 1'!C$21:E$956,3,FALSE)</f>
        <v>1922.0073586600706</v>
      </c>
      <c r="F112" s="2" t="s">
        <v>238</v>
      </c>
      <c r="G112" s="10" t="str">
        <f t="shared" si="10"/>
        <v>46472.647</v>
      </c>
      <c r="H112" s="8">
        <f t="shared" si="11"/>
        <v>-8042</v>
      </c>
      <c r="I112" s="56" t="s">
        <v>1175</v>
      </c>
      <c r="J112" s="57" t="s">
        <v>1176</v>
      </c>
      <c r="K112" s="56">
        <v>-8042</v>
      </c>
      <c r="L112" s="56" t="s">
        <v>1068</v>
      </c>
      <c r="M112" s="57" t="s">
        <v>263</v>
      </c>
      <c r="N112" s="57"/>
      <c r="O112" s="58" t="s">
        <v>893</v>
      </c>
      <c r="P112" s="58" t="s">
        <v>962</v>
      </c>
    </row>
    <row r="113" spans="1:16" ht="13.5" thickBot="1">
      <c r="A113" s="8" t="str">
        <f t="shared" si="6"/>
        <v>BAVM 52 </v>
      </c>
      <c r="B113" s="2" t="str">
        <f t="shared" si="7"/>
        <v>I</v>
      </c>
      <c r="C113" s="8">
        <f t="shared" si="8"/>
        <v>46521.493000000002</v>
      </c>
      <c r="D113" s="10" t="str">
        <f t="shared" si="9"/>
        <v>vis</v>
      </c>
      <c r="E113" s="55">
        <f>VLOOKUP(C113,'Active 1'!C$21:E$956,3,FALSE)</f>
        <v>1965.0078503231507</v>
      </c>
      <c r="F113" s="2" t="s">
        <v>238</v>
      </c>
      <c r="G113" s="10" t="str">
        <f t="shared" si="10"/>
        <v>46521.493</v>
      </c>
      <c r="H113" s="8">
        <f t="shared" si="11"/>
        <v>-7999</v>
      </c>
      <c r="I113" s="56" t="s">
        <v>1182</v>
      </c>
      <c r="J113" s="57" t="s">
        <v>1183</v>
      </c>
      <c r="K113" s="56">
        <v>-7999</v>
      </c>
      <c r="L113" s="56" t="s">
        <v>1068</v>
      </c>
      <c r="M113" s="57" t="s">
        <v>263</v>
      </c>
      <c r="N113" s="57"/>
      <c r="O113" s="58" t="s">
        <v>1184</v>
      </c>
      <c r="P113" s="59" t="s">
        <v>1185</v>
      </c>
    </row>
    <row r="114" spans="1:16" ht="13.5" thickBot="1">
      <c r="A114" s="8" t="str">
        <f t="shared" si="6"/>
        <v> BBS 82 </v>
      </c>
      <c r="B114" s="2" t="str">
        <f t="shared" si="7"/>
        <v>I</v>
      </c>
      <c r="C114" s="8">
        <f t="shared" si="8"/>
        <v>46536.247000000003</v>
      </c>
      <c r="D114" s="10" t="str">
        <f t="shared" si="9"/>
        <v>vis</v>
      </c>
      <c r="E114" s="55">
        <f>VLOOKUP(C114,'Active 1'!C$21:E$956,3,FALSE)</f>
        <v>1977.9962066675198</v>
      </c>
      <c r="F114" s="2" t="s">
        <v>238</v>
      </c>
      <c r="G114" s="10" t="str">
        <f t="shared" si="10"/>
        <v>46536.247</v>
      </c>
      <c r="H114" s="8">
        <f t="shared" si="11"/>
        <v>-7986</v>
      </c>
      <c r="I114" s="56" t="s">
        <v>1186</v>
      </c>
      <c r="J114" s="57" t="s">
        <v>1187</v>
      </c>
      <c r="K114" s="56">
        <v>-7986</v>
      </c>
      <c r="L114" s="56" t="s">
        <v>916</v>
      </c>
      <c r="M114" s="57" t="s">
        <v>263</v>
      </c>
      <c r="N114" s="57"/>
      <c r="O114" s="58" t="s">
        <v>1188</v>
      </c>
      <c r="P114" s="58" t="s">
        <v>1189</v>
      </c>
    </row>
    <row r="115" spans="1:16" ht="13.5" thickBot="1">
      <c r="A115" s="8" t="str">
        <f t="shared" si="6"/>
        <v>BAVM 46 </v>
      </c>
      <c r="B115" s="2" t="str">
        <f t="shared" si="7"/>
        <v>I</v>
      </c>
      <c r="C115" s="8">
        <f t="shared" si="8"/>
        <v>46821.383999999998</v>
      </c>
      <c r="D115" s="10" t="str">
        <f t="shared" si="9"/>
        <v>vis</v>
      </c>
      <c r="E115" s="55">
        <f>VLOOKUP(C115,'Active 1'!C$21:E$956,3,FALSE)</f>
        <v>2229.0102342508267</v>
      </c>
      <c r="F115" s="2" t="s">
        <v>238</v>
      </c>
      <c r="G115" s="10" t="str">
        <f t="shared" si="10"/>
        <v>46821.384</v>
      </c>
      <c r="H115" s="8">
        <f t="shared" si="11"/>
        <v>-7735</v>
      </c>
      <c r="I115" s="56" t="s">
        <v>1190</v>
      </c>
      <c r="J115" s="57" t="s">
        <v>1191</v>
      </c>
      <c r="K115" s="56">
        <v>-7735</v>
      </c>
      <c r="L115" s="56" t="s">
        <v>1068</v>
      </c>
      <c r="M115" s="57" t="s">
        <v>263</v>
      </c>
      <c r="N115" s="57"/>
      <c r="O115" s="58" t="s">
        <v>1192</v>
      </c>
      <c r="P115" s="59" t="s">
        <v>1138</v>
      </c>
    </row>
    <row r="116" spans="1:16" ht="13.5" thickBot="1">
      <c r="A116" s="8" t="str">
        <f t="shared" si="6"/>
        <v>BAVM 46 </v>
      </c>
      <c r="B116" s="2" t="str">
        <f t="shared" si="7"/>
        <v>I</v>
      </c>
      <c r="C116" s="8">
        <f t="shared" si="8"/>
        <v>46829.355000000003</v>
      </c>
      <c r="D116" s="10" t="str">
        <f t="shared" si="9"/>
        <v>vis</v>
      </c>
      <c r="E116" s="55">
        <f>VLOOKUP(C116,'Active 1'!C$21:E$956,3,FALSE)</f>
        <v>2236.0273271355377</v>
      </c>
      <c r="F116" s="2" t="s">
        <v>238</v>
      </c>
      <c r="G116" s="10" t="str">
        <f t="shared" si="10"/>
        <v>46829.355</v>
      </c>
      <c r="H116" s="8">
        <f t="shared" si="11"/>
        <v>-7728</v>
      </c>
      <c r="I116" s="56" t="s">
        <v>1193</v>
      </c>
      <c r="J116" s="57" t="s">
        <v>1194</v>
      </c>
      <c r="K116" s="56">
        <v>-7728</v>
      </c>
      <c r="L116" s="56" t="s">
        <v>896</v>
      </c>
      <c r="M116" s="57" t="s">
        <v>259</v>
      </c>
      <c r="N116" s="57"/>
      <c r="O116" s="58" t="s">
        <v>1048</v>
      </c>
      <c r="P116" s="59" t="s">
        <v>1138</v>
      </c>
    </row>
    <row r="117" spans="1:16" ht="13.5" thickBot="1">
      <c r="A117" s="8" t="str">
        <f t="shared" si="6"/>
        <v> AOEB 2 </v>
      </c>
      <c r="B117" s="2" t="str">
        <f t="shared" si="7"/>
        <v>I</v>
      </c>
      <c r="C117" s="8">
        <f t="shared" si="8"/>
        <v>46832.76</v>
      </c>
      <c r="D117" s="10" t="str">
        <f t="shared" si="9"/>
        <v>vis</v>
      </c>
      <c r="E117" s="55">
        <f>VLOOKUP(C117,'Active 1'!C$21:E$956,3,FALSE)</f>
        <v>2239.0248432906519</v>
      </c>
      <c r="F117" s="2" t="s">
        <v>238</v>
      </c>
      <c r="G117" s="10" t="str">
        <f t="shared" si="10"/>
        <v>46832.760</v>
      </c>
      <c r="H117" s="8">
        <f t="shared" si="11"/>
        <v>-7725</v>
      </c>
      <c r="I117" s="56" t="s">
        <v>1195</v>
      </c>
      <c r="J117" s="57" t="s">
        <v>1196</v>
      </c>
      <c r="K117" s="56">
        <v>-7725</v>
      </c>
      <c r="L117" s="56" t="s">
        <v>911</v>
      </c>
      <c r="M117" s="57" t="s">
        <v>263</v>
      </c>
      <c r="N117" s="57"/>
      <c r="O117" s="58" t="s">
        <v>875</v>
      </c>
      <c r="P117" s="58" t="s">
        <v>962</v>
      </c>
    </row>
    <row r="118" spans="1:16" ht="13.5" thickBot="1">
      <c r="A118" s="8" t="str">
        <f t="shared" si="6"/>
        <v> AOEB 2 </v>
      </c>
      <c r="B118" s="2" t="str">
        <f t="shared" si="7"/>
        <v>I</v>
      </c>
      <c r="C118" s="8">
        <f t="shared" si="8"/>
        <v>47174.686999999998</v>
      </c>
      <c r="D118" s="10" t="str">
        <f t="shared" si="9"/>
        <v>vis</v>
      </c>
      <c r="E118" s="55">
        <f>VLOOKUP(C118,'Active 1'!C$21:E$956,3,FALSE)</f>
        <v>2540.0326865711722</v>
      </c>
      <c r="F118" s="2" t="s">
        <v>238</v>
      </c>
      <c r="G118" s="10" t="str">
        <f t="shared" si="10"/>
        <v>47174.687</v>
      </c>
      <c r="H118" s="8">
        <f t="shared" si="11"/>
        <v>-7424</v>
      </c>
      <c r="I118" s="56" t="s">
        <v>1200</v>
      </c>
      <c r="J118" s="57" t="s">
        <v>1201</v>
      </c>
      <c r="K118" s="56">
        <v>-7424</v>
      </c>
      <c r="L118" s="56" t="s">
        <v>927</v>
      </c>
      <c r="M118" s="57" t="s">
        <v>263</v>
      </c>
      <c r="N118" s="57"/>
      <c r="O118" s="58" t="s">
        <v>893</v>
      </c>
      <c r="P118" s="58" t="s">
        <v>962</v>
      </c>
    </row>
    <row r="119" spans="1:16" ht="13.5" thickBot="1">
      <c r="A119" s="8" t="str">
        <f t="shared" si="6"/>
        <v> AOEB 2 </v>
      </c>
      <c r="B119" s="2" t="str">
        <f t="shared" si="7"/>
        <v>I</v>
      </c>
      <c r="C119" s="8">
        <f t="shared" si="8"/>
        <v>47183.747000000003</v>
      </c>
      <c r="D119" s="10" t="str">
        <f t="shared" si="9"/>
        <v>vis</v>
      </c>
      <c r="E119" s="55">
        <f>VLOOKUP(C119,'Active 1'!C$21:E$956,3,FALSE)</f>
        <v>2548.0084564288409</v>
      </c>
      <c r="F119" s="2" t="s">
        <v>238</v>
      </c>
      <c r="G119" s="10" t="str">
        <f t="shared" si="10"/>
        <v>47183.747</v>
      </c>
      <c r="H119" s="8">
        <f t="shared" si="11"/>
        <v>-7416</v>
      </c>
      <c r="I119" s="56" t="s">
        <v>1202</v>
      </c>
      <c r="J119" s="57" t="s">
        <v>1203</v>
      </c>
      <c r="K119" s="56">
        <v>-7416</v>
      </c>
      <c r="L119" s="56" t="s">
        <v>1136</v>
      </c>
      <c r="M119" s="57" t="s">
        <v>263</v>
      </c>
      <c r="N119" s="57"/>
      <c r="O119" s="58" t="s">
        <v>1204</v>
      </c>
      <c r="P119" s="58" t="s">
        <v>962</v>
      </c>
    </row>
    <row r="120" spans="1:16" ht="13.5" thickBot="1">
      <c r="A120" s="8" t="str">
        <f t="shared" si="6"/>
        <v> AOEB 2 </v>
      </c>
      <c r="B120" s="2" t="str">
        <f t="shared" si="7"/>
        <v>I</v>
      </c>
      <c r="C120" s="8">
        <f t="shared" si="8"/>
        <v>47200.802000000003</v>
      </c>
      <c r="D120" s="10" t="str">
        <f t="shared" si="9"/>
        <v>vis</v>
      </c>
      <c r="E120" s="55">
        <f>VLOOKUP(C120,'Active 1'!C$21:E$956,3,FALSE)</f>
        <v>2563.0224470383846</v>
      </c>
      <c r="F120" s="2" t="s">
        <v>238</v>
      </c>
      <c r="G120" s="10" t="str">
        <f t="shared" si="10"/>
        <v>47200.802</v>
      </c>
      <c r="H120" s="8">
        <f t="shared" si="11"/>
        <v>-7401</v>
      </c>
      <c r="I120" s="56" t="s">
        <v>1205</v>
      </c>
      <c r="J120" s="57" t="s">
        <v>1206</v>
      </c>
      <c r="K120" s="56">
        <v>-7401</v>
      </c>
      <c r="L120" s="56" t="s">
        <v>870</v>
      </c>
      <c r="M120" s="57" t="s">
        <v>263</v>
      </c>
      <c r="N120" s="57"/>
      <c r="O120" s="58" t="s">
        <v>875</v>
      </c>
      <c r="P120" s="58" t="s">
        <v>962</v>
      </c>
    </row>
    <row r="121" spans="1:16" ht="13.5" thickBot="1">
      <c r="A121" s="8" t="str">
        <f t="shared" si="6"/>
        <v>BAVM 50 </v>
      </c>
      <c r="B121" s="2" t="str">
        <f t="shared" si="7"/>
        <v>I</v>
      </c>
      <c r="C121" s="8">
        <f t="shared" si="8"/>
        <v>47205.336000000003</v>
      </c>
      <c r="D121" s="10" t="str">
        <f t="shared" si="9"/>
        <v>vis</v>
      </c>
      <c r="E121" s="55">
        <f>VLOOKUP(C121,'Active 1'!C$21:E$956,3,FALSE)</f>
        <v>2567.0138532784117</v>
      </c>
      <c r="F121" s="2" t="s">
        <v>238</v>
      </c>
      <c r="G121" s="10" t="str">
        <f t="shared" si="10"/>
        <v>47205.336</v>
      </c>
      <c r="H121" s="8">
        <f t="shared" si="11"/>
        <v>-7397</v>
      </c>
      <c r="I121" s="56" t="s">
        <v>1207</v>
      </c>
      <c r="J121" s="57" t="s">
        <v>1208</v>
      </c>
      <c r="K121" s="56">
        <v>-7397</v>
      </c>
      <c r="L121" s="56" t="s">
        <v>1158</v>
      </c>
      <c r="M121" s="57" t="s">
        <v>263</v>
      </c>
      <c r="N121" s="57"/>
      <c r="O121" s="58" t="s">
        <v>610</v>
      </c>
      <c r="P121" s="59" t="s">
        <v>1209</v>
      </c>
    </row>
    <row r="122" spans="1:16" ht="13.5" thickBot="1">
      <c r="A122" s="8" t="str">
        <f t="shared" si="6"/>
        <v>BAVM 50 </v>
      </c>
      <c r="B122" s="2" t="str">
        <f t="shared" si="7"/>
        <v>I</v>
      </c>
      <c r="C122" s="8">
        <f t="shared" si="8"/>
        <v>47205.347999999998</v>
      </c>
      <c r="D122" s="10" t="str">
        <f t="shared" si="9"/>
        <v>vis</v>
      </c>
      <c r="E122" s="55">
        <f>VLOOKUP(C122,'Active 1'!C$21:E$956,3,FALSE)</f>
        <v>2567.0244172119938</v>
      </c>
      <c r="F122" s="2" t="s">
        <v>238</v>
      </c>
      <c r="G122" s="10" t="str">
        <f t="shared" si="10"/>
        <v>47205.348</v>
      </c>
      <c r="H122" s="8">
        <f t="shared" si="11"/>
        <v>-7397</v>
      </c>
      <c r="I122" s="56" t="s">
        <v>1210</v>
      </c>
      <c r="J122" s="57" t="s">
        <v>1211</v>
      </c>
      <c r="K122" s="56">
        <v>-7397</v>
      </c>
      <c r="L122" s="56" t="s">
        <v>937</v>
      </c>
      <c r="M122" s="57" t="s">
        <v>263</v>
      </c>
      <c r="N122" s="57"/>
      <c r="O122" s="58" t="s">
        <v>1212</v>
      </c>
      <c r="P122" s="59" t="s">
        <v>1209</v>
      </c>
    </row>
    <row r="123" spans="1:16" ht="13.5" thickBot="1">
      <c r="A123" s="8" t="str">
        <f t="shared" si="6"/>
        <v> BBS 88 </v>
      </c>
      <c r="B123" s="2" t="str">
        <f t="shared" si="7"/>
        <v>I</v>
      </c>
      <c r="C123" s="8">
        <f t="shared" si="8"/>
        <v>47230.345000000001</v>
      </c>
      <c r="D123" s="10" t="str">
        <f t="shared" si="9"/>
        <v>vis</v>
      </c>
      <c r="E123" s="55">
        <f>VLOOKUP(C123,'Active 1'!C$21:E$956,3,FALSE)</f>
        <v>2589.0299712000797</v>
      </c>
      <c r="F123" s="2" t="s">
        <v>238</v>
      </c>
      <c r="G123" s="10" t="str">
        <f t="shared" si="10"/>
        <v>47230.345</v>
      </c>
      <c r="H123" s="8">
        <f t="shared" si="11"/>
        <v>-7375</v>
      </c>
      <c r="I123" s="56" t="s">
        <v>1213</v>
      </c>
      <c r="J123" s="57" t="s">
        <v>1214</v>
      </c>
      <c r="K123" s="56">
        <v>-7375</v>
      </c>
      <c r="L123" s="56" t="s">
        <v>896</v>
      </c>
      <c r="M123" s="57" t="s">
        <v>263</v>
      </c>
      <c r="N123" s="57"/>
      <c r="O123" s="58" t="s">
        <v>1180</v>
      </c>
      <c r="P123" s="58" t="s">
        <v>1215</v>
      </c>
    </row>
    <row r="124" spans="1:16" ht="13.5" thickBot="1">
      <c r="A124" s="8" t="str">
        <f t="shared" si="6"/>
        <v> AOEB 2 </v>
      </c>
      <c r="B124" s="2" t="str">
        <f t="shared" si="7"/>
        <v>I</v>
      </c>
      <c r="C124" s="8">
        <f t="shared" si="8"/>
        <v>47233.733</v>
      </c>
      <c r="D124" s="10" t="str">
        <f t="shared" si="9"/>
        <v>vis</v>
      </c>
      <c r="E124" s="55">
        <f>VLOOKUP(C124,'Active 1'!C$21:E$956,3,FALSE)</f>
        <v>2592.0125217826135</v>
      </c>
      <c r="F124" s="2" t="s">
        <v>238</v>
      </c>
      <c r="G124" s="10" t="str">
        <f t="shared" si="10"/>
        <v>47233.733</v>
      </c>
      <c r="H124" s="8">
        <f t="shared" si="11"/>
        <v>-7372</v>
      </c>
      <c r="I124" s="56" t="s">
        <v>1216</v>
      </c>
      <c r="J124" s="57" t="s">
        <v>1217</v>
      </c>
      <c r="K124" s="56">
        <v>-7372</v>
      </c>
      <c r="L124" s="56" t="s">
        <v>1068</v>
      </c>
      <c r="M124" s="57" t="s">
        <v>263</v>
      </c>
      <c r="N124" s="57"/>
      <c r="O124" s="58" t="s">
        <v>875</v>
      </c>
      <c r="P124" s="58" t="s">
        <v>962</v>
      </c>
    </row>
    <row r="125" spans="1:16" ht="13.5" thickBot="1">
      <c r="A125" s="8" t="str">
        <f t="shared" si="6"/>
        <v> AOEB 2 </v>
      </c>
      <c r="B125" s="2" t="str">
        <f t="shared" si="7"/>
        <v>I</v>
      </c>
      <c r="C125" s="8">
        <f t="shared" si="8"/>
        <v>47566.597000000002</v>
      </c>
      <c r="D125" s="10" t="str">
        <f t="shared" si="9"/>
        <v>vis</v>
      </c>
      <c r="E125" s="55">
        <f>VLOOKUP(C125,'Active 1'!C$21:E$956,3,FALSE)</f>
        <v>2885.0419542220779</v>
      </c>
      <c r="F125" s="2" t="s">
        <v>238</v>
      </c>
      <c r="G125" s="10" t="str">
        <f t="shared" si="10"/>
        <v>47566.597</v>
      </c>
      <c r="H125" s="8">
        <f t="shared" si="11"/>
        <v>-7079</v>
      </c>
      <c r="I125" s="56" t="s">
        <v>1218</v>
      </c>
      <c r="J125" s="57" t="s">
        <v>1219</v>
      </c>
      <c r="K125" s="56">
        <v>-7079</v>
      </c>
      <c r="L125" s="56" t="s">
        <v>741</v>
      </c>
      <c r="M125" s="57" t="s">
        <v>263</v>
      </c>
      <c r="N125" s="57"/>
      <c r="O125" s="58" t="s">
        <v>893</v>
      </c>
      <c r="P125" s="58" t="s">
        <v>962</v>
      </c>
    </row>
    <row r="126" spans="1:16" ht="13.5" thickBot="1">
      <c r="A126" s="8" t="str">
        <f t="shared" si="6"/>
        <v> BBS 91 </v>
      </c>
      <c r="B126" s="2" t="str">
        <f t="shared" si="7"/>
        <v>I</v>
      </c>
      <c r="C126" s="8">
        <f t="shared" si="8"/>
        <v>47581.339</v>
      </c>
      <c r="D126" s="10" t="str">
        <f t="shared" si="9"/>
        <v>vis</v>
      </c>
      <c r="E126" s="55">
        <f>VLOOKUP(C126,'Active 1'!C$21:E$956,3,FALSE)</f>
        <v>2898.0197466328586</v>
      </c>
      <c r="F126" s="2" t="s">
        <v>238</v>
      </c>
      <c r="G126" s="10" t="str">
        <f t="shared" si="10"/>
        <v>47581.339</v>
      </c>
      <c r="H126" s="8">
        <f t="shared" si="11"/>
        <v>-7066</v>
      </c>
      <c r="I126" s="56" t="s">
        <v>1225</v>
      </c>
      <c r="J126" s="57" t="s">
        <v>1226</v>
      </c>
      <c r="K126" s="56">
        <v>-7066</v>
      </c>
      <c r="L126" s="56" t="s">
        <v>1166</v>
      </c>
      <c r="M126" s="57" t="s">
        <v>263</v>
      </c>
      <c r="N126" s="57"/>
      <c r="O126" s="58" t="s">
        <v>1227</v>
      </c>
      <c r="P126" s="58" t="s">
        <v>1228</v>
      </c>
    </row>
    <row r="127" spans="1:16" ht="13.5" thickBot="1">
      <c r="A127" s="8" t="str">
        <f t="shared" si="6"/>
        <v> AOEB 2 </v>
      </c>
      <c r="B127" s="2" t="str">
        <f t="shared" si="7"/>
        <v>I</v>
      </c>
      <c r="C127" s="8">
        <f t="shared" si="8"/>
        <v>47583.607000000004</v>
      </c>
      <c r="D127" s="10" t="str">
        <f t="shared" si="9"/>
        <v>vis</v>
      </c>
      <c r="E127" s="55">
        <f>VLOOKUP(C127,'Active 1'!C$21:E$956,3,FALSE)</f>
        <v>2900.0163300806744</v>
      </c>
      <c r="F127" s="2" t="s">
        <v>238</v>
      </c>
      <c r="G127" s="10" t="str">
        <f t="shared" si="10"/>
        <v>47583.607</v>
      </c>
      <c r="H127" s="8">
        <f t="shared" si="11"/>
        <v>-7064</v>
      </c>
      <c r="I127" s="56" t="s">
        <v>1229</v>
      </c>
      <c r="J127" s="57" t="s">
        <v>1230</v>
      </c>
      <c r="K127" s="56">
        <v>-7064</v>
      </c>
      <c r="L127" s="56" t="s">
        <v>1158</v>
      </c>
      <c r="M127" s="57" t="s">
        <v>263</v>
      </c>
      <c r="N127" s="57"/>
      <c r="O127" s="58" t="s">
        <v>706</v>
      </c>
      <c r="P127" s="58" t="s">
        <v>962</v>
      </c>
    </row>
    <row r="128" spans="1:16" ht="13.5" thickBot="1">
      <c r="A128" s="8" t="str">
        <f t="shared" si="6"/>
        <v>IBVS 3593 </v>
      </c>
      <c r="B128" s="2" t="str">
        <f t="shared" si="7"/>
        <v>I</v>
      </c>
      <c r="C128" s="8">
        <f t="shared" si="8"/>
        <v>47918.720999999998</v>
      </c>
      <c r="D128" s="10" t="str">
        <f t="shared" si="9"/>
        <v>vis</v>
      </c>
      <c r="E128" s="55">
        <f>VLOOKUP(C128,'Active 1'!C$21:E$956,3,FALSE)</f>
        <v>3195.0265000675654</v>
      </c>
      <c r="F128" s="2" t="s">
        <v>238</v>
      </c>
      <c r="G128" s="10" t="str">
        <f t="shared" si="10"/>
        <v>47918.7210</v>
      </c>
      <c r="H128" s="8">
        <f t="shared" si="11"/>
        <v>-6769</v>
      </c>
      <c r="I128" s="56" t="s">
        <v>1231</v>
      </c>
      <c r="J128" s="57" t="s">
        <v>1232</v>
      </c>
      <c r="K128" s="56">
        <v>-6769</v>
      </c>
      <c r="L128" s="56" t="s">
        <v>1233</v>
      </c>
      <c r="M128" s="57" t="s">
        <v>504</v>
      </c>
      <c r="N128" s="57" t="s">
        <v>242</v>
      </c>
      <c r="O128" s="58" t="s">
        <v>1234</v>
      </c>
      <c r="P128" s="59" t="s">
        <v>1235</v>
      </c>
    </row>
    <row r="129" spans="1:16" ht="13.5" thickBot="1">
      <c r="A129" s="8" t="str">
        <f t="shared" si="6"/>
        <v> AOEB 2 </v>
      </c>
      <c r="B129" s="2" t="str">
        <f t="shared" si="7"/>
        <v>I</v>
      </c>
      <c r="C129" s="8">
        <f t="shared" si="8"/>
        <v>47951.661999999997</v>
      </c>
      <c r="D129" s="10" t="str">
        <f t="shared" si="9"/>
        <v>vis</v>
      </c>
      <c r="E129" s="55">
        <f>VLOOKUP(C129,'Active 1'!C$21:E$956,3,FALSE)</f>
        <v>3224.0253780897851</v>
      </c>
      <c r="F129" s="2" t="s">
        <v>238</v>
      </c>
      <c r="G129" s="10" t="str">
        <f t="shared" si="10"/>
        <v>47951.662</v>
      </c>
      <c r="H129" s="8">
        <f t="shared" si="11"/>
        <v>-6740</v>
      </c>
      <c r="I129" s="56" t="s">
        <v>1236</v>
      </c>
      <c r="J129" s="57" t="s">
        <v>1237</v>
      </c>
      <c r="K129" s="56">
        <v>-6740</v>
      </c>
      <c r="L129" s="56" t="s">
        <v>1133</v>
      </c>
      <c r="M129" s="57" t="s">
        <v>263</v>
      </c>
      <c r="N129" s="57"/>
      <c r="O129" s="58" t="s">
        <v>1238</v>
      </c>
      <c r="P129" s="58" t="s">
        <v>962</v>
      </c>
    </row>
    <row r="130" spans="1:16" ht="13.5" thickBot="1">
      <c r="A130" s="8" t="str">
        <f t="shared" si="6"/>
        <v> AOEB 2 </v>
      </c>
      <c r="B130" s="2" t="str">
        <f t="shared" si="7"/>
        <v>I</v>
      </c>
      <c r="C130" s="8">
        <f t="shared" si="8"/>
        <v>48027.783000000003</v>
      </c>
      <c r="D130" s="10" t="str">
        <f t="shared" si="9"/>
        <v>vis</v>
      </c>
      <c r="E130" s="55">
        <f>VLOOKUP(C130,'Active 1'!C$21:E$956,3,FALSE)</f>
        <v>3291.0368104667505</v>
      </c>
      <c r="F130" s="2" t="s">
        <v>238</v>
      </c>
      <c r="G130" s="10" t="str">
        <f t="shared" si="10"/>
        <v>48027.783</v>
      </c>
      <c r="H130" s="8">
        <f t="shared" si="11"/>
        <v>-6673</v>
      </c>
      <c r="I130" s="56" t="s">
        <v>1239</v>
      </c>
      <c r="J130" s="57" t="s">
        <v>1240</v>
      </c>
      <c r="K130" s="56">
        <v>-6673</v>
      </c>
      <c r="L130" s="56" t="s">
        <v>774</v>
      </c>
      <c r="M130" s="57" t="s">
        <v>263</v>
      </c>
      <c r="N130" s="57"/>
      <c r="O130" s="58" t="s">
        <v>1241</v>
      </c>
      <c r="P130" s="58" t="s">
        <v>962</v>
      </c>
    </row>
    <row r="131" spans="1:16" ht="13.5" thickBot="1">
      <c r="A131" s="8" t="str">
        <f t="shared" si="6"/>
        <v> BRNO 31 </v>
      </c>
      <c r="B131" s="2" t="str">
        <f t="shared" si="7"/>
        <v>I</v>
      </c>
      <c r="C131" s="8">
        <f t="shared" si="8"/>
        <v>48275.391000000003</v>
      </c>
      <c r="D131" s="10" t="str">
        <f t="shared" si="9"/>
        <v>vis</v>
      </c>
      <c r="E131" s="55">
        <f>VLOOKUP(C131,'Active 1'!C$21:E$956,3,FALSE)</f>
        <v>3509.0130160866752</v>
      </c>
      <c r="F131" s="2" t="s">
        <v>238</v>
      </c>
      <c r="G131" s="10" t="str">
        <f t="shared" si="10"/>
        <v>48275.391</v>
      </c>
      <c r="H131" s="8">
        <f t="shared" si="11"/>
        <v>-6455</v>
      </c>
      <c r="I131" s="56" t="s">
        <v>1242</v>
      </c>
      <c r="J131" s="57" t="s">
        <v>1243</v>
      </c>
      <c r="K131" s="56">
        <v>-6455</v>
      </c>
      <c r="L131" s="56" t="s">
        <v>1072</v>
      </c>
      <c r="M131" s="57" t="s">
        <v>263</v>
      </c>
      <c r="N131" s="57"/>
      <c r="O131" s="58" t="s">
        <v>1244</v>
      </c>
      <c r="P131" s="58" t="s">
        <v>1245</v>
      </c>
    </row>
    <row r="132" spans="1:16" ht="13.5" thickBot="1">
      <c r="A132" s="8" t="str">
        <f t="shared" si="6"/>
        <v> BBS 97 </v>
      </c>
      <c r="B132" s="2" t="str">
        <f t="shared" si="7"/>
        <v>I</v>
      </c>
      <c r="C132" s="8">
        <f t="shared" si="8"/>
        <v>48275.394999999997</v>
      </c>
      <c r="D132" s="10" t="str">
        <f t="shared" si="9"/>
        <v>vis</v>
      </c>
      <c r="E132" s="55">
        <f>VLOOKUP(C132,'Active 1'!C$21:E$956,3,FALSE)</f>
        <v>3509.0165373978652</v>
      </c>
      <c r="F132" s="2" t="s">
        <v>238</v>
      </c>
      <c r="G132" s="10" t="str">
        <f t="shared" si="10"/>
        <v>48275.395</v>
      </c>
      <c r="H132" s="8">
        <f t="shared" si="11"/>
        <v>-6455</v>
      </c>
      <c r="I132" s="56" t="s">
        <v>1246</v>
      </c>
      <c r="J132" s="57" t="s">
        <v>1247</v>
      </c>
      <c r="K132" s="56">
        <v>-6455</v>
      </c>
      <c r="L132" s="56" t="s">
        <v>1248</v>
      </c>
      <c r="M132" s="57" t="s">
        <v>263</v>
      </c>
      <c r="N132" s="57"/>
      <c r="O132" s="58" t="s">
        <v>1249</v>
      </c>
      <c r="P132" s="58" t="s">
        <v>1250</v>
      </c>
    </row>
    <row r="133" spans="1:16" ht="13.5" thickBot="1">
      <c r="A133" s="8" t="str">
        <f t="shared" si="6"/>
        <v> AOEB 2 </v>
      </c>
      <c r="B133" s="2" t="str">
        <f t="shared" si="7"/>
        <v>I</v>
      </c>
      <c r="C133" s="8">
        <f t="shared" si="8"/>
        <v>48310.633999999998</v>
      </c>
      <c r="D133" s="10" t="str">
        <f t="shared" si="9"/>
        <v>vis</v>
      </c>
      <c r="E133" s="55">
        <f>VLOOKUP(C133,'Active 1'!C$21:E$956,3,FALSE)</f>
        <v>3540.0384087018651</v>
      </c>
      <c r="F133" s="2" t="s">
        <v>238</v>
      </c>
      <c r="G133" s="10" t="str">
        <f t="shared" si="10"/>
        <v>48310.634</v>
      </c>
      <c r="H133" s="8">
        <f t="shared" si="11"/>
        <v>-6424</v>
      </c>
      <c r="I133" s="56" t="s">
        <v>1251</v>
      </c>
      <c r="J133" s="57" t="s">
        <v>1252</v>
      </c>
      <c r="K133" s="56">
        <v>-6424</v>
      </c>
      <c r="L133" s="56" t="s">
        <v>896</v>
      </c>
      <c r="M133" s="57" t="s">
        <v>263</v>
      </c>
      <c r="N133" s="57"/>
      <c r="O133" s="58" t="s">
        <v>893</v>
      </c>
      <c r="P133" s="58" t="s">
        <v>962</v>
      </c>
    </row>
    <row r="134" spans="1:16" ht="13.5" thickBot="1">
      <c r="A134" s="8" t="str">
        <f t="shared" si="6"/>
        <v> AOEB 2 </v>
      </c>
      <c r="B134" s="2" t="str">
        <f t="shared" si="7"/>
        <v>I</v>
      </c>
      <c r="C134" s="8">
        <f t="shared" si="8"/>
        <v>48335.610999999997</v>
      </c>
      <c r="D134" s="10" t="str">
        <f t="shared" si="9"/>
        <v>vis</v>
      </c>
      <c r="E134" s="55">
        <f>VLOOKUP(C134,'Active 1'!C$21:E$956,3,FALSE)</f>
        <v>3562.0263561339698</v>
      </c>
      <c r="F134" s="2" t="s">
        <v>238</v>
      </c>
      <c r="G134" s="10" t="str">
        <f t="shared" si="10"/>
        <v>48335.611</v>
      </c>
      <c r="H134" s="8">
        <f t="shared" si="11"/>
        <v>-6402</v>
      </c>
      <c r="I134" s="56" t="s">
        <v>1253</v>
      </c>
      <c r="J134" s="57" t="s">
        <v>1254</v>
      </c>
      <c r="K134" s="56">
        <v>-6402</v>
      </c>
      <c r="L134" s="56" t="s">
        <v>258</v>
      </c>
      <c r="M134" s="57" t="s">
        <v>263</v>
      </c>
      <c r="N134" s="57"/>
      <c r="O134" s="58" t="s">
        <v>893</v>
      </c>
      <c r="P134" s="58" t="s">
        <v>962</v>
      </c>
    </row>
    <row r="135" spans="1:16" ht="13.5" thickBot="1">
      <c r="A135" s="8" t="str">
        <f t="shared" si="6"/>
        <v>BAVM 60 </v>
      </c>
      <c r="B135" s="2" t="str">
        <f t="shared" si="7"/>
        <v>I</v>
      </c>
      <c r="C135" s="8">
        <f t="shared" si="8"/>
        <v>48618.476999999999</v>
      </c>
      <c r="D135" s="10" t="str">
        <f t="shared" si="9"/>
        <v>vis</v>
      </c>
      <c r="E135" s="55">
        <f>VLOOKUP(C135,'Active 1'!C$21:E$956,3,FALSE)</f>
        <v>3811.0411592860733</v>
      </c>
      <c r="F135" s="2" t="s">
        <v>238</v>
      </c>
      <c r="G135" s="10" t="str">
        <f t="shared" si="10"/>
        <v>48618.477</v>
      </c>
      <c r="H135" s="8">
        <f t="shared" si="11"/>
        <v>-6153</v>
      </c>
      <c r="I135" s="56" t="s">
        <v>1255</v>
      </c>
      <c r="J135" s="57" t="s">
        <v>1256</v>
      </c>
      <c r="K135" s="56">
        <v>-6153</v>
      </c>
      <c r="L135" s="56" t="s">
        <v>774</v>
      </c>
      <c r="M135" s="57" t="s">
        <v>263</v>
      </c>
      <c r="N135" s="57"/>
      <c r="O135" s="58" t="s">
        <v>1257</v>
      </c>
      <c r="P135" s="59" t="s">
        <v>1258</v>
      </c>
    </row>
    <row r="136" spans="1:16" ht="13.5" thickBot="1">
      <c r="A136" s="8" t="str">
        <f t="shared" si="6"/>
        <v> AOEB 2 </v>
      </c>
      <c r="B136" s="2" t="str">
        <f t="shared" si="7"/>
        <v>I</v>
      </c>
      <c r="C136" s="8">
        <f t="shared" si="8"/>
        <v>48653.675999999999</v>
      </c>
      <c r="D136" s="10" t="str">
        <f t="shared" si="9"/>
        <v>vis</v>
      </c>
      <c r="E136" s="55">
        <f>VLOOKUP(C136,'Active 1'!C$21:E$956,3,FALSE)</f>
        <v>3842.0278174781183</v>
      </c>
      <c r="F136" s="2" t="s">
        <v>238</v>
      </c>
      <c r="G136" s="10" t="str">
        <f t="shared" si="10"/>
        <v>48653.676</v>
      </c>
      <c r="H136" s="8">
        <f t="shared" si="11"/>
        <v>-6122</v>
      </c>
      <c r="I136" s="56" t="s">
        <v>1259</v>
      </c>
      <c r="J136" s="57" t="s">
        <v>1260</v>
      </c>
      <c r="K136" s="56">
        <v>-6122</v>
      </c>
      <c r="L136" s="56" t="s">
        <v>1166</v>
      </c>
      <c r="M136" s="57" t="s">
        <v>263</v>
      </c>
      <c r="N136" s="57"/>
      <c r="O136" s="58" t="s">
        <v>1044</v>
      </c>
      <c r="P136" s="58" t="s">
        <v>962</v>
      </c>
    </row>
    <row r="137" spans="1:16" ht="13.5" thickBot="1">
      <c r="A137" s="8" t="str">
        <f t="shared" si="6"/>
        <v> AOEB 2 </v>
      </c>
      <c r="B137" s="2" t="str">
        <f t="shared" si="7"/>
        <v>I</v>
      </c>
      <c r="C137" s="8">
        <f t="shared" si="8"/>
        <v>48653.697999999997</v>
      </c>
      <c r="D137" s="10" t="str">
        <f t="shared" si="9"/>
        <v>vis</v>
      </c>
      <c r="E137" s="55">
        <f>VLOOKUP(C137,'Active 1'!C$21:E$956,3,FALSE)</f>
        <v>3842.0471846896908</v>
      </c>
      <c r="F137" s="2" t="s">
        <v>238</v>
      </c>
      <c r="G137" s="10" t="str">
        <f t="shared" si="10"/>
        <v>48653.698</v>
      </c>
      <c r="H137" s="8">
        <f t="shared" si="11"/>
        <v>-6122</v>
      </c>
      <c r="I137" s="56" t="s">
        <v>1261</v>
      </c>
      <c r="J137" s="57" t="s">
        <v>1262</v>
      </c>
      <c r="K137" s="56">
        <v>-6122</v>
      </c>
      <c r="L137" s="56" t="s">
        <v>756</v>
      </c>
      <c r="M137" s="57" t="s">
        <v>263</v>
      </c>
      <c r="N137" s="57"/>
      <c r="O137" s="58" t="s">
        <v>706</v>
      </c>
      <c r="P137" s="58" t="s">
        <v>962</v>
      </c>
    </row>
    <row r="138" spans="1:16" ht="13.5" thickBot="1">
      <c r="A138" s="8" t="str">
        <f t="shared" si="6"/>
        <v>BAVM 62 </v>
      </c>
      <c r="B138" s="2" t="str">
        <f t="shared" si="7"/>
        <v>I</v>
      </c>
      <c r="C138" s="8">
        <f t="shared" si="8"/>
        <v>49002.425999999999</v>
      </c>
      <c r="D138" s="10" t="str">
        <f t="shared" si="9"/>
        <v>vis</v>
      </c>
      <c r="E138" s="55">
        <f>VLOOKUP(C138,'Active 1'!C$21:E$956,3,FALSE)</f>
        <v>4149.0421373302579</v>
      </c>
      <c r="F138" s="2" t="s">
        <v>238</v>
      </c>
      <c r="G138" s="10" t="str">
        <f t="shared" si="10"/>
        <v>49002.426</v>
      </c>
      <c r="H138" s="8">
        <f t="shared" si="11"/>
        <v>-5815</v>
      </c>
      <c r="I138" s="56" t="s">
        <v>1263</v>
      </c>
      <c r="J138" s="57" t="s">
        <v>1264</v>
      </c>
      <c r="K138" s="56">
        <v>-5815</v>
      </c>
      <c r="L138" s="56" t="s">
        <v>874</v>
      </c>
      <c r="M138" s="57" t="s">
        <v>263</v>
      </c>
      <c r="N138" s="57"/>
      <c r="O138" s="58" t="s">
        <v>1257</v>
      </c>
      <c r="P138" s="59" t="s">
        <v>1265</v>
      </c>
    </row>
    <row r="139" spans="1:16" ht="13.5" thickBot="1">
      <c r="A139" s="8" t="str">
        <f t="shared" ref="A139:A202" si="12">P139</f>
        <v> AOEB 2 </v>
      </c>
      <c r="B139" s="2" t="str">
        <f t="shared" ref="B139:B202" si="13">IF(H139=INT(H139),"I","II")</f>
        <v>I</v>
      </c>
      <c r="C139" s="8">
        <f t="shared" ref="C139:C202" si="14">1*G139</f>
        <v>49012.648000000001</v>
      </c>
      <c r="D139" s="10" t="str">
        <f t="shared" ref="D139:D202" si="15">VLOOKUP(F139,I$1:J$5,2,FALSE)</f>
        <v>vis</v>
      </c>
      <c r="E139" s="55">
        <f>VLOOKUP(C139,'Active 1'!C$21:E$956,3,FALSE)</f>
        <v>4158.0408480901979</v>
      </c>
      <c r="F139" s="2" t="s">
        <v>238</v>
      </c>
      <c r="G139" s="10" t="str">
        <f t="shared" ref="G139:G202" si="16">MID(I139,3,LEN(I139)-3)</f>
        <v>49012.648</v>
      </c>
      <c r="H139" s="8">
        <f t="shared" ref="H139:H202" si="17">1*K139</f>
        <v>-5806</v>
      </c>
      <c r="I139" s="56" t="s">
        <v>1266</v>
      </c>
      <c r="J139" s="57" t="s">
        <v>1267</v>
      </c>
      <c r="K139" s="56">
        <v>-5806</v>
      </c>
      <c r="L139" s="56" t="s">
        <v>911</v>
      </c>
      <c r="M139" s="57" t="s">
        <v>263</v>
      </c>
      <c r="N139" s="57"/>
      <c r="O139" s="58" t="s">
        <v>893</v>
      </c>
      <c r="P139" s="58" t="s">
        <v>962</v>
      </c>
    </row>
    <row r="140" spans="1:16" ht="13.5" thickBot="1">
      <c r="A140" s="8" t="str">
        <f t="shared" si="12"/>
        <v> AOEB 2 </v>
      </c>
      <c r="B140" s="2" t="str">
        <f t="shared" si="13"/>
        <v>I</v>
      </c>
      <c r="C140" s="8">
        <f t="shared" si="14"/>
        <v>49020.595999999998</v>
      </c>
      <c r="D140" s="10" t="str">
        <f t="shared" si="15"/>
        <v>vis</v>
      </c>
      <c r="E140" s="55">
        <f>VLOOKUP(C140,'Active 1'!C$21:E$956,3,FALSE)</f>
        <v>4165.0376934355281</v>
      </c>
      <c r="F140" s="2" t="s">
        <v>238</v>
      </c>
      <c r="G140" s="10" t="str">
        <f t="shared" si="16"/>
        <v>49020.596</v>
      </c>
      <c r="H140" s="8">
        <f t="shared" si="17"/>
        <v>-5799</v>
      </c>
      <c r="I140" s="56" t="s">
        <v>1268</v>
      </c>
      <c r="J140" s="57" t="s">
        <v>1269</v>
      </c>
      <c r="K140" s="56">
        <v>-5799</v>
      </c>
      <c r="L140" s="56" t="s">
        <v>937</v>
      </c>
      <c r="M140" s="57" t="s">
        <v>263</v>
      </c>
      <c r="N140" s="57"/>
      <c r="O140" s="58" t="s">
        <v>706</v>
      </c>
      <c r="P140" s="58" t="s">
        <v>962</v>
      </c>
    </row>
    <row r="141" spans="1:16" ht="13.5" thickBot="1">
      <c r="A141" s="8" t="str">
        <f t="shared" si="12"/>
        <v> AOEB 2 </v>
      </c>
      <c r="B141" s="2" t="str">
        <f t="shared" si="13"/>
        <v>I</v>
      </c>
      <c r="C141" s="8">
        <f t="shared" si="14"/>
        <v>49020.601999999999</v>
      </c>
      <c r="D141" s="10" t="str">
        <f t="shared" si="15"/>
        <v>vis</v>
      </c>
      <c r="E141" s="55">
        <f>VLOOKUP(C141,'Active 1'!C$21:E$956,3,FALSE)</f>
        <v>4165.0429754023226</v>
      </c>
      <c r="F141" s="2" t="s">
        <v>238</v>
      </c>
      <c r="G141" s="10" t="str">
        <f t="shared" si="16"/>
        <v>49020.602</v>
      </c>
      <c r="H141" s="8">
        <f t="shared" si="17"/>
        <v>-5799</v>
      </c>
      <c r="I141" s="56" t="s">
        <v>1270</v>
      </c>
      <c r="J141" s="57" t="s">
        <v>1271</v>
      </c>
      <c r="K141" s="56">
        <v>-5799</v>
      </c>
      <c r="L141" s="56" t="s">
        <v>874</v>
      </c>
      <c r="M141" s="57" t="s">
        <v>263</v>
      </c>
      <c r="N141" s="57"/>
      <c r="O141" s="58" t="s">
        <v>893</v>
      </c>
      <c r="P141" s="58" t="s">
        <v>962</v>
      </c>
    </row>
    <row r="142" spans="1:16" ht="13.5" thickBot="1">
      <c r="A142" s="8" t="str">
        <f t="shared" si="12"/>
        <v> AOEB 2 </v>
      </c>
      <c r="B142" s="2" t="str">
        <f t="shared" si="13"/>
        <v>I</v>
      </c>
      <c r="C142" s="8">
        <f t="shared" si="14"/>
        <v>49037.631999999998</v>
      </c>
      <c r="D142" s="10" t="str">
        <f t="shared" si="15"/>
        <v>vis</v>
      </c>
      <c r="E142" s="55">
        <f>VLOOKUP(C142,'Active 1'!C$21:E$956,3,FALSE)</f>
        <v>4180.0349578168934</v>
      </c>
      <c r="F142" s="2" t="s">
        <v>238</v>
      </c>
      <c r="G142" s="10" t="str">
        <f t="shared" si="16"/>
        <v>49037.632</v>
      </c>
      <c r="H142" s="8">
        <f t="shared" si="17"/>
        <v>-5784</v>
      </c>
      <c r="I142" s="56" t="s">
        <v>1272</v>
      </c>
      <c r="J142" s="57" t="s">
        <v>1273</v>
      </c>
      <c r="K142" s="56">
        <v>-5784</v>
      </c>
      <c r="L142" s="56" t="s">
        <v>1013</v>
      </c>
      <c r="M142" s="57" t="s">
        <v>263</v>
      </c>
      <c r="N142" s="57"/>
      <c r="O142" s="58" t="s">
        <v>893</v>
      </c>
      <c r="P142" s="58" t="s">
        <v>962</v>
      </c>
    </row>
    <row r="143" spans="1:16" ht="13.5" thickBot="1">
      <c r="A143" s="8" t="str">
        <f t="shared" si="12"/>
        <v> AOEB 2 </v>
      </c>
      <c r="B143" s="2" t="str">
        <f t="shared" si="13"/>
        <v>I</v>
      </c>
      <c r="C143" s="8">
        <f t="shared" si="14"/>
        <v>49042.184000000001</v>
      </c>
      <c r="D143" s="10" t="str">
        <f t="shared" si="15"/>
        <v>vis</v>
      </c>
      <c r="E143" s="55">
        <f>VLOOKUP(C143,'Active 1'!C$21:E$956,3,FALSE)</f>
        <v>4184.0422099573034</v>
      </c>
      <c r="F143" s="2" t="s">
        <v>238</v>
      </c>
      <c r="G143" s="10" t="str">
        <f t="shared" si="16"/>
        <v>49042.184</v>
      </c>
      <c r="H143" s="8">
        <f t="shared" si="17"/>
        <v>-5780</v>
      </c>
      <c r="I143" s="56" t="s">
        <v>1274</v>
      </c>
      <c r="J143" s="57" t="s">
        <v>1275</v>
      </c>
      <c r="K143" s="56">
        <v>-5780</v>
      </c>
      <c r="L143" s="56" t="s">
        <v>934</v>
      </c>
      <c r="M143" s="57" t="s">
        <v>263</v>
      </c>
      <c r="N143" s="57"/>
      <c r="O143" s="58" t="s">
        <v>1276</v>
      </c>
      <c r="P143" s="58" t="s">
        <v>962</v>
      </c>
    </row>
    <row r="144" spans="1:16" ht="13.5" thickBot="1">
      <c r="A144" s="8" t="str">
        <f t="shared" si="12"/>
        <v> BBS 103 </v>
      </c>
      <c r="B144" s="2" t="str">
        <f t="shared" si="13"/>
        <v>I</v>
      </c>
      <c r="C144" s="8">
        <f t="shared" si="14"/>
        <v>49060.352299999999</v>
      </c>
      <c r="D144" s="10" t="str">
        <f t="shared" si="15"/>
        <v>vis</v>
      </c>
      <c r="E144" s="55">
        <f>VLOOKUP(C144,'Active 1'!C$21:E$956,3,FALSE)</f>
        <v>4200.0362695053145</v>
      </c>
      <c r="F144" s="2" t="s">
        <v>238</v>
      </c>
      <c r="G144" s="10" t="str">
        <f t="shared" si="16"/>
        <v>49060.3523</v>
      </c>
      <c r="H144" s="8">
        <f t="shared" si="17"/>
        <v>-5764</v>
      </c>
      <c r="I144" s="56" t="s">
        <v>1277</v>
      </c>
      <c r="J144" s="57" t="s">
        <v>1278</v>
      </c>
      <c r="K144" s="56">
        <v>-5764</v>
      </c>
      <c r="L144" s="56" t="s">
        <v>1279</v>
      </c>
      <c r="M144" s="57" t="s">
        <v>504</v>
      </c>
      <c r="N144" s="57" t="s">
        <v>80</v>
      </c>
      <c r="O144" s="58" t="s">
        <v>1280</v>
      </c>
      <c r="P144" s="58" t="s">
        <v>1281</v>
      </c>
    </row>
    <row r="145" spans="1:16" ht="13.5" thickBot="1">
      <c r="A145" s="8" t="str">
        <f t="shared" si="12"/>
        <v> BRNO 31 </v>
      </c>
      <c r="B145" s="2" t="str">
        <f t="shared" si="13"/>
        <v>I</v>
      </c>
      <c r="C145" s="8">
        <f t="shared" si="14"/>
        <v>49403.366000000002</v>
      </c>
      <c r="D145" s="10" t="str">
        <f t="shared" si="15"/>
        <v>vis</v>
      </c>
      <c r="E145" s="55">
        <f>VLOOKUP(C145,'Active 1'!C$21:E$956,3,FALSE)</f>
        <v>4502.000765004861</v>
      </c>
      <c r="F145" s="2" t="s">
        <v>238</v>
      </c>
      <c r="G145" s="10" t="str">
        <f t="shared" si="16"/>
        <v>49403.366</v>
      </c>
      <c r="H145" s="8">
        <f t="shared" si="17"/>
        <v>-5462</v>
      </c>
      <c r="I145" s="56" t="s">
        <v>1282</v>
      </c>
      <c r="J145" s="57" t="s">
        <v>1283</v>
      </c>
      <c r="K145" s="56">
        <v>-5462</v>
      </c>
      <c r="L145" s="56" t="s">
        <v>1284</v>
      </c>
      <c r="M145" s="57" t="s">
        <v>263</v>
      </c>
      <c r="N145" s="57"/>
      <c r="O145" s="58" t="s">
        <v>1285</v>
      </c>
      <c r="P145" s="58" t="s">
        <v>1245</v>
      </c>
    </row>
    <row r="146" spans="1:16" ht="13.5" thickBot="1">
      <c r="A146" s="8" t="str">
        <f t="shared" si="12"/>
        <v> BRNO 31 </v>
      </c>
      <c r="B146" s="2" t="str">
        <f t="shared" si="13"/>
        <v>I</v>
      </c>
      <c r="C146" s="8">
        <f t="shared" si="14"/>
        <v>49403.372000000003</v>
      </c>
      <c r="D146" s="10" t="str">
        <f t="shared" si="15"/>
        <v>vis</v>
      </c>
      <c r="E146" s="55">
        <f>VLOOKUP(C146,'Active 1'!C$21:E$956,3,FALSE)</f>
        <v>4502.0060469716555</v>
      </c>
      <c r="F146" s="2" t="s">
        <v>238</v>
      </c>
      <c r="G146" s="10" t="str">
        <f t="shared" si="16"/>
        <v>49403.372</v>
      </c>
      <c r="H146" s="8">
        <f t="shared" si="17"/>
        <v>-5462</v>
      </c>
      <c r="I146" s="56" t="s">
        <v>1286</v>
      </c>
      <c r="J146" s="57" t="s">
        <v>1287</v>
      </c>
      <c r="K146" s="56">
        <v>-5462</v>
      </c>
      <c r="L146" s="56" t="s">
        <v>1288</v>
      </c>
      <c r="M146" s="57" t="s">
        <v>263</v>
      </c>
      <c r="N146" s="57"/>
      <c r="O146" s="58" t="s">
        <v>1289</v>
      </c>
      <c r="P146" s="58" t="s">
        <v>1245</v>
      </c>
    </row>
    <row r="147" spans="1:16" ht="13.5" thickBot="1">
      <c r="A147" s="8" t="str">
        <f t="shared" si="12"/>
        <v> BBS 110 </v>
      </c>
      <c r="B147" s="2" t="str">
        <f t="shared" si="13"/>
        <v>I</v>
      </c>
      <c r="C147" s="8">
        <f t="shared" si="14"/>
        <v>50015.684099999999</v>
      </c>
      <c r="D147" s="10" t="str">
        <f t="shared" si="15"/>
        <v>vis</v>
      </c>
      <c r="E147" s="55">
        <f>VLOOKUP(C147,'Active 1'!C$21:E$956,3,FALSE)</f>
        <v>5041.0414101794959</v>
      </c>
      <c r="F147" s="2" t="s">
        <v>238</v>
      </c>
      <c r="G147" s="10" t="str">
        <f t="shared" si="16"/>
        <v>50015.6841</v>
      </c>
      <c r="H147" s="8">
        <f t="shared" si="17"/>
        <v>-4923</v>
      </c>
      <c r="I147" s="56" t="s">
        <v>1294</v>
      </c>
      <c r="J147" s="57" t="s">
        <v>1295</v>
      </c>
      <c r="K147" s="56">
        <v>-4923</v>
      </c>
      <c r="L147" s="56" t="s">
        <v>1296</v>
      </c>
      <c r="M147" s="57" t="s">
        <v>504</v>
      </c>
      <c r="N147" s="57" t="s">
        <v>80</v>
      </c>
      <c r="O147" s="58" t="s">
        <v>1280</v>
      </c>
      <c r="P147" s="58" t="s">
        <v>1297</v>
      </c>
    </row>
    <row r="148" spans="1:16" ht="13.5" thickBot="1">
      <c r="A148" s="8" t="str">
        <f t="shared" si="12"/>
        <v> AOEB 5 </v>
      </c>
      <c r="B148" s="2" t="str">
        <f t="shared" si="13"/>
        <v>I</v>
      </c>
      <c r="C148" s="8">
        <f t="shared" si="14"/>
        <v>50025.898999999998</v>
      </c>
      <c r="D148" s="10" t="str">
        <f t="shared" si="15"/>
        <v>vis</v>
      </c>
      <c r="E148" s="55">
        <f>VLOOKUP(C148,'Active 1'!C$21:E$956,3,FALSE)</f>
        <v>5050.033870612061</v>
      </c>
      <c r="F148" s="2" t="s">
        <v>238</v>
      </c>
      <c r="G148" s="10" t="str">
        <f t="shared" si="16"/>
        <v>50025.899</v>
      </c>
      <c r="H148" s="8">
        <f t="shared" si="17"/>
        <v>-4914</v>
      </c>
      <c r="I148" s="56" t="s">
        <v>1298</v>
      </c>
      <c r="J148" s="57" t="s">
        <v>1299</v>
      </c>
      <c r="K148" s="56">
        <v>-4914</v>
      </c>
      <c r="L148" s="56" t="s">
        <v>1158</v>
      </c>
      <c r="M148" s="57" t="s">
        <v>263</v>
      </c>
      <c r="N148" s="57"/>
      <c r="O148" s="58" t="s">
        <v>1300</v>
      </c>
      <c r="P148" s="58" t="s">
        <v>1301</v>
      </c>
    </row>
    <row r="149" spans="1:16" ht="13.5" thickBot="1">
      <c r="A149" s="8" t="str">
        <f t="shared" si="12"/>
        <v> AOEB 5 </v>
      </c>
      <c r="B149" s="2" t="str">
        <f t="shared" si="13"/>
        <v>I</v>
      </c>
      <c r="C149" s="8">
        <f t="shared" si="14"/>
        <v>50065.650999999998</v>
      </c>
      <c r="D149" s="10" t="str">
        <f t="shared" si="15"/>
        <v>vis</v>
      </c>
      <c r="E149" s="55">
        <f>VLOOKUP(C149,'Active 1'!C$21:E$956,3,FALSE)</f>
        <v>5085.0286612723121</v>
      </c>
      <c r="F149" s="2" t="s">
        <v>238</v>
      </c>
      <c r="G149" s="10" t="str">
        <f t="shared" si="16"/>
        <v>50065.651</v>
      </c>
      <c r="H149" s="8">
        <f t="shared" si="17"/>
        <v>-4879</v>
      </c>
      <c r="I149" s="56" t="s">
        <v>1302</v>
      </c>
      <c r="J149" s="57" t="s">
        <v>1303</v>
      </c>
      <c r="K149" s="56">
        <v>-4879</v>
      </c>
      <c r="L149" s="56" t="s">
        <v>1136</v>
      </c>
      <c r="M149" s="57" t="s">
        <v>263</v>
      </c>
      <c r="N149" s="57"/>
      <c r="O149" s="58" t="s">
        <v>1300</v>
      </c>
      <c r="P149" s="58" t="s">
        <v>1301</v>
      </c>
    </row>
    <row r="150" spans="1:16" ht="13.5" thickBot="1">
      <c r="A150" s="8" t="str">
        <f t="shared" si="12"/>
        <v> AOEB 5 </v>
      </c>
      <c r="B150" s="2" t="str">
        <f t="shared" si="13"/>
        <v>I</v>
      </c>
      <c r="C150" s="8">
        <f t="shared" si="14"/>
        <v>50107.686999999998</v>
      </c>
      <c r="D150" s="10" t="str">
        <f t="shared" si="15"/>
        <v>vis</v>
      </c>
      <c r="E150" s="55">
        <f>VLOOKUP(C150,'Active 1'!C$21:E$956,3,FALSE)</f>
        <v>5122.0341206251569</v>
      </c>
      <c r="F150" s="2" t="s">
        <v>238</v>
      </c>
      <c r="G150" s="10" t="str">
        <f t="shared" si="16"/>
        <v>50107.687</v>
      </c>
      <c r="H150" s="8">
        <f t="shared" si="17"/>
        <v>-4842</v>
      </c>
      <c r="I150" s="56" t="s">
        <v>1304</v>
      </c>
      <c r="J150" s="57" t="s">
        <v>1305</v>
      </c>
      <c r="K150" s="56">
        <v>-4842</v>
      </c>
      <c r="L150" s="56" t="s">
        <v>1068</v>
      </c>
      <c r="M150" s="57" t="s">
        <v>263</v>
      </c>
      <c r="N150" s="57"/>
      <c r="O150" s="58" t="s">
        <v>1300</v>
      </c>
      <c r="P150" s="58" t="s">
        <v>1301</v>
      </c>
    </row>
    <row r="151" spans="1:16" ht="13.5" thickBot="1">
      <c r="A151" s="8" t="str">
        <f t="shared" si="12"/>
        <v> AOEB 5 </v>
      </c>
      <c r="B151" s="2" t="str">
        <f t="shared" si="13"/>
        <v>I</v>
      </c>
      <c r="C151" s="8">
        <f t="shared" si="14"/>
        <v>50125.892</v>
      </c>
      <c r="D151" s="10" t="str">
        <f t="shared" si="15"/>
        <v>vis</v>
      </c>
      <c r="E151" s="55">
        <f>VLOOKUP(C151,'Active 1'!C$21:E$956,3,FALSE)</f>
        <v>5138.0604882033895</v>
      </c>
      <c r="F151" s="2" t="s">
        <v>238</v>
      </c>
      <c r="G151" s="10" t="str">
        <f t="shared" si="16"/>
        <v>50125.892</v>
      </c>
      <c r="H151" s="8">
        <f t="shared" si="17"/>
        <v>-4826</v>
      </c>
      <c r="I151" s="56" t="s">
        <v>1306</v>
      </c>
      <c r="J151" s="57" t="s">
        <v>1307</v>
      </c>
      <c r="K151" s="56">
        <v>-4826</v>
      </c>
      <c r="L151" s="56" t="s">
        <v>741</v>
      </c>
      <c r="M151" s="57" t="s">
        <v>263</v>
      </c>
      <c r="N151" s="57"/>
      <c r="O151" s="58" t="s">
        <v>893</v>
      </c>
      <c r="P151" s="58" t="s">
        <v>1301</v>
      </c>
    </row>
    <row r="152" spans="1:16" ht="13.5" thickBot="1">
      <c r="A152" s="8" t="str">
        <f t="shared" si="12"/>
        <v> AOEB 5 </v>
      </c>
      <c r="B152" s="2" t="str">
        <f t="shared" si="13"/>
        <v>I</v>
      </c>
      <c r="C152" s="8">
        <f t="shared" si="14"/>
        <v>50165.637999999999</v>
      </c>
      <c r="D152" s="10" t="str">
        <f t="shared" si="15"/>
        <v>vis</v>
      </c>
      <c r="E152" s="55">
        <f>VLOOKUP(C152,'Active 1'!C$21:E$956,3,FALSE)</f>
        <v>5173.0499968968461</v>
      </c>
      <c r="F152" s="2" t="s">
        <v>238</v>
      </c>
      <c r="G152" s="10" t="str">
        <f t="shared" si="16"/>
        <v>50165.638</v>
      </c>
      <c r="H152" s="8">
        <f t="shared" si="17"/>
        <v>-4791</v>
      </c>
      <c r="I152" s="56" t="s">
        <v>1308</v>
      </c>
      <c r="J152" s="57" t="s">
        <v>1309</v>
      </c>
      <c r="K152" s="56">
        <v>-4791</v>
      </c>
      <c r="L152" s="56" t="s">
        <v>934</v>
      </c>
      <c r="M152" s="57" t="s">
        <v>263</v>
      </c>
      <c r="N152" s="57"/>
      <c r="O152" s="58" t="s">
        <v>893</v>
      </c>
      <c r="P152" s="58" t="s">
        <v>1301</v>
      </c>
    </row>
    <row r="153" spans="1:16" ht="13.5" thickBot="1">
      <c r="A153" s="8" t="str">
        <f t="shared" si="12"/>
        <v> AOEB 5 </v>
      </c>
      <c r="B153" s="2" t="str">
        <f t="shared" si="13"/>
        <v>I</v>
      </c>
      <c r="C153" s="8">
        <f t="shared" si="14"/>
        <v>50376.915000000001</v>
      </c>
      <c r="D153" s="10" t="str">
        <f t="shared" si="15"/>
        <v>vis</v>
      </c>
      <c r="E153" s="55">
        <f>VLOOKUP(C153,'Active 1'!C$21:E$956,3,FALSE)</f>
        <v>5359.0430132564197</v>
      </c>
      <c r="F153" s="2" t="s">
        <v>238</v>
      </c>
      <c r="G153" s="10" t="str">
        <f t="shared" si="16"/>
        <v>50376.915</v>
      </c>
      <c r="H153" s="8">
        <f t="shared" si="17"/>
        <v>-4605</v>
      </c>
      <c r="I153" s="56" t="s">
        <v>1310</v>
      </c>
      <c r="J153" s="57" t="s">
        <v>1311</v>
      </c>
      <c r="K153" s="56">
        <v>-4605</v>
      </c>
      <c r="L153" s="56" t="s">
        <v>1133</v>
      </c>
      <c r="M153" s="57" t="s">
        <v>263</v>
      </c>
      <c r="N153" s="57"/>
      <c r="O153" s="58" t="s">
        <v>893</v>
      </c>
      <c r="P153" s="58" t="s">
        <v>1301</v>
      </c>
    </row>
    <row r="154" spans="1:16" ht="13.5" thickBot="1">
      <c r="A154" s="8" t="str">
        <f t="shared" si="12"/>
        <v>BAVM 101 </v>
      </c>
      <c r="B154" s="2" t="str">
        <f t="shared" si="13"/>
        <v>I</v>
      </c>
      <c r="C154" s="8">
        <f t="shared" si="14"/>
        <v>50464.379000000001</v>
      </c>
      <c r="D154" s="10" t="str">
        <f t="shared" si="15"/>
        <v>vis</v>
      </c>
      <c r="E154" s="55">
        <f>VLOOKUP(C154,'Active 1'!C$21:E$956,3,FALSE)</f>
        <v>5436.0400038558391</v>
      </c>
      <c r="F154" s="2" t="s">
        <v>238</v>
      </c>
      <c r="G154" s="10" t="str">
        <f t="shared" si="16"/>
        <v>50464.379</v>
      </c>
      <c r="H154" s="8">
        <f t="shared" si="17"/>
        <v>-4528</v>
      </c>
      <c r="I154" s="56" t="s">
        <v>1322</v>
      </c>
      <c r="J154" s="57" t="s">
        <v>1323</v>
      </c>
      <c r="K154" s="56">
        <v>-4528</v>
      </c>
      <c r="L154" s="56" t="s">
        <v>995</v>
      </c>
      <c r="M154" s="57" t="s">
        <v>263</v>
      </c>
      <c r="N154" s="57"/>
      <c r="O154" s="58" t="s">
        <v>1324</v>
      </c>
      <c r="P154" s="59" t="s">
        <v>1325</v>
      </c>
    </row>
    <row r="155" spans="1:16" ht="13.5" thickBot="1">
      <c r="A155" s="8" t="str">
        <f t="shared" si="12"/>
        <v> AOEB 5 </v>
      </c>
      <c r="B155" s="2" t="str">
        <f t="shared" si="13"/>
        <v>I</v>
      </c>
      <c r="C155" s="8">
        <f t="shared" si="14"/>
        <v>50466.665000000001</v>
      </c>
      <c r="D155" s="10" t="str">
        <f t="shared" si="15"/>
        <v>vis</v>
      </c>
      <c r="E155" s="55">
        <f>VLOOKUP(C155,'Active 1'!C$21:E$956,3,FALSE)</f>
        <v>5438.0524332040313</v>
      </c>
      <c r="F155" s="2" t="s">
        <v>238</v>
      </c>
      <c r="G155" s="10" t="str">
        <f t="shared" si="16"/>
        <v>50466.665</v>
      </c>
      <c r="H155" s="8">
        <f t="shared" si="17"/>
        <v>-4526</v>
      </c>
      <c r="I155" s="56" t="s">
        <v>1326</v>
      </c>
      <c r="J155" s="57" t="s">
        <v>1327</v>
      </c>
      <c r="K155" s="56">
        <v>-4526</v>
      </c>
      <c r="L155" s="56" t="s">
        <v>934</v>
      </c>
      <c r="M155" s="57" t="s">
        <v>263</v>
      </c>
      <c r="N155" s="57"/>
      <c r="O155" s="58" t="s">
        <v>1044</v>
      </c>
      <c r="P155" s="58" t="s">
        <v>1301</v>
      </c>
    </row>
    <row r="156" spans="1:16" ht="13.5" thickBot="1">
      <c r="A156" s="8" t="str">
        <f t="shared" si="12"/>
        <v> AOEB 5 </v>
      </c>
      <c r="B156" s="2" t="str">
        <f t="shared" si="13"/>
        <v>I</v>
      </c>
      <c r="C156" s="8">
        <f t="shared" si="14"/>
        <v>50474.631000000001</v>
      </c>
      <c r="D156" s="10" t="str">
        <f t="shared" si="15"/>
        <v>vis</v>
      </c>
      <c r="E156" s="55">
        <f>VLOOKUP(C156,'Active 1'!C$21:E$956,3,FALSE)</f>
        <v>5445.065124449744</v>
      </c>
      <c r="F156" s="2" t="s">
        <v>238</v>
      </c>
      <c r="G156" s="10" t="str">
        <f t="shared" si="16"/>
        <v>50474.631</v>
      </c>
      <c r="H156" s="8">
        <f t="shared" si="17"/>
        <v>-4519</v>
      </c>
      <c r="I156" s="56" t="s">
        <v>1328</v>
      </c>
      <c r="J156" s="57" t="s">
        <v>1329</v>
      </c>
      <c r="K156" s="56">
        <v>-4519</v>
      </c>
      <c r="L156" s="56" t="s">
        <v>787</v>
      </c>
      <c r="M156" s="57" t="s">
        <v>263</v>
      </c>
      <c r="N156" s="57"/>
      <c r="O156" s="58" t="s">
        <v>893</v>
      </c>
      <c r="P156" s="58" t="s">
        <v>1301</v>
      </c>
    </row>
    <row r="157" spans="1:16" ht="13.5" thickBot="1">
      <c r="A157" s="8" t="str">
        <f t="shared" si="12"/>
        <v> BBS 114 </v>
      </c>
      <c r="B157" s="2" t="str">
        <f t="shared" si="13"/>
        <v>I</v>
      </c>
      <c r="C157" s="8">
        <f t="shared" si="14"/>
        <v>50481.413999999997</v>
      </c>
      <c r="D157" s="10" t="str">
        <f t="shared" si="15"/>
        <v>vis</v>
      </c>
      <c r="E157" s="55">
        <f>VLOOKUP(C157,'Active 1'!C$21:E$956,3,FALSE)</f>
        <v>5451.036387909402</v>
      </c>
      <c r="F157" s="2" t="s">
        <v>238</v>
      </c>
      <c r="G157" s="10" t="str">
        <f t="shared" si="16"/>
        <v>50481.414</v>
      </c>
      <c r="H157" s="8">
        <f t="shared" si="17"/>
        <v>-4513</v>
      </c>
      <c r="I157" s="56" t="s">
        <v>1330</v>
      </c>
      <c r="J157" s="57" t="s">
        <v>1331</v>
      </c>
      <c r="K157" s="56">
        <v>-4513</v>
      </c>
      <c r="L157" s="56" t="s">
        <v>1068</v>
      </c>
      <c r="M157" s="57" t="s">
        <v>263</v>
      </c>
      <c r="N157" s="57"/>
      <c r="O157" s="58" t="s">
        <v>1003</v>
      </c>
      <c r="P157" s="58" t="s">
        <v>1332</v>
      </c>
    </row>
    <row r="158" spans="1:16" ht="13.5" thickBot="1">
      <c r="A158" s="8" t="str">
        <f t="shared" si="12"/>
        <v> AOEB 5 </v>
      </c>
      <c r="B158" s="2" t="str">
        <f t="shared" si="13"/>
        <v>I</v>
      </c>
      <c r="C158" s="8">
        <f t="shared" si="14"/>
        <v>50499.606</v>
      </c>
      <c r="D158" s="10" t="str">
        <f t="shared" si="15"/>
        <v>vis</v>
      </c>
      <c r="E158" s="55">
        <f>VLOOKUP(C158,'Active 1'!C$21:E$956,3,FALSE)</f>
        <v>5467.0513112262506</v>
      </c>
      <c r="F158" s="2" t="s">
        <v>238</v>
      </c>
      <c r="G158" s="10" t="str">
        <f t="shared" si="16"/>
        <v>50499.606</v>
      </c>
      <c r="H158" s="8">
        <f t="shared" si="17"/>
        <v>-4497</v>
      </c>
      <c r="I158" s="56" t="s">
        <v>1337</v>
      </c>
      <c r="J158" s="57" t="s">
        <v>1338</v>
      </c>
      <c r="K158" s="56">
        <v>-4497</v>
      </c>
      <c r="L158" s="56" t="s">
        <v>911</v>
      </c>
      <c r="M158" s="57" t="s">
        <v>263</v>
      </c>
      <c r="N158" s="57"/>
      <c r="O158" s="58" t="s">
        <v>893</v>
      </c>
      <c r="P158" s="58" t="s">
        <v>1301</v>
      </c>
    </row>
    <row r="159" spans="1:16" ht="13.5" thickBot="1">
      <c r="A159" s="8" t="str">
        <f t="shared" si="12"/>
        <v> AOEB 5 </v>
      </c>
      <c r="B159" s="2" t="str">
        <f t="shared" si="13"/>
        <v>I</v>
      </c>
      <c r="C159" s="8">
        <f t="shared" si="14"/>
        <v>50516.618000000002</v>
      </c>
      <c r="D159" s="10" t="str">
        <f t="shared" si="15"/>
        <v>vis</v>
      </c>
      <c r="E159" s="55">
        <f>VLOOKUP(C159,'Active 1'!C$21:E$956,3,FALSE)</f>
        <v>5482.0274477404446</v>
      </c>
      <c r="F159" s="2" t="s">
        <v>238</v>
      </c>
      <c r="G159" s="10" t="str">
        <f t="shared" si="16"/>
        <v>50516.618</v>
      </c>
      <c r="H159" s="8">
        <f t="shared" si="17"/>
        <v>-4482</v>
      </c>
      <c r="I159" s="56" t="s">
        <v>1341</v>
      </c>
      <c r="J159" s="57" t="s">
        <v>1342</v>
      </c>
      <c r="K159" s="56">
        <v>-4482</v>
      </c>
      <c r="L159" s="56" t="s">
        <v>1343</v>
      </c>
      <c r="M159" s="57" t="s">
        <v>263</v>
      </c>
      <c r="N159" s="57"/>
      <c r="O159" s="58" t="s">
        <v>1300</v>
      </c>
      <c r="P159" s="58" t="s">
        <v>1301</v>
      </c>
    </row>
    <row r="160" spans="1:16" ht="13.5" thickBot="1">
      <c r="A160" s="8" t="str">
        <f t="shared" si="12"/>
        <v> AOEB 5 </v>
      </c>
      <c r="B160" s="2" t="str">
        <f t="shared" si="13"/>
        <v>I</v>
      </c>
      <c r="C160" s="8">
        <f t="shared" si="14"/>
        <v>50541.614000000001</v>
      </c>
      <c r="D160" s="10" t="str">
        <f t="shared" si="15"/>
        <v>vis</v>
      </c>
      <c r="E160" s="55">
        <f>VLOOKUP(C160,'Active 1'!C$21:E$956,3,FALSE)</f>
        <v>5504.0321214007281</v>
      </c>
      <c r="F160" s="2" t="s">
        <v>238</v>
      </c>
      <c r="G160" s="10" t="str">
        <f t="shared" si="16"/>
        <v>50541.614</v>
      </c>
      <c r="H160" s="8">
        <f t="shared" si="17"/>
        <v>-4460</v>
      </c>
      <c r="I160" s="56" t="s">
        <v>1344</v>
      </c>
      <c r="J160" s="57" t="s">
        <v>1345</v>
      </c>
      <c r="K160" s="56">
        <v>-4460</v>
      </c>
      <c r="L160" s="56" t="s">
        <v>1136</v>
      </c>
      <c r="M160" s="57" t="s">
        <v>263</v>
      </c>
      <c r="N160" s="57"/>
      <c r="O160" s="58" t="s">
        <v>1300</v>
      </c>
      <c r="P160" s="58" t="s">
        <v>1301</v>
      </c>
    </row>
    <row r="161" spans="1:16" ht="13.5" thickBot="1">
      <c r="A161" s="8" t="str">
        <f t="shared" si="12"/>
        <v>BAVM 113 </v>
      </c>
      <c r="B161" s="2" t="str">
        <f t="shared" si="13"/>
        <v>I</v>
      </c>
      <c r="C161" s="8">
        <f t="shared" si="14"/>
        <v>50840.383000000002</v>
      </c>
      <c r="D161" s="10" t="str">
        <f t="shared" si="15"/>
        <v>vis</v>
      </c>
      <c r="E161" s="55">
        <f>VLOOKUP(C161,'Active 1'!C$21:E$956,3,FALSE)</f>
        <v>5767.0467775380876</v>
      </c>
      <c r="F161" s="2" t="s">
        <v>238</v>
      </c>
      <c r="G161" s="10" t="str">
        <f t="shared" si="16"/>
        <v>50840.383</v>
      </c>
      <c r="H161" s="8">
        <f t="shared" si="17"/>
        <v>-4197</v>
      </c>
      <c r="I161" s="56" t="s">
        <v>1346</v>
      </c>
      <c r="J161" s="57" t="s">
        <v>1347</v>
      </c>
      <c r="K161" s="56">
        <v>-4197</v>
      </c>
      <c r="L161" s="56" t="s">
        <v>1031</v>
      </c>
      <c r="M161" s="57" t="s">
        <v>263</v>
      </c>
      <c r="N161" s="57"/>
      <c r="O161" s="58" t="s">
        <v>1348</v>
      </c>
      <c r="P161" s="59" t="s">
        <v>1349</v>
      </c>
    </row>
    <row r="162" spans="1:16" ht="13.5" thickBot="1">
      <c r="A162" s="8" t="str">
        <f t="shared" si="12"/>
        <v> AOEB 5 </v>
      </c>
      <c r="B162" s="2" t="str">
        <f t="shared" si="13"/>
        <v>I</v>
      </c>
      <c r="C162" s="8">
        <f t="shared" si="14"/>
        <v>50842.665999999997</v>
      </c>
      <c r="D162" s="10" t="str">
        <f t="shared" si="15"/>
        <v>vis</v>
      </c>
      <c r="E162" s="55">
        <f>VLOOKUP(C162,'Active 1'!C$21:E$956,3,FALSE)</f>
        <v>5769.0565659028798</v>
      </c>
      <c r="F162" s="2" t="s">
        <v>238</v>
      </c>
      <c r="G162" s="10" t="str">
        <f t="shared" si="16"/>
        <v>50842.666</v>
      </c>
      <c r="H162" s="8">
        <f t="shared" si="17"/>
        <v>-4195</v>
      </c>
      <c r="I162" s="56" t="s">
        <v>1350</v>
      </c>
      <c r="J162" s="57" t="s">
        <v>1351</v>
      </c>
      <c r="K162" s="56">
        <v>-4195</v>
      </c>
      <c r="L162" s="56" t="s">
        <v>896</v>
      </c>
      <c r="M162" s="57" t="s">
        <v>263</v>
      </c>
      <c r="N162" s="57"/>
      <c r="O162" s="58" t="s">
        <v>1300</v>
      </c>
      <c r="P162" s="58" t="s">
        <v>1301</v>
      </c>
    </row>
    <row r="163" spans="1:16" ht="13.5" thickBot="1">
      <c r="A163" s="8" t="str">
        <f t="shared" si="12"/>
        <v> AOEB 5 </v>
      </c>
      <c r="B163" s="2" t="str">
        <f t="shared" si="13"/>
        <v>I</v>
      </c>
      <c r="C163" s="8">
        <f t="shared" si="14"/>
        <v>50858.576000000001</v>
      </c>
      <c r="D163" s="10" t="str">
        <f t="shared" si="15"/>
        <v>vis</v>
      </c>
      <c r="E163" s="55">
        <f>VLOOKUP(C163,'Active 1'!C$21:E$956,3,FALSE)</f>
        <v>5783.0625811827322</v>
      </c>
      <c r="F163" s="2" t="s">
        <v>238</v>
      </c>
      <c r="G163" s="10" t="str">
        <f t="shared" si="16"/>
        <v>50858.576</v>
      </c>
      <c r="H163" s="8">
        <f t="shared" si="17"/>
        <v>-4181</v>
      </c>
      <c r="I163" s="56" t="s">
        <v>1352</v>
      </c>
      <c r="J163" s="57" t="s">
        <v>1353</v>
      </c>
      <c r="K163" s="56">
        <v>-4181</v>
      </c>
      <c r="L163" s="56" t="s">
        <v>756</v>
      </c>
      <c r="M163" s="57" t="s">
        <v>263</v>
      </c>
      <c r="N163" s="57"/>
      <c r="O163" s="58" t="s">
        <v>1300</v>
      </c>
      <c r="P163" s="58" t="s">
        <v>1301</v>
      </c>
    </row>
    <row r="164" spans="1:16" ht="13.5" thickBot="1">
      <c r="A164" s="8" t="str">
        <f t="shared" si="12"/>
        <v> AOEB 5 </v>
      </c>
      <c r="B164" s="2" t="str">
        <f t="shared" si="13"/>
        <v>I</v>
      </c>
      <c r="C164" s="8">
        <f t="shared" si="14"/>
        <v>50867.656999999999</v>
      </c>
      <c r="D164" s="10" t="str">
        <f t="shared" si="15"/>
        <v>vis</v>
      </c>
      <c r="E164" s="55">
        <f>VLOOKUP(C164,'Active 1'!C$21:E$956,3,FALSE)</f>
        <v>5791.0568379241713</v>
      </c>
      <c r="F164" s="2" t="s">
        <v>238</v>
      </c>
      <c r="G164" s="10" t="str">
        <f t="shared" si="16"/>
        <v>50867.657</v>
      </c>
      <c r="H164" s="8">
        <f t="shared" si="17"/>
        <v>-4173</v>
      </c>
      <c r="I164" s="56" t="s">
        <v>1354</v>
      </c>
      <c r="J164" s="57" t="s">
        <v>1355</v>
      </c>
      <c r="K164" s="56">
        <v>-4173</v>
      </c>
      <c r="L164" s="56" t="s">
        <v>896</v>
      </c>
      <c r="M164" s="57" t="s">
        <v>263</v>
      </c>
      <c r="N164" s="57"/>
      <c r="O164" s="58" t="s">
        <v>893</v>
      </c>
      <c r="P164" s="58" t="s">
        <v>1301</v>
      </c>
    </row>
    <row r="165" spans="1:16" ht="13.5" thickBot="1">
      <c r="A165" s="8" t="str">
        <f t="shared" si="12"/>
        <v> AOEB 5 </v>
      </c>
      <c r="B165" s="2" t="str">
        <f t="shared" si="13"/>
        <v>I</v>
      </c>
      <c r="C165" s="8">
        <f t="shared" si="14"/>
        <v>50884.684999999998</v>
      </c>
      <c r="D165" s="10" t="str">
        <f t="shared" si="15"/>
        <v>vis</v>
      </c>
      <c r="E165" s="55">
        <f>VLOOKUP(C165,'Active 1'!C$21:E$956,3,FALSE)</f>
        <v>5806.0470596831437</v>
      </c>
      <c r="F165" s="2" t="s">
        <v>238</v>
      </c>
      <c r="G165" s="10" t="str">
        <f t="shared" si="16"/>
        <v>50884.685</v>
      </c>
      <c r="H165" s="8">
        <f t="shared" si="17"/>
        <v>-4158</v>
      </c>
      <c r="I165" s="56" t="s">
        <v>1356</v>
      </c>
      <c r="J165" s="57" t="s">
        <v>1357</v>
      </c>
      <c r="K165" s="56">
        <v>-4158</v>
      </c>
      <c r="L165" s="56" t="s">
        <v>1031</v>
      </c>
      <c r="M165" s="57" t="s">
        <v>263</v>
      </c>
      <c r="N165" s="57"/>
      <c r="O165" s="58" t="s">
        <v>1300</v>
      </c>
      <c r="P165" s="58" t="s">
        <v>1301</v>
      </c>
    </row>
    <row r="166" spans="1:16" ht="13.5" thickBot="1">
      <c r="A166" s="8" t="str">
        <f t="shared" si="12"/>
        <v> AOEB 5 </v>
      </c>
      <c r="B166" s="2" t="str">
        <f t="shared" si="13"/>
        <v>I</v>
      </c>
      <c r="C166" s="8">
        <f t="shared" si="14"/>
        <v>50900.595999999998</v>
      </c>
      <c r="D166" s="10" t="str">
        <f t="shared" si="15"/>
        <v>vis</v>
      </c>
      <c r="E166" s="55">
        <f>VLOOKUP(C166,'Active 1'!C$21:E$956,3,FALSE)</f>
        <v>5820.0539552907921</v>
      </c>
      <c r="F166" s="2" t="s">
        <v>238</v>
      </c>
      <c r="G166" s="10" t="str">
        <f t="shared" si="16"/>
        <v>50900.596</v>
      </c>
      <c r="H166" s="8">
        <f t="shared" si="17"/>
        <v>-4144</v>
      </c>
      <c r="I166" s="56" t="s">
        <v>1358</v>
      </c>
      <c r="J166" s="57" t="s">
        <v>1359</v>
      </c>
      <c r="K166" s="56">
        <v>-4144</v>
      </c>
      <c r="L166" s="56" t="s">
        <v>1002</v>
      </c>
      <c r="M166" s="57" t="s">
        <v>263</v>
      </c>
      <c r="N166" s="57"/>
      <c r="O166" s="58" t="s">
        <v>1300</v>
      </c>
      <c r="P166" s="58" t="s">
        <v>1301</v>
      </c>
    </row>
    <row r="167" spans="1:16" ht="13.5" thickBot="1">
      <c r="A167" s="8" t="str">
        <f t="shared" si="12"/>
        <v> AOEB 5 </v>
      </c>
      <c r="B167" s="2" t="str">
        <f t="shared" si="13"/>
        <v>I</v>
      </c>
      <c r="C167" s="8">
        <f t="shared" si="14"/>
        <v>51144.834000000003</v>
      </c>
      <c r="D167" s="10" t="str">
        <f t="shared" si="15"/>
        <v>vis</v>
      </c>
      <c r="E167" s="55">
        <f>VLOOKUP(C167,'Active 1'!C$21:E$956,3,FALSE)</f>
        <v>6035.0634562285659</v>
      </c>
      <c r="F167" s="2" t="s">
        <v>238</v>
      </c>
      <c r="G167" s="10" t="str">
        <f t="shared" si="16"/>
        <v>51144.834</v>
      </c>
      <c r="H167" s="8">
        <f t="shared" si="17"/>
        <v>-3929</v>
      </c>
      <c r="I167" s="56" t="s">
        <v>1360</v>
      </c>
      <c r="J167" s="57" t="s">
        <v>1361</v>
      </c>
      <c r="K167" s="56">
        <v>-3929</v>
      </c>
      <c r="L167" s="56" t="s">
        <v>701</v>
      </c>
      <c r="M167" s="57" t="s">
        <v>263</v>
      </c>
      <c r="N167" s="57"/>
      <c r="O167" s="58" t="s">
        <v>893</v>
      </c>
      <c r="P167" s="58" t="s">
        <v>1301</v>
      </c>
    </row>
    <row r="168" spans="1:16" ht="13.5" thickBot="1">
      <c r="A168" s="8" t="str">
        <f t="shared" si="12"/>
        <v> AOEB 5 </v>
      </c>
      <c r="B168" s="2" t="str">
        <f t="shared" si="13"/>
        <v>I</v>
      </c>
      <c r="C168" s="8">
        <f t="shared" si="14"/>
        <v>51160.739000000001</v>
      </c>
      <c r="D168" s="10" t="str">
        <f t="shared" si="15"/>
        <v>vis</v>
      </c>
      <c r="E168" s="55">
        <f>VLOOKUP(C168,'Active 1'!C$21:E$956,3,FALSE)</f>
        <v>6049.0650698694199</v>
      </c>
      <c r="F168" s="2" t="s">
        <v>238</v>
      </c>
      <c r="G168" s="10" t="str">
        <f t="shared" si="16"/>
        <v>51160.739</v>
      </c>
      <c r="H168" s="8">
        <f t="shared" si="17"/>
        <v>-3915</v>
      </c>
      <c r="I168" s="56" t="s">
        <v>1362</v>
      </c>
      <c r="J168" s="57" t="s">
        <v>1363</v>
      </c>
      <c r="K168" s="56">
        <v>-3915</v>
      </c>
      <c r="L168" s="56" t="s">
        <v>756</v>
      </c>
      <c r="M168" s="57" t="s">
        <v>263</v>
      </c>
      <c r="N168" s="57"/>
      <c r="O168" s="58" t="s">
        <v>893</v>
      </c>
      <c r="P168" s="58" t="s">
        <v>1301</v>
      </c>
    </row>
    <row r="169" spans="1:16" ht="13.5" thickBot="1">
      <c r="A169" s="8" t="str">
        <f t="shared" si="12"/>
        <v> AOEB 5 </v>
      </c>
      <c r="B169" s="2" t="str">
        <f t="shared" si="13"/>
        <v>I</v>
      </c>
      <c r="C169" s="8">
        <f t="shared" si="14"/>
        <v>51193.661999999997</v>
      </c>
      <c r="D169" s="10" t="str">
        <f t="shared" si="15"/>
        <v>vis</v>
      </c>
      <c r="E169" s="55">
        <f>VLOOKUP(C169,'Active 1'!C$21:E$956,3,FALSE)</f>
        <v>6078.0481019912568</v>
      </c>
      <c r="F169" s="2" t="s">
        <v>238</v>
      </c>
      <c r="G169" s="10" t="str">
        <f t="shared" si="16"/>
        <v>51193.662</v>
      </c>
      <c r="H169" s="8">
        <f t="shared" si="17"/>
        <v>-3886</v>
      </c>
      <c r="I169" s="56" t="s">
        <v>1364</v>
      </c>
      <c r="J169" s="57" t="s">
        <v>1365</v>
      </c>
      <c r="K169" s="56">
        <v>-3886</v>
      </c>
      <c r="L169" s="56" t="s">
        <v>1179</v>
      </c>
      <c r="M169" s="57" t="s">
        <v>263</v>
      </c>
      <c r="N169" s="57"/>
      <c r="O169" s="58" t="s">
        <v>1044</v>
      </c>
      <c r="P169" s="58" t="s">
        <v>1301</v>
      </c>
    </row>
    <row r="170" spans="1:16" ht="13.5" thickBot="1">
      <c r="A170" s="8" t="str">
        <f t="shared" si="12"/>
        <v> AOEB 5 </v>
      </c>
      <c r="B170" s="2" t="str">
        <f t="shared" si="13"/>
        <v>I</v>
      </c>
      <c r="C170" s="8">
        <f t="shared" si="14"/>
        <v>51217.544999999998</v>
      </c>
      <c r="D170" s="10" t="str">
        <f t="shared" si="15"/>
        <v>vis</v>
      </c>
      <c r="E170" s="55">
        <f>VLOOKUP(C170,'Active 1'!C$21:E$956,3,FALSE)</f>
        <v>6099.0729708114122</v>
      </c>
      <c r="F170" s="2" t="s">
        <v>238</v>
      </c>
      <c r="G170" s="10" t="str">
        <f t="shared" si="16"/>
        <v>51217.545</v>
      </c>
      <c r="H170" s="8">
        <f t="shared" si="17"/>
        <v>-3865</v>
      </c>
      <c r="I170" s="56" t="s">
        <v>1366</v>
      </c>
      <c r="J170" s="57" t="s">
        <v>1367</v>
      </c>
      <c r="K170" s="56">
        <v>-3865</v>
      </c>
      <c r="L170" s="56" t="s">
        <v>1368</v>
      </c>
      <c r="M170" s="57" t="s">
        <v>263</v>
      </c>
      <c r="N170" s="57"/>
      <c r="O170" s="58" t="s">
        <v>1300</v>
      </c>
      <c r="P170" s="58" t="s">
        <v>1301</v>
      </c>
    </row>
    <row r="171" spans="1:16" ht="13.5" thickBot="1">
      <c r="A171" s="8" t="str">
        <f t="shared" si="12"/>
        <v> AOEB 5 </v>
      </c>
      <c r="B171" s="2" t="str">
        <f t="shared" si="13"/>
        <v>I</v>
      </c>
      <c r="C171" s="8">
        <f t="shared" si="14"/>
        <v>51218.667000000001</v>
      </c>
      <c r="D171" s="10" t="str">
        <f t="shared" si="15"/>
        <v>vis</v>
      </c>
      <c r="E171" s="55">
        <f>VLOOKUP(C171,'Active 1'!C$21:E$956,3,FALSE)</f>
        <v>6100.0606986017347</v>
      </c>
      <c r="F171" s="2" t="s">
        <v>238</v>
      </c>
      <c r="G171" s="10" t="str">
        <f t="shared" si="16"/>
        <v>51218.667</v>
      </c>
      <c r="H171" s="8">
        <f t="shared" si="17"/>
        <v>-3864</v>
      </c>
      <c r="I171" s="56" t="s">
        <v>1369</v>
      </c>
      <c r="J171" s="57" t="s">
        <v>1370</v>
      </c>
      <c r="K171" s="56">
        <v>-3864</v>
      </c>
      <c r="L171" s="56" t="s">
        <v>774</v>
      </c>
      <c r="M171" s="57" t="s">
        <v>263</v>
      </c>
      <c r="N171" s="57"/>
      <c r="O171" s="58" t="s">
        <v>1300</v>
      </c>
      <c r="P171" s="58" t="s">
        <v>1301</v>
      </c>
    </row>
    <row r="172" spans="1:16" ht="13.5" thickBot="1">
      <c r="A172" s="8" t="str">
        <f t="shared" si="12"/>
        <v> AOEB 5 </v>
      </c>
      <c r="B172" s="2" t="str">
        <f t="shared" si="13"/>
        <v>I</v>
      </c>
      <c r="C172" s="8">
        <f t="shared" si="14"/>
        <v>51234.563999999998</v>
      </c>
      <c r="D172" s="10" t="str">
        <f t="shared" si="15"/>
        <v>vis</v>
      </c>
      <c r="E172" s="55">
        <f>VLOOKUP(C172,'Active 1'!C$21:E$956,3,FALSE)</f>
        <v>6114.0552696201967</v>
      </c>
      <c r="F172" s="2" t="s">
        <v>238</v>
      </c>
      <c r="G172" s="10" t="str">
        <f t="shared" si="16"/>
        <v>51234.564</v>
      </c>
      <c r="H172" s="8">
        <f t="shared" si="17"/>
        <v>-3850</v>
      </c>
      <c r="I172" s="56" t="s">
        <v>1377</v>
      </c>
      <c r="J172" s="57" t="s">
        <v>1378</v>
      </c>
      <c r="K172" s="56">
        <v>-3850</v>
      </c>
      <c r="L172" s="56" t="s">
        <v>1018</v>
      </c>
      <c r="M172" s="57" t="s">
        <v>263</v>
      </c>
      <c r="N172" s="57"/>
      <c r="O172" s="58" t="s">
        <v>1300</v>
      </c>
      <c r="P172" s="58" t="s">
        <v>1301</v>
      </c>
    </row>
    <row r="173" spans="1:16" ht="13.5" thickBot="1">
      <c r="A173" s="8" t="str">
        <f t="shared" si="12"/>
        <v>IBVS 5583 </v>
      </c>
      <c r="B173" s="2" t="str">
        <f t="shared" si="13"/>
        <v>I</v>
      </c>
      <c r="C173" s="8">
        <f t="shared" si="14"/>
        <v>52695.390299999999</v>
      </c>
      <c r="D173" s="10" t="str">
        <f t="shared" si="15"/>
        <v>vis</v>
      </c>
      <c r="E173" s="55">
        <f>VLOOKUP(C173,'Active 1'!C$21:E$956,3,FALSE)</f>
        <v>7400.0612708148019</v>
      </c>
      <c r="F173" s="2" t="s">
        <v>238</v>
      </c>
      <c r="G173" s="10" t="str">
        <f t="shared" si="16"/>
        <v>52695.3903</v>
      </c>
      <c r="H173" s="8">
        <f t="shared" si="17"/>
        <v>-2564</v>
      </c>
      <c r="I173" s="56" t="s">
        <v>1440</v>
      </c>
      <c r="J173" s="57" t="s">
        <v>1441</v>
      </c>
      <c r="K173" s="56">
        <v>-2564</v>
      </c>
      <c r="L173" s="56" t="s">
        <v>1442</v>
      </c>
      <c r="M173" s="57" t="s">
        <v>504</v>
      </c>
      <c r="N173" s="57" t="s">
        <v>242</v>
      </c>
      <c r="O173" s="58" t="s">
        <v>1443</v>
      </c>
      <c r="P173" s="59" t="s">
        <v>1444</v>
      </c>
    </row>
    <row r="174" spans="1:16" ht="13.5" thickBot="1">
      <c r="A174" s="8" t="str">
        <f t="shared" si="12"/>
        <v>BAVM 174 </v>
      </c>
      <c r="B174" s="2" t="str">
        <f t="shared" si="13"/>
        <v>I</v>
      </c>
      <c r="C174" s="8">
        <f t="shared" si="14"/>
        <v>53430.355000000003</v>
      </c>
      <c r="D174" s="10" t="str">
        <f t="shared" si="15"/>
        <v>vis</v>
      </c>
      <c r="E174" s="55">
        <f>VLOOKUP(C174,'Active 1'!C$21:E$956,3,FALSE)</f>
        <v>8047.0711274050054</v>
      </c>
      <c r="F174" s="2" t="s">
        <v>238</v>
      </c>
      <c r="G174" s="10" t="str">
        <f t="shared" si="16"/>
        <v>53430.355</v>
      </c>
      <c r="H174" s="8">
        <f t="shared" si="17"/>
        <v>-1917</v>
      </c>
      <c r="I174" s="56" t="s">
        <v>1460</v>
      </c>
      <c r="J174" s="57" t="s">
        <v>1461</v>
      </c>
      <c r="K174" s="56">
        <v>-1917</v>
      </c>
      <c r="L174" s="56" t="s">
        <v>1018</v>
      </c>
      <c r="M174" s="57" t="s">
        <v>263</v>
      </c>
      <c r="N174" s="57"/>
      <c r="O174" s="58" t="s">
        <v>1348</v>
      </c>
      <c r="P174" s="59" t="s">
        <v>1462</v>
      </c>
    </row>
    <row r="175" spans="1:16" ht="26.25" thickBot="1">
      <c r="A175" s="8" t="str">
        <f t="shared" si="12"/>
        <v>JAAVSO 36(2);171 </v>
      </c>
      <c r="B175" s="2" t="str">
        <f t="shared" si="13"/>
        <v>I</v>
      </c>
      <c r="C175" s="8">
        <f t="shared" si="14"/>
        <v>54461.791100000002</v>
      </c>
      <c r="D175" s="10" t="str">
        <f t="shared" si="15"/>
        <v>vis</v>
      </c>
      <c r="E175" s="55">
        <f>VLOOKUP(C175,'Active 1'!C$21:E$956,3,FALSE)</f>
        <v>8955.0729989819047</v>
      </c>
      <c r="F175" s="2" t="s">
        <v>238</v>
      </c>
      <c r="G175" s="10" t="str">
        <f t="shared" si="16"/>
        <v>54461.7911</v>
      </c>
      <c r="H175" s="8">
        <f t="shared" si="17"/>
        <v>-1009</v>
      </c>
      <c r="I175" s="56" t="s">
        <v>1499</v>
      </c>
      <c r="J175" s="57" t="s">
        <v>1500</v>
      </c>
      <c r="K175" s="56">
        <v>-1009</v>
      </c>
      <c r="L175" s="56" t="s">
        <v>1501</v>
      </c>
      <c r="M175" s="57" t="s">
        <v>1335</v>
      </c>
      <c r="N175" s="57" t="s">
        <v>1465</v>
      </c>
      <c r="O175" s="58" t="s">
        <v>1502</v>
      </c>
      <c r="P175" s="59" t="s">
        <v>1503</v>
      </c>
    </row>
    <row r="176" spans="1:16" ht="13.5" thickBot="1">
      <c r="A176" s="8" t="str">
        <f t="shared" si="12"/>
        <v>BAVM 201 </v>
      </c>
      <c r="B176" s="2" t="str">
        <f t="shared" si="13"/>
        <v>I</v>
      </c>
      <c r="C176" s="8">
        <f t="shared" si="14"/>
        <v>54500.413200000003</v>
      </c>
      <c r="D176" s="10" t="str">
        <f t="shared" si="15"/>
        <v>vis</v>
      </c>
      <c r="E176" s="55">
        <f>VLOOKUP(C176,'Active 1'!C$21:E$956,3,FALSE)</f>
        <v>8989.0731072622257</v>
      </c>
      <c r="F176" s="2" t="s">
        <v>238</v>
      </c>
      <c r="G176" s="10" t="str">
        <f t="shared" si="16"/>
        <v>54500.4132</v>
      </c>
      <c r="H176" s="8">
        <f t="shared" si="17"/>
        <v>-975</v>
      </c>
      <c r="I176" s="56" t="s">
        <v>1506</v>
      </c>
      <c r="J176" s="57" t="s">
        <v>1507</v>
      </c>
      <c r="K176" s="56">
        <v>-975</v>
      </c>
      <c r="L176" s="56" t="s">
        <v>1141</v>
      </c>
      <c r="M176" s="57" t="s">
        <v>1335</v>
      </c>
      <c r="N176" s="57" t="s">
        <v>1508</v>
      </c>
      <c r="O176" s="58" t="s">
        <v>1048</v>
      </c>
      <c r="P176" s="59" t="s">
        <v>1509</v>
      </c>
    </row>
    <row r="177" spans="1:16" ht="13.5" thickBot="1">
      <c r="A177" s="8" t="str">
        <f t="shared" si="12"/>
        <v>BAVM 201 </v>
      </c>
      <c r="B177" s="2" t="str">
        <f t="shared" si="13"/>
        <v>II</v>
      </c>
      <c r="C177" s="8">
        <f t="shared" si="14"/>
        <v>54504.389499999997</v>
      </c>
      <c r="D177" s="10" t="str">
        <f t="shared" si="15"/>
        <v>vis</v>
      </c>
      <c r="E177" s="55">
        <f>VLOOKUP(C177,'Active 1'!C$21:E$956,3,FALSE)</f>
        <v>8992.5735546888245</v>
      </c>
      <c r="F177" s="2" t="s">
        <v>238</v>
      </c>
      <c r="G177" s="10" t="str">
        <f t="shared" si="16"/>
        <v>54504.3895</v>
      </c>
      <c r="H177" s="8">
        <f t="shared" si="17"/>
        <v>-971.5</v>
      </c>
      <c r="I177" s="56" t="s">
        <v>1510</v>
      </c>
      <c r="J177" s="57" t="s">
        <v>1511</v>
      </c>
      <c r="K177" s="56" t="s">
        <v>1512</v>
      </c>
      <c r="L177" s="56" t="s">
        <v>1513</v>
      </c>
      <c r="M177" s="57" t="s">
        <v>1335</v>
      </c>
      <c r="N177" s="57" t="s">
        <v>1508</v>
      </c>
      <c r="O177" s="58" t="s">
        <v>1048</v>
      </c>
      <c r="P177" s="59" t="s">
        <v>1509</v>
      </c>
    </row>
    <row r="178" spans="1:16" ht="26.25" thickBot="1">
      <c r="A178" s="8" t="str">
        <f t="shared" si="12"/>
        <v>JAAVSO 36(2);186 </v>
      </c>
      <c r="B178" s="2" t="str">
        <f t="shared" si="13"/>
        <v>I</v>
      </c>
      <c r="C178" s="8">
        <f t="shared" si="14"/>
        <v>54535.628900000003</v>
      </c>
      <c r="D178" s="10" t="str">
        <f t="shared" si="15"/>
        <v>vis</v>
      </c>
      <c r="E178" s="55">
        <f>VLOOKUP(C178,'Active 1'!C$21:E$956,3,FALSE)</f>
        <v>9020.0744669285104</v>
      </c>
      <c r="F178" s="2" t="s">
        <v>238</v>
      </c>
      <c r="G178" s="10" t="str">
        <f t="shared" si="16"/>
        <v>54535.6289</v>
      </c>
      <c r="H178" s="8">
        <f t="shared" si="17"/>
        <v>-944</v>
      </c>
      <c r="I178" s="56" t="s">
        <v>1521</v>
      </c>
      <c r="J178" s="57" t="s">
        <v>1522</v>
      </c>
      <c r="K178" s="56" t="s">
        <v>1523</v>
      </c>
      <c r="L178" s="56" t="s">
        <v>1524</v>
      </c>
      <c r="M178" s="57" t="s">
        <v>1335</v>
      </c>
      <c r="N178" s="57" t="s">
        <v>1525</v>
      </c>
      <c r="O178" s="58" t="s">
        <v>1502</v>
      </c>
      <c r="P178" s="59" t="s">
        <v>1526</v>
      </c>
    </row>
    <row r="179" spans="1:16" ht="13.5" thickBot="1">
      <c r="A179" s="8" t="str">
        <f t="shared" si="12"/>
        <v> JAAVSO 39;94 </v>
      </c>
      <c r="B179" s="2" t="str">
        <f t="shared" si="13"/>
        <v>I</v>
      </c>
      <c r="C179" s="8">
        <f t="shared" si="14"/>
        <v>55262.6374</v>
      </c>
      <c r="D179" s="10" t="str">
        <f t="shared" si="15"/>
        <v>vis</v>
      </c>
      <c r="E179" s="55">
        <f>VLOOKUP(C179,'Active 1'!C$21:E$956,3,FALSE)</f>
        <v>9660.0802594854249</v>
      </c>
      <c r="F179" s="2" t="s">
        <v>238</v>
      </c>
      <c r="G179" s="10" t="str">
        <f t="shared" si="16"/>
        <v>55262.6374</v>
      </c>
      <c r="H179" s="8">
        <f t="shared" si="17"/>
        <v>-304</v>
      </c>
      <c r="I179" s="56" t="s">
        <v>1554</v>
      </c>
      <c r="J179" s="57" t="s">
        <v>1555</v>
      </c>
      <c r="K179" s="56" t="s">
        <v>1556</v>
      </c>
      <c r="L179" s="56" t="s">
        <v>1557</v>
      </c>
      <c r="M179" s="57" t="s">
        <v>1335</v>
      </c>
      <c r="N179" s="57" t="s">
        <v>1465</v>
      </c>
      <c r="O179" s="58" t="s">
        <v>893</v>
      </c>
      <c r="P179" s="58" t="s">
        <v>1558</v>
      </c>
    </row>
    <row r="180" spans="1:16" ht="13.5" thickBot="1">
      <c r="A180" s="8" t="str">
        <f t="shared" si="12"/>
        <v>BAVM 228 </v>
      </c>
      <c r="B180" s="2" t="str">
        <f t="shared" si="13"/>
        <v>I</v>
      </c>
      <c r="C180" s="8">
        <f t="shared" si="14"/>
        <v>55970.3387</v>
      </c>
      <c r="D180" s="10" t="str">
        <f t="shared" si="15"/>
        <v>vis</v>
      </c>
      <c r="E180" s="55">
        <f>VLOOKUP(C180,'Active 1'!C$21:E$956,3,FALSE)</f>
        <v>10283.089387164207</v>
      </c>
      <c r="F180" s="2" t="s">
        <v>238</v>
      </c>
      <c r="G180" s="10" t="str">
        <f t="shared" si="16"/>
        <v>55970.3387</v>
      </c>
      <c r="H180" s="8">
        <f t="shared" si="17"/>
        <v>319</v>
      </c>
      <c r="I180" s="56" t="s">
        <v>1585</v>
      </c>
      <c r="J180" s="57" t="s">
        <v>1586</v>
      </c>
      <c r="K180" s="56" t="s">
        <v>1587</v>
      </c>
      <c r="L180" s="56" t="s">
        <v>1588</v>
      </c>
      <c r="M180" s="57" t="s">
        <v>1335</v>
      </c>
      <c r="N180" s="57" t="s">
        <v>238</v>
      </c>
      <c r="O180" s="58" t="s">
        <v>1048</v>
      </c>
      <c r="P180" s="59" t="s">
        <v>1589</v>
      </c>
    </row>
    <row r="181" spans="1:16" ht="13.5" thickBot="1">
      <c r="A181" s="8" t="str">
        <f t="shared" si="12"/>
        <v> JAAVSO 41;328 </v>
      </c>
      <c r="B181" s="2" t="str">
        <f t="shared" si="13"/>
        <v>I</v>
      </c>
      <c r="C181" s="8">
        <f t="shared" si="14"/>
        <v>56340.657500000001</v>
      </c>
      <c r="D181" s="10" t="str">
        <f t="shared" si="15"/>
        <v>vis</v>
      </c>
      <c r="E181" s="55">
        <f>VLOOKUP(C181,'Active 1'!C$21:E$956,3,FALSE)</f>
        <v>10609.091321244381</v>
      </c>
      <c r="F181" s="2" t="s">
        <v>238</v>
      </c>
      <c r="G181" s="10" t="str">
        <f t="shared" si="16"/>
        <v>56340.6575</v>
      </c>
      <c r="H181" s="8">
        <f t="shared" si="17"/>
        <v>645</v>
      </c>
      <c r="I181" s="56" t="s">
        <v>1600</v>
      </c>
      <c r="J181" s="57" t="s">
        <v>1601</v>
      </c>
      <c r="K181" s="56" t="s">
        <v>1602</v>
      </c>
      <c r="L181" s="56" t="s">
        <v>1125</v>
      </c>
      <c r="M181" s="57" t="s">
        <v>1335</v>
      </c>
      <c r="N181" s="57" t="s">
        <v>238</v>
      </c>
      <c r="O181" s="58" t="s">
        <v>893</v>
      </c>
      <c r="P181" s="58" t="s">
        <v>1603</v>
      </c>
    </row>
    <row r="182" spans="1:16" ht="12.75" customHeight="1" thickBot="1">
      <c r="A182" s="8" t="str">
        <f t="shared" si="12"/>
        <v> BSI 12.183 </v>
      </c>
      <c r="B182" s="2" t="str">
        <f t="shared" si="13"/>
        <v>I</v>
      </c>
      <c r="C182" s="8">
        <f t="shared" si="14"/>
        <v>10368.994000000001</v>
      </c>
      <c r="D182" s="10" t="str">
        <f t="shared" si="15"/>
        <v>vis</v>
      </c>
      <c r="E182" s="55">
        <f>VLOOKUP(C182,'Active 1'!C$21:E$956,3,FALSE)</f>
        <v>-29861.042017605672</v>
      </c>
      <c r="F182" s="2" t="s">
        <v>238</v>
      </c>
      <c r="G182" s="10" t="str">
        <f t="shared" si="16"/>
        <v>10368.994</v>
      </c>
      <c r="H182" s="8">
        <f t="shared" si="17"/>
        <v>-39825</v>
      </c>
      <c r="I182" s="56" t="s">
        <v>260</v>
      </c>
      <c r="J182" s="57" t="s">
        <v>261</v>
      </c>
      <c r="K182" s="56">
        <v>-39825</v>
      </c>
      <c r="L182" s="56" t="s">
        <v>262</v>
      </c>
      <c r="M182" s="57" t="s">
        <v>263</v>
      </c>
      <c r="N182" s="57"/>
      <c r="O182" s="58" t="s">
        <v>264</v>
      </c>
      <c r="P182" s="58" t="s">
        <v>265</v>
      </c>
    </row>
    <row r="183" spans="1:16" ht="12.75" customHeight="1" thickBot="1">
      <c r="A183" s="8" t="str">
        <f t="shared" si="12"/>
        <v> PLYN 1.7.11 </v>
      </c>
      <c r="B183" s="2" t="str">
        <f t="shared" si="13"/>
        <v>I</v>
      </c>
      <c r="C183" s="8">
        <f t="shared" si="14"/>
        <v>10370.128000000001</v>
      </c>
      <c r="D183" s="10" t="str">
        <f t="shared" si="15"/>
        <v>vis</v>
      </c>
      <c r="E183" s="55">
        <f>VLOOKUP(C183,'Active 1'!C$21:E$956,3,FALSE)</f>
        <v>-29860.043725881762</v>
      </c>
      <c r="F183" s="2" t="s">
        <v>238</v>
      </c>
      <c r="G183" s="10" t="str">
        <f t="shared" si="16"/>
        <v>10370.128</v>
      </c>
      <c r="H183" s="8">
        <f t="shared" si="17"/>
        <v>-39824</v>
      </c>
      <c r="I183" s="56" t="s">
        <v>266</v>
      </c>
      <c r="J183" s="57" t="s">
        <v>267</v>
      </c>
      <c r="K183" s="56">
        <v>-39824</v>
      </c>
      <c r="L183" s="56" t="s">
        <v>268</v>
      </c>
      <c r="M183" s="57" t="s">
        <v>263</v>
      </c>
      <c r="N183" s="57"/>
      <c r="O183" s="58" t="s">
        <v>264</v>
      </c>
      <c r="P183" s="58" t="s">
        <v>269</v>
      </c>
    </row>
    <row r="184" spans="1:16" ht="12.75" customHeight="1" thickBot="1">
      <c r="A184" s="8" t="str">
        <f t="shared" si="12"/>
        <v> BSI 12.183 </v>
      </c>
      <c r="B184" s="2" t="str">
        <f t="shared" si="13"/>
        <v>I</v>
      </c>
      <c r="C184" s="8">
        <f t="shared" si="14"/>
        <v>10562.114</v>
      </c>
      <c r="D184" s="10" t="str">
        <f t="shared" si="15"/>
        <v>vis</v>
      </c>
      <c r="E184" s="55">
        <f>VLOOKUP(C184,'Active 1'!C$21:E$956,3,FALSE)</f>
        <v>-29691.033113089987</v>
      </c>
      <c r="F184" s="2" t="s">
        <v>238</v>
      </c>
      <c r="G184" s="10" t="str">
        <f t="shared" si="16"/>
        <v>10562.114</v>
      </c>
      <c r="H184" s="8">
        <f t="shared" si="17"/>
        <v>-39655</v>
      </c>
      <c r="I184" s="56" t="s">
        <v>270</v>
      </c>
      <c r="J184" s="57" t="s">
        <v>271</v>
      </c>
      <c r="K184" s="56">
        <v>-39655</v>
      </c>
      <c r="L184" s="56" t="s">
        <v>272</v>
      </c>
      <c r="M184" s="57" t="s">
        <v>263</v>
      </c>
      <c r="N184" s="57"/>
      <c r="O184" s="58" t="s">
        <v>264</v>
      </c>
      <c r="P184" s="58" t="s">
        <v>265</v>
      </c>
    </row>
    <row r="185" spans="1:16" ht="12.75" customHeight="1" thickBot="1">
      <c r="A185" s="8" t="str">
        <f t="shared" si="12"/>
        <v> PLYN 1.7.11 </v>
      </c>
      <c r="B185" s="2" t="str">
        <f t="shared" si="13"/>
        <v>I</v>
      </c>
      <c r="C185" s="8">
        <f t="shared" si="14"/>
        <v>10629.134</v>
      </c>
      <c r="D185" s="10" t="str">
        <f t="shared" si="15"/>
        <v>vis</v>
      </c>
      <c r="E185" s="55">
        <f>VLOOKUP(C185,'Active 1'!C$21:E$956,3,FALSE)</f>
        <v>-29632.033544010446</v>
      </c>
      <c r="F185" s="2" t="s">
        <v>238</v>
      </c>
      <c r="G185" s="10" t="str">
        <f t="shared" si="16"/>
        <v>10629.134</v>
      </c>
      <c r="H185" s="8">
        <f t="shared" si="17"/>
        <v>-39596</v>
      </c>
      <c r="I185" s="56" t="s">
        <v>273</v>
      </c>
      <c r="J185" s="57" t="s">
        <v>274</v>
      </c>
      <c r="K185" s="56">
        <v>-39596</v>
      </c>
      <c r="L185" s="56" t="s">
        <v>275</v>
      </c>
      <c r="M185" s="57" t="s">
        <v>263</v>
      </c>
      <c r="N185" s="57"/>
      <c r="O185" s="58" t="s">
        <v>264</v>
      </c>
      <c r="P185" s="58" t="s">
        <v>269</v>
      </c>
    </row>
    <row r="186" spans="1:16" ht="12.75" customHeight="1" thickBot="1">
      <c r="A186" s="8" t="str">
        <f t="shared" si="12"/>
        <v> BSI 12.183 </v>
      </c>
      <c r="B186" s="2" t="str">
        <f t="shared" si="13"/>
        <v>I</v>
      </c>
      <c r="C186" s="8">
        <f t="shared" si="14"/>
        <v>10664.347</v>
      </c>
      <c r="D186" s="10" t="str">
        <f t="shared" si="15"/>
        <v>vis</v>
      </c>
      <c r="E186" s="55">
        <f>VLOOKUP(C186,'Active 1'!C$21:E$956,3,FALSE)</f>
        <v>-29601.034561229215</v>
      </c>
      <c r="F186" s="2" t="s">
        <v>238</v>
      </c>
      <c r="G186" s="10" t="str">
        <f t="shared" si="16"/>
        <v>10664.347</v>
      </c>
      <c r="H186" s="8">
        <f t="shared" si="17"/>
        <v>-39565</v>
      </c>
      <c r="I186" s="56" t="s">
        <v>276</v>
      </c>
      <c r="J186" s="57" t="s">
        <v>277</v>
      </c>
      <c r="K186" s="56">
        <v>-39565</v>
      </c>
      <c r="L186" s="56" t="s">
        <v>278</v>
      </c>
      <c r="M186" s="57" t="s">
        <v>263</v>
      </c>
      <c r="N186" s="57"/>
      <c r="O186" s="58" t="s">
        <v>264</v>
      </c>
      <c r="P186" s="58" t="s">
        <v>265</v>
      </c>
    </row>
    <row r="187" spans="1:16" ht="12.75" customHeight="1" thickBot="1">
      <c r="A187" s="8" t="str">
        <f t="shared" si="12"/>
        <v> BSI 12.183 </v>
      </c>
      <c r="B187" s="2" t="str">
        <f t="shared" si="13"/>
        <v>I</v>
      </c>
      <c r="C187" s="8">
        <f t="shared" si="14"/>
        <v>11425.437</v>
      </c>
      <c r="D187" s="10" t="str">
        <f t="shared" si="15"/>
        <v>vis</v>
      </c>
      <c r="E187" s="55">
        <f>VLOOKUP(C187,'Active 1'!C$21:E$956,3,FALSE)</f>
        <v>-28931.025876795484</v>
      </c>
      <c r="F187" s="2" t="s">
        <v>238</v>
      </c>
      <c r="G187" s="10" t="str">
        <f t="shared" si="16"/>
        <v>11425.437</v>
      </c>
      <c r="H187" s="8">
        <f t="shared" si="17"/>
        <v>-38895</v>
      </c>
      <c r="I187" s="56" t="s">
        <v>279</v>
      </c>
      <c r="J187" s="57" t="s">
        <v>280</v>
      </c>
      <c r="K187" s="56">
        <v>-38895</v>
      </c>
      <c r="L187" s="56" t="s">
        <v>281</v>
      </c>
      <c r="M187" s="57" t="s">
        <v>263</v>
      </c>
      <c r="N187" s="57"/>
      <c r="O187" s="58" t="s">
        <v>264</v>
      </c>
      <c r="P187" s="58" t="s">
        <v>265</v>
      </c>
    </row>
    <row r="188" spans="1:16" ht="12.75" customHeight="1" thickBot="1">
      <c r="A188" s="8" t="str">
        <f t="shared" si="12"/>
        <v> PLYN 1.7.11 </v>
      </c>
      <c r="B188" s="2" t="str">
        <f t="shared" si="13"/>
        <v>I</v>
      </c>
      <c r="C188" s="8">
        <f t="shared" si="14"/>
        <v>11429.966</v>
      </c>
      <c r="D188" s="10" t="str">
        <f t="shared" si="15"/>
        <v>vis</v>
      </c>
      <c r="E188" s="55">
        <f>VLOOKUP(C188,'Active 1'!C$21:E$956,3,FALSE)</f>
        <v>-28927.038872194447</v>
      </c>
      <c r="F188" s="2" t="s">
        <v>238</v>
      </c>
      <c r="G188" s="10" t="str">
        <f t="shared" si="16"/>
        <v>11429.966</v>
      </c>
      <c r="H188" s="8">
        <f t="shared" si="17"/>
        <v>-38891</v>
      </c>
      <c r="I188" s="56" t="s">
        <v>282</v>
      </c>
      <c r="J188" s="57" t="s">
        <v>283</v>
      </c>
      <c r="K188" s="56">
        <v>-38891</v>
      </c>
      <c r="L188" s="56" t="s">
        <v>284</v>
      </c>
      <c r="M188" s="57" t="s">
        <v>263</v>
      </c>
      <c r="N188" s="57"/>
      <c r="O188" s="58" t="s">
        <v>264</v>
      </c>
      <c r="P188" s="58" t="s">
        <v>269</v>
      </c>
    </row>
    <row r="189" spans="1:16" ht="13.5" thickBot="1">
      <c r="A189" s="8" t="str">
        <f t="shared" si="12"/>
        <v> PLYN 1.7.11 </v>
      </c>
      <c r="B189" s="2" t="str">
        <f t="shared" si="13"/>
        <v>I</v>
      </c>
      <c r="C189" s="8">
        <f t="shared" si="14"/>
        <v>11982.04</v>
      </c>
      <c r="D189" s="10" t="str">
        <f t="shared" si="15"/>
        <v>vis</v>
      </c>
      <c r="E189" s="55">
        <f>VLOOKUP(C189,'Active 1'!C$21:E$956,3,FALSE)</f>
        <v>-28441.03278296706</v>
      </c>
      <c r="F189" s="2" t="s">
        <v>238</v>
      </c>
      <c r="G189" s="10" t="str">
        <f t="shared" si="16"/>
        <v>11982.040</v>
      </c>
      <c r="H189" s="8">
        <f t="shared" si="17"/>
        <v>-38405</v>
      </c>
      <c r="I189" s="56" t="s">
        <v>285</v>
      </c>
      <c r="J189" s="57" t="s">
        <v>286</v>
      </c>
      <c r="K189" s="56">
        <v>-38405</v>
      </c>
      <c r="L189" s="56" t="s">
        <v>287</v>
      </c>
      <c r="M189" s="57" t="s">
        <v>263</v>
      </c>
      <c r="N189" s="57"/>
      <c r="O189" s="58" t="s">
        <v>264</v>
      </c>
      <c r="P189" s="58" t="s">
        <v>269</v>
      </c>
    </row>
    <row r="190" spans="1:16" ht="13.5" thickBot="1">
      <c r="A190" s="8" t="str">
        <f t="shared" si="12"/>
        <v> BSI 12.183 </v>
      </c>
      <c r="B190" s="2" t="str">
        <f t="shared" si="13"/>
        <v>I</v>
      </c>
      <c r="C190" s="8">
        <f t="shared" si="14"/>
        <v>11993.391</v>
      </c>
      <c r="D190" s="10" t="str">
        <f t="shared" si="15"/>
        <v>vis</v>
      </c>
      <c r="E190" s="55">
        <f>VLOOKUP(C190,'Active 1'!C$21:E$956,3,FALSE)</f>
        <v>-28431.040182122211</v>
      </c>
      <c r="F190" s="2" t="s">
        <v>238</v>
      </c>
      <c r="G190" s="10" t="str">
        <f t="shared" si="16"/>
        <v>11993.391</v>
      </c>
      <c r="H190" s="8">
        <f t="shared" si="17"/>
        <v>-38395</v>
      </c>
      <c r="I190" s="56" t="s">
        <v>288</v>
      </c>
      <c r="J190" s="57" t="s">
        <v>289</v>
      </c>
      <c r="K190" s="56">
        <v>-38395</v>
      </c>
      <c r="L190" s="56" t="s">
        <v>290</v>
      </c>
      <c r="M190" s="57" t="s">
        <v>263</v>
      </c>
      <c r="N190" s="57"/>
      <c r="O190" s="58" t="s">
        <v>264</v>
      </c>
      <c r="P190" s="58" t="s">
        <v>265</v>
      </c>
    </row>
    <row r="191" spans="1:16" ht="13.5" thickBot="1">
      <c r="A191" s="8" t="str">
        <f t="shared" si="12"/>
        <v> PLYN 1.7.11 </v>
      </c>
      <c r="B191" s="2" t="str">
        <f t="shared" si="13"/>
        <v>I</v>
      </c>
      <c r="C191" s="8">
        <f t="shared" si="14"/>
        <v>12362.578</v>
      </c>
      <c r="D191" s="10" t="str">
        <f t="shared" si="15"/>
        <v>vis</v>
      </c>
      <c r="E191" s="55">
        <f>VLOOKUP(C191,'Active 1'!C$21:E$956,3,FALSE)</f>
        <v>-28106.034603044787</v>
      </c>
      <c r="F191" s="2" t="s">
        <v>238</v>
      </c>
      <c r="G191" s="10" t="str">
        <f t="shared" si="16"/>
        <v>12362.578</v>
      </c>
      <c r="H191" s="8">
        <f t="shared" si="17"/>
        <v>-38070</v>
      </c>
      <c r="I191" s="56" t="s">
        <v>291</v>
      </c>
      <c r="J191" s="57" t="s">
        <v>292</v>
      </c>
      <c r="K191" s="56">
        <v>-38070</v>
      </c>
      <c r="L191" s="56" t="s">
        <v>293</v>
      </c>
      <c r="M191" s="57" t="s">
        <v>263</v>
      </c>
      <c r="N191" s="57"/>
      <c r="O191" s="58" t="s">
        <v>264</v>
      </c>
      <c r="P191" s="58" t="s">
        <v>269</v>
      </c>
    </row>
    <row r="192" spans="1:16" ht="13.5" thickBot="1">
      <c r="A192" s="8" t="str">
        <f t="shared" si="12"/>
        <v> BSI 12.183 </v>
      </c>
      <c r="B192" s="2" t="str">
        <f t="shared" si="13"/>
        <v>I</v>
      </c>
      <c r="C192" s="8">
        <f t="shared" si="14"/>
        <v>12527.303</v>
      </c>
      <c r="D192" s="10" t="str">
        <f t="shared" si="15"/>
        <v>vis</v>
      </c>
      <c r="E192" s="55">
        <f>VLOOKUP(C192,'Active 1'!C$21:E$956,3,FALSE)</f>
        <v>-27961.022606377708</v>
      </c>
      <c r="F192" s="2" t="s">
        <v>238</v>
      </c>
      <c r="G192" s="10" t="str">
        <f t="shared" si="16"/>
        <v>12527.303</v>
      </c>
      <c r="H192" s="8">
        <f t="shared" si="17"/>
        <v>-37925</v>
      </c>
      <c r="I192" s="56" t="s">
        <v>294</v>
      </c>
      <c r="J192" s="57" t="s">
        <v>295</v>
      </c>
      <c r="K192" s="56">
        <v>-37925</v>
      </c>
      <c r="L192" s="56" t="s">
        <v>296</v>
      </c>
      <c r="M192" s="57" t="s">
        <v>263</v>
      </c>
      <c r="N192" s="57"/>
      <c r="O192" s="58" t="s">
        <v>264</v>
      </c>
      <c r="P192" s="58" t="s">
        <v>265</v>
      </c>
    </row>
    <row r="193" spans="1:16" ht="13.5" thickBot="1">
      <c r="A193" s="8" t="str">
        <f t="shared" si="12"/>
        <v> BSI 12.183 </v>
      </c>
      <c r="B193" s="2" t="str">
        <f t="shared" si="13"/>
        <v>I</v>
      </c>
      <c r="C193" s="8">
        <f t="shared" si="14"/>
        <v>13242.956</v>
      </c>
      <c r="D193" s="10" t="str">
        <f t="shared" si="15"/>
        <v>vis</v>
      </c>
      <c r="E193" s="55">
        <f>VLOOKUP(C193,'Active 1'!C$21:E$956,3,FALSE)</f>
        <v>-27331.013376140738</v>
      </c>
      <c r="F193" s="2" t="s">
        <v>238</v>
      </c>
      <c r="G193" s="10" t="str">
        <f t="shared" si="16"/>
        <v>13242.956</v>
      </c>
      <c r="H193" s="8">
        <f t="shared" si="17"/>
        <v>-37295</v>
      </c>
      <c r="I193" s="56" t="s">
        <v>297</v>
      </c>
      <c r="J193" s="57" t="s">
        <v>298</v>
      </c>
      <c r="K193" s="56">
        <v>-37295</v>
      </c>
      <c r="L193" s="56" t="s">
        <v>281</v>
      </c>
      <c r="M193" s="57" t="s">
        <v>263</v>
      </c>
      <c r="N193" s="57"/>
      <c r="O193" s="58" t="s">
        <v>264</v>
      </c>
      <c r="P193" s="58" t="s">
        <v>265</v>
      </c>
    </row>
    <row r="194" spans="1:16" ht="13.5" thickBot="1">
      <c r="A194" s="8" t="str">
        <f t="shared" si="12"/>
        <v> PLYN 1.7.11 </v>
      </c>
      <c r="B194" s="2" t="str">
        <f t="shared" si="13"/>
        <v>I</v>
      </c>
      <c r="C194" s="8">
        <f t="shared" si="14"/>
        <v>13246.370999999999</v>
      </c>
      <c r="D194" s="10" t="str">
        <f t="shared" si="15"/>
        <v>vis</v>
      </c>
      <c r="E194" s="55">
        <f>VLOOKUP(C194,'Active 1'!C$21:E$956,3,FALSE)</f>
        <v>-27328.007056707633</v>
      </c>
      <c r="F194" s="2" t="s">
        <v>238</v>
      </c>
      <c r="G194" s="10" t="str">
        <f t="shared" si="16"/>
        <v>13246.371</v>
      </c>
      <c r="H194" s="8">
        <f t="shared" si="17"/>
        <v>-37292</v>
      </c>
      <c r="I194" s="56" t="s">
        <v>299</v>
      </c>
      <c r="J194" s="57" t="s">
        <v>300</v>
      </c>
      <c r="K194" s="56">
        <v>-37292</v>
      </c>
      <c r="L194" s="56" t="s">
        <v>301</v>
      </c>
      <c r="M194" s="57" t="s">
        <v>263</v>
      </c>
      <c r="N194" s="57"/>
      <c r="O194" s="58" t="s">
        <v>264</v>
      </c>
      <c r="P194" s="58" t="s">
        <v>269</v>
      </c>
    </row>
    <row r="195" spans="1:16" ht="13.5" thickBot="1">
      <c r="A195" s="8" t="str">
        <f t="shared" si="12"/>
        <v> BSI 12.183 </v>
      </c>
      <c r="B195" s="2" t="str">
        <f t="shared" si="13"/>
        <v>I</v>
      </c>
      <c r="C195" s="8">
        <f t="shared" si="14"/>
        <v>14333.454</v>
      </c>
      <c r="D195" s="10" t="str">
        <f t="shared" si="15"/>
        <v>vis</v>
      </c>
      <c r="E195" s="55">
        <f>VLOOKUP(C195,'Active 1'!C$21:E$956,3,FALSE)</f>
        <v>-26371.017672140399</v>
      </c>
      <c r="F195" s="2" t="s">
        <v>238</v>
      </c>
      <c r="G195" s="10" t="str">
        <f t="shared" si="16"/>
        <v>14333.454</v>
      </c>
      <c r="H195" s="8">
        <f t="shared" si="17"/>
        <v>-36335</v>
      </c>
      <c r="I195" s="56" t="s">
        <v>302</v>
      </c>
      <c r="J195" s="57" t="s">
        <v>303</v>
      </c>
      <c r="K195" s="56">
        <v>-36335</v>
      </c>
      <c r="L195" s="56" t="s">
        <v>284</v>
      </c>
      <c r="M195" s="57" t="s">
        <v>263</v>
      </c>
      <c r="N195" s="57"/>
      <c r="O195" s="58" t="s">
        <v>264</v>
      </c>
      <c r="P195" s="58" t="s">
        <v>265</v>
      </c>
    </row>
    <row r="196" spans="1:16" ht="13.5" thickBot="1">
      <c r="A196" s="8" t="str">
        <f t="shared" si="12"/>
        <v> PLYN 1.7.11 </v>
      </c>
      <c r="B196" s="2" t="str">
        <f t="shared" si="13"/>
        <v>I</v>
      </c>
      <c r="C196" s="8">
        <f t="shared" si="14"/>
        <v>14357.311</v>
      </c>
      <c r="D196" s="10" t="str">
        <f t="shared" si="15"/>
        <v>vis</v>
      </c>
      <c r="E196" s="55">
        <f>VLOOKUP(C196,'Active 1'!C$21:E$956,3,FALSE)</f>
        <v>-26350.015691843011</v>
      </c>
      <c r="F196" s="2" t="s">
        <v>238</v>
      </c>
      <c r="G196" s="10" t="str">
        <f t="shared" si="16"/>
        <v>14357.311</v>
      </c>
      <c r="H196" s="8">
        <f t="shared" si="17"/>
        <v>-36314</v>
      </c>
      <c r="I196" s="56" t="s">
        <v>304</v>
      </c>
      <c r="J196" s="57" t="s">
        <v>305</v>
      </c>
      <c r="K196" s="56">
        <v>-36314</v>
      </c>
      <c r="L196" s="56" t="s">
        <v>287</v>
      </c>
      <c r="M196" s="57" t="s">
        <v>263</v>
      </c>
      <c r="N196" s="57"/>
      <c r="O196" s="58" t="s">
        <v>264</v>
      </c>
      <c r="P196" s="58" t="s">
        <v>269</v>
      </c>
    </row>
    <row r="197" spans="1:16" ht="13.5" thickBot="1">
      <c r="A197" s="8" t="str">
        <f t="shared" si="12"/>
        <v> BSI 12.183 </v>
      </c>
      <c r="B197" s="2" t="str">
        <f t="shared" si="13"/>
        <v>I</v>
      </c>
      <c r="C197" s="8">
        <f t="shared" si="14"/>
        <v>14447.056</v>
      </c>
      <c r="D197" s="10" t="str">
        <f t="shared" si="15"/>
        <v>vis</v>
      </c>
      <c r="E197" s="55">
        <f>VLOOKUP(C197,'Active 1'!C$21:E$956,3,FALSE)</f>
        <v>-26271.010673534394</v>
      </c>
      <c r="F197" s="2" t="s">
        <v>238</v>
      </c>
      <c r="G197" s="10" t="str">
        <f t="shared" si="16"/>
        <v>14447.056</v>
      </c>
      <c r="H197" s="8">
        <f t="shared" si="17"/>
        <v>-36235</v>
      </c>
      <c r="I197" s="56" t="s">
        <v>306</v>
      </c>
      <c r="J197" s="57" t="s">
        <v>307</v>
      </c>
      <c r="K197" s="56">
        <v>-36235</v>
      </c>
      <c r="L197" s="56" t="s">
        <v>308</v>
      </c>
      <c r="M197" s="57" t="s">
        <v>263</v>
      </c>
      <c r="N197" s="57"/>
      <c r="O197" s="58" t="s">
        <v>264</v>
      </c>
      <c r="P197" s="58" t="s">
        <v>265</v>
      </c>
    </row>
    <row r="198" spans="1:16" ht="13.5" thickBot="1">
      <c r="A198" s="8" t="str">
        <f t="shared" si="12"/>
        <v> PLYN 1.7.11 </v>
      </c>
      <c r="B198" s="2" t="str">
        <f t="shared" si="13"/>
        <v>I</v>
      </c>
      <c r="C198" s="8">
        <f t="shared" si="14"/>
        <v>14692.423000000001</v>
      </c>
      <c r="D198" s="10" t="str">
        <f t="shared" si="15"/>
        <v>vis</v>
      </c>
      <c r="E198" s="55">
        <f>VLOOKUP(C198,'Active 1'!C$21:E$956,3,FALSE)</f>
        <v>-26055.007282511709</v>
      </c>
      <c r="F198" s="2" t="s">
        <v>238</v>
      </c>
      <c r="G198" s="10" t="str">
        <f t="shared" si="16"/>
        <v>14692.423</v>
      </c>
      <c r="H198" s="8">
        <f t="shared" si="17"/>
        <v>-36019</v>
      </c>
      <c r="I198" s="56" t="s">
        <v>309</v>
      </c>
      <c r="J198" s="57" t="s">
        <v>310</v>
      </c>
      <c r="K198" s="56">
        <v>-36019</v>
      </c>
      <c r="L198" s="56" t="s">
        <v>311</v>
      </c>
      <c r="M198" s="57" t="s">
        <v>263</v>
      </c>
      <c r="N198" s="57"/>
      <c r="O198" s="58" t="s">
        <v>264</v>
      </c>
      <c r="P198" s="58" t="s">
        <v>269</v>
      </c>
    </row>
    <row r="199" spans="1:16" ht="13.5" thickBot="1">
      <c r="A199" s="8" t="str">
        <f t="shared" si="12"/>
        <v> BSI 12.183 </v>
      </c>
      <c r="B199" s="2" t="str">
        <f t="shared" si="13"/>
        <v>I</v>
      </c>
      <c r="C199" s="8">
        <f t="shared" si="14"/>
        <v>14878.718000000001</v>
      </c>
      <c r="D199" s="10" t="str">
        <f t="shared" si="15"/>
        <v>vis</v>
      </c>
      <c r="E199" s="55">
        <f>VLOOKUP(C199,'Active 1'!C$21:E$956,3,FALSE)</f>
        <v>-25891.006615223239</v>
      </c>
      <c r="F199" s="2" t="s">
        <v>238</v>
      </c>
      <c r="G199" s="10" t="str">
        <f t="shared" si="16"/>
        <v>14878.718</v>
      </c>
      <c r="H199" s="8">
        <f t="shared" si="17"/>
        <v>-35855</v>
      </c>
      <c r="I199" s="56" t="s">
        <v>312</v>
      </c>
      <c r="J199" s="57" t="s">
        <v>313</v>
      </c>
      <c r="K199" s="56">
        <v>-35855</v>
      </c>
      <c r="L199" s="56" t="s">
        <v>311</v>
      </c>
      <c r="M199" s="57" t="s">
        <v>263</v>
      </c>
      <c r="N199" s="57"/>
      <c r="O199" s="58" t="s">
        <v>264</v>
      </c>
      <c r="P199" s="58" t="s">
        <v>265</v>
      </c>
    </row>
    <row r="200" spans="1:16" ht="13.5" thickBot="1">
      <c r="A200" s="8" t="str">
        <f t="shared" si="12"/>
        <v> PLYN 1.7.11 </v>
      </c>
      <c r="B200" s="2" t="str">
        <f t="shared" si="13"/>
        <v>I</v>
      </c>
      <c r="C200" s="8">
        <f t="shared" si="14"/>
        <v>15234.27</v>
      </c>
      <c r="D200" s="10" t="str">
        <f t="shared" si="15"/>
        <v>vis</v>
      </c>
      <c r="E200" s="55">
        <f>VLOOKUP(C200,'Active 1'!C$21:E$956,3,FALSE)</f>
        <v>-25578.004305683262</v>
      </c>
      <c r="F200" s="2" t="s">
        <v>238</v>
      </c>
      <c r="G200" s="10" t="str">
        <f t="shared" si="16"/>
        <v>15234.270</v>
      </c>
      <c r="H200" s="8">
        <f t="shared" si="17"/>
        <v>-35542</v>
      </c>
      <c r="I200" s="56" t="s">
        <v>314</v>
      </c>
      <c r="J200" s="57" t="s">
        <v>315</v>
      </c>
      <c r="K200" s="56">
        <v>-35542</v>
      </c>
      <c r="L200" s="56" t="s">
        <v>308</v>
      </c>
      <c r="M200" s="57" t="s">
        <v>263</v>
      </c>
      <c r="N200" s="57"/>
      <c r="O200" s="58" t="s">
        <v>264</v>
      </c>
      <c r="P200" s="58" t="s">
        <v>269</v>
      </c>
    </row>
    <row r="201" spans="1:16" ht="13.5" thickBot="1">
      <c r="A201" s="8" t="str">
        <f t="shared" si="12"/>
        <v> PLYN 1.7.11 </v>
      </c>
      <c r="B201" s="2" t="str">
        <f t="shared" si="13"/>
        <v>I</v>
      </c>
      <c r="C201" s="8">
        <f t="shared" si="14"/>
        <v>15746.593999999999</v>
      </c>
      <c r="D201" s="10" t="str">
        <f t="shared" si="15"/>
        <v>vis</v>
      </c>
      <c r="E201" s="55">
        <f>VLOOKUP(C201,'Active 1'!C$21:E$956,3,FALSE)</f>
        <v>-25126.991246460533</v>
      </c>
      <c r="F201" s="2" t="s">
        <v>238</v>
      </c>
      <c r="G201" s="10" t="str">
        <f t="shared" si="16"/>
        <v>15746.594</v>
      </c>
      <c r="H201" s="8">
        <f t="shared" si="17"/>
        <v>-35091</v>
      </c>
      <c r="I201" s="56" t="s">
        <v>316</v>
      </c>
      <c r="J201" s="57" t="s">
        <v>317</v>
      </c>
      <c r="K201" s="56">
        <v>-35091</v>
      </c>
      <c r="L201" s="56" t="s">
        <v>318</v>
      </c>
      <c r="M201" s="57" t="s">
        <v>263</v>
      </c>
      <c r="N201" s="57"/>
      <c r="O201" s="58" t="s">
        <v>264</v>
      </c>
      <c r="P201" s="58" t="s">
        <v>269</v>
      </c>
    </row>
    <row r="202" spans="1:16" ht="13.5" thickBot="1">
      <c r="A202" s="8" t="str">
        <f t="shared" si="12"/>
        <v> BSI 12.183 </v>
      </c>
      <c r="B202" s="2" t="str">
        <f t="shared" si="13"/>
        <v>I</v>
      </c>
      <c r="C202" s="8">
        <f t="shared" si="14"/>
        <v>15810.207</v>
      </c>
      <c r="D202" s="10" t="str">
        <f t="shared" si="15"/>
        <v>vis</v>
      </c>
      <c r="E202" s="55">
        <f>VLOOKUP(C202,'Active 1'!C$21:E$956,3,FALSE)</f>
        <v>-25070.990954191697</v>
      </c>
      <c r="F202" s="2" t="s">
        <v>238</v>
      </c>
      <c r="G202" s="10" t="str">
        <f t="shared" si="16"/>
        <v>15810.207</v>
      </c>
      <c r="H202" s="8">
        <f t="shared" si="17"/>
        <v>-35035</v>
      </c>
      <c r="I202" s="56" t="s">
        <v>319</v>
      </c>
      <c r="J202" s="57" t="s">
        <v>320</v>
      </c>
      <c r="K202" s="56">
        <v>-35035</v>
      </c>
      <c r="L202" s="56" t="s">
        <v>318</v>
      </c>
      <c r="M202" s="57" t="s">
        <v>263</v>
      </c>
      <c r="N202" s="57"/>
      <c r="O202" s="58" t="s">
        <v>264</v>
      </c>
      <c r="P202" s="58" t="s">
        <v>265</v>
      </c>
    </row>
    <row r="203" spans="1:16" ht="13.5" thickBot="1">
      <c r="A203" s="8" t="str">
        <f t="shared" ref="A203:A266" si="18">P203</f>
        <v> PLYN 1.7.11 </v>
      </c>
      <c r="B203" s="2" t="str">
        <f t="shared" ref="B203:B266" si="19">IF(H203=INT(H203),"I","II")</f>
        <v>I</v>
      </c>
      <c r="C203" s="8">
        <f t="shared" ref="C203:C266" si="20">1*G203</f>
        <v>16517.893</v>
      </c>
      <c r="D203" s="10" t="str">
        <f t="shared" ref="D203:D266" si="21">VLOOKUP(F203,I$1:J$5,2,FALSE)</f>
        <v>vis</v>
      </c>
      <c r="E203" s="55">
        <f>VLOOKUP(C203,'Active 1'!C$21:E$956,3,FALSE)</f>
        <v>-24447.995295528239</v>
      </c>
      <c r="F203" s="2" t="s">
        <v>238</v>
      </c>
      <c r="G203" s="10" t="str">
        <f t="shared" ref="G203:G266" si="22">MID(I203,3,LEN(I203)-3)</f>
        <v>16517.893</v>
      </c>
      <c r="H203" s="8">
        <f t="shared" ref="H203:H266" si="23">1*K203</f>
        <v>-34412</v>
      </c>
      <c r="I203" s="56" t="s">
        <v>321</v>
      </c>
      <c r="J203" s="57" t="s">
        <v>322</v>
      </c>
      <c r="K203" s="56">
        <v>-34412</v>
      </c>
      <c r="L203" s="56" t="s">
        <v>308</v>
      </c>
      <c r="M203" s="57" t="s">
        <v>263</v>
      </c>
      <c r="N203" s="57"/>
      <c r="O203" s="58" t="s">
        <v>264</v>
      </c>
      <c r="P203" s="58" t="s">
        <v>269</v>
      </c>
    </row>
    <row r="204" spans="1:16" ht="13.5" thickBot="1">
      <c r="A204" s="8" t="str">
        <f t="shared" si="18"/>
        <v> AN 246.135 </v>
      </c>
      <c r="B204" s="2" t="str">
        <f t="shared" si="19"/>
        <v>I</v>
      </c>
      <c r="C204" s="8">
        <f t="shared" si="20"/>
        <v>17935.54</v>
      </c>
      <c r="D204" s="10" t="str">
        <f t="shared" si="21"/>
        <v>vis</v>
      </c>
      <c r="E204" s="55">
        <f>VLOOKUP(C204,'Active 1'!C$21:E$956,3,FALSE)</f>
        <v>-23200.001232458915</v>
      </c>
      <c r="F204" s="2" t="s">
        <v>238</v>
      </c>
      <c r="G204" s="10" t="str">
        <f t="shared" si="22"/>
        <v>17935.540</v>
      </c>
      <c r="H204" s="8">
        <f t="shared" si="23"/>
        <v>-33164</v>
      </c>
      <c r="I204" s="56" t="s">
        <v>323</v>
      </c>
      <c r="J204" s="57" t="s">
        <v>324</v>
      </c>
      <c r="K204" s="56">
        <v>-33164</v>
      </c>
      <c r="L204" s="56" t="s">
        <v>325</v>
      </c>
      <c r="M204" s="57" t="s">
        <v>263</v>
      </c>
      <c r="N204" s="57"/>
      <c r="O204" s="58" t="s">
        <v>326</v>
      </c>
      <c r="P204" s="58" t="s">
        <v>327</v>
      </c>
    </row>
    <row r="205" spans="1:16" ht="13.5" thickBot="1">
      <c r="A205" s="8" t="str">
        <f t="shared" si="18"/>
        <v> AN 246.135 </v>
      </c>
      <c r="B205" s="2" t="str">
        <f t="shared" si="19"/>
        <v>I</v>
      </c>
      <c r="C205" s="8">
        <f t="shared" si="20"/>
        <v>17943.535</v>
      </c>
      <c r="D205" s="10" t="str">
        <f t="shared" si="21"/>
        <v>vis</v>
      </c>
      <c r="E205" s="55">
        <f>VLOOKUP(C205,'Active 1'!C$21:E$956,3,FALSE)</f>
        <v>-23192.963011707037</v>
      </c>
      <c r="F205" s="2" t="s">
        <v>238</v>
      </c>
      <c r="G205" s="10" t="str">
        <f t="shared" si="22"/>
        <v>17943.535</v>
      </c>
      <c r="H205" s="8">
        <f t="shared" si="23"/>
        <v>-33157</v>
      </c>
      <c r="I205" s="56" t="s">
        <v>328</v>
      </c>
      <c r="J205" s="57" t="s">
        <v>329</v>
      </c>
      <c r="K205" s="56">
        <v>-33157</v>
      </c>
      <c r="L205" s="56" t="s">
        <v>330</v>
      </c>
      <c r="M205" s="57" t="s">
        <v>263</v>
      </c>
      <c r="N205" s="57"/>
      <c r="O205" s="58" t="s">
        <v>326</v>
      </c>
      <c r="P205" s="58" t="s">
        <v>327</v>
      </c>
    </row>
    <row r="206" spans="1:16" ht="13.5" thickBot="1">
      <c r="A206" s="8" t="str">
        <f t="shared" si="18"/>
        <v> AN 246.135 </v>
      </c>
      <c r="B206" s="2" t="str">
        <f t="shared" si="19"/>
        <v>I</v>
      </c>
      <c r="C206" s="8">
        <f t="shared" si="20"/>
        <v>18302.502</v>
      </c>
      <c r="D206" s="10" t="str">
        <f t="shared" si="21"/>
        <v>vis</v>
      </c>
      <c r="E206" s="55">
        <f>VLOOKUP(C206,'Active 1'!C$21:E$956,3,FALSE)</f>
        <v>-22876.954382733951</v>
      </c>
      <c r="F206" s="2" t="s">
        <v>238</v>
      </c>
      <c r="G206" s="10" t="str">
        <f t="shared" si="22"/>
        <v>18302.502</v>
      </c>
      <c r="H206" s="8">
        <f t="shared" si="23"/>
        <v>-32841</v>
      </c>
      <c r="I206" s="56" t="s">
        <v>331</v>
      </c>
      <c r="J206" s="57" t="s">
        <v>332</v>
      </c>
      <c r="K206" s="56">
        <v>-32841</v>
      </c>
      <c r="L206" s="56" t="s">
        <v>333</v>
      </c>
      <c r="M206" s="57" t="s">
        <v>263</v>
      </c>
      <c r="N206" s="57"/>
      <c r="O206" s="58" t="s">
        <v>326</v>
      </c>
      <c r="P206" s="58" t="s">
        <v>327</v>
      </c>
    </row>
    <row r="207" spans="1:16" ht="13.5" thickBot="1">
      <c r="A207" s="8" t="str">
        <f t="shared" si="18"/>
        <v> AN 246.135 </v>
      </c>
      <c r="B207" s="2" t="str">
        <f t="shared" si="19"/>
        <v>I</v>
      </c>
      <c r="C207" s="8">
        <f t="shared" si="20"/>
        <v>18359.273000000001</v>
      </c>
      <c r="D207" s="10" t="str">
        <f t="shared" si="21"/>
        <v>vis</v>
      </c>
      <c r="E207" s="55">
        <f>VLOOKUP(C207,'Active 1'!C$21:E$956,3,FALSE)</f>
        <v>-22826.977293264918</v>
      </c>
      <c r="F207" s="2" t="s">
        <v>238</v>
      </c>
      <c r="G207" s="10" t="str">
        <f t="shared" si="22"/>
        <v>18359.273</v>
      </c>
      <c r="H207" s="8">
        <f t="shared" si="23"/>
        <v>-32791</v>
      </c>
      <c r="I207" s="56" t="s">
        <v>334</v>
      </c>
      <c r="J207" s="57" t="s">
        <v>335</v>
      </c>
      <c r="K207" s="56">
        <v>-32791</v>
      </c>
      <c r="L207" s="56" t="s">
        <v>275</v>
      </c>
      <c r="M207" s="57" t="s">
        <v>263</v>
      </c>
      <c r="N207" s="57"/>
      <c r="O207" s="58" t="s">
        <v>326</v>
      </c>
      <c r="P207" s="58" t="s">
        <v>327</v>
      </c>
    </row>
    <row r="208" spans="1:16" ht="13.5" thickBot="1">
      <c r="A208" s="8" t="str">
        <f t="shared" si="18"/>
        <v> AN 246.135 </v>
      </c>
      <c r="B208" s="2" t="str">
        <f t="shared" si="19"/>
        <v>I</v>
      </c>
      <c r="C208" s="8">
        <f t="shared" si="20"/>
        <v>18712.555</v>
      </c>
      <c r="D208" s="10" t="str">
        <f t="shared" si="21"/>
        <v>vis</v>
      </c>
      <c r="E208" s="55">
        <f>VLOOKUP(C208,'Active 1'!C$21:E$956,3,FALSE)</f>
        <v>-22515.973327828346</v>
      </c>
      <c r="F208" s="2" t="s">
        <v>238</v>
      </c>
      <c r="G208" s="10" t="str">
        <f t="shared" si="22"/>
        <v>18712.555</v>
      </c>
      <c r="H208" s="8">
        <f t="shared" si="23"/>
        <v>-32480</v>
      </c>
      <c r="I208" s="56" t="s">
        <v>336</v>
      </c>
      <c r="J208" s="57" t="s">
        <v>337</v>
      </c>
      <c r="K208" s="56">
        <v>-32480</v>
      </c>
      <c r="L208" s="56" t="s">
        <v>281</v>
      </c>
      <c r="M208" s="57" t="s">
        <v>263</v>
      </c>
      <c r="N208" s="57"/>
      <c r="O208" s="58" t="s">
        <v>326</v>
      </c>
      <c r="P208" s="58" t="s">
        <v>327</v>
      </c>
    </row>
    <row r="209" spans="1:16" ht="13.5" thickBot="1">
      <c r="A209" s="8" t="str">
        <f t="shared" si="18"/>
        <v> AN 246.135 </v>
      </c>
      <c r="B209" s="2" t="str">
        <f t="shared" si="19"/>
        <v>I</v>
      </c>
      <c r="C209" s="8">
        <f t="shared" si="20"/>
        <v>18735.266</v>
      </c>
      <c r="D209" s="10" t="str">
        <f t="shared" si="21"/>
        <v>vis</v>
      </c>
      <c r="E209" s="55">
        <f>VLOOKUP(C209,'Active 1'!C$21:E$956,3,FALSE)</f>
        <v>-22495.980203188457</v>
      </c>
      <c r="F209" s="2" t="s">
        <v>238</v>
      </c>
      <c r="G209" s="10" t="str">
        <f t="shared" si="22"/>
        <v>18735.266</v>
      </c>
      <c r="H209" s="8">
        <f t="shared" si="23"/>
        <v>-32460</v>
      </c>
      <c r="I209" s="56" t="s">
        <v>338</v>
      </c>
      <c r="J209" s="57" t="s">
        <v>339</v>
      </c>
      <c r="K209" s="56">
        <v>-32460</v>
      </c>
      <c r="L209" s="56" t="s">
        <v>340</v>
      </c>
      <c r="M209" s="57" t="s">
        <v>263</v>
      </c>
      <c r="N209" s="57"/>
      <c r="O209" s="58" t="s">
        <v>326</v>
      </c>
      <c r="P209" s="58" t="s">
        <v>327</v>
      </c>
    </row>
    <row r="210" spans="1:16" ht="13.5" thickBot="1">
      <c r="A210" s="8" t="str">
        <f t="shared" si="18"/>
        <v> AN 246.135 </v>
      </c>
      <c r="B210" s="2" t="str">
        <f t="shared" si="19"/>
        <v>I</v>
      </c>
      <c r="C210" s="8">
        <f t="shared" si="20"/>
        <v>18736.41</v>
      </c>
      <c r="D210" s="10" t="str">
        <f t="shared" si="21"/>
        <v>vis</v>
      </c>
      <c r="E210" s="55">
        <f>VLOOKUP(C210,'Active 1'!C$21:E$956,3,FALSE)</f>
        <v>-22494.973108186561</v>
      </c>
      <c r="F210" s="2" t="s">
        <v>238</v>
      </c>
      <c r="G210" s="10" t="str">
        <f t="shared" si="22"/>
        <v>18736.410</v>
      </c>
      <c r="H210" s="8">
        <f t="shared" si="23"/>
        <v>-32459</v>
      </c>
      <c r="I210" s="56" t="s">
        <v>341</v>
      </c>
      <c r="J210" s="57" t="s">
        <v>342</v>
      </c>
      <c r="K210" s="56">
        <v>-32459</v>
      </c>
      <c r="L210" s="56" t="s">
        <v>281</v>
      </c>
      <c r="M210" s="57" t="s">
        <v>263</v>
      </c>
      <c r="N210" s="57"/>
      <c r="O210" s="58" t="s">
        <v>326</v>
      </c>
      <c r="P210" s="58" t="s">
        <v>327</v>
      </c>
    </row>
    <row r="211" spans="1:16" ht="13.5" thickBot="1">
      <c r="A211" s="8" t="str">
        <f t="shared" si="18"/>
        <v> AN 246.135 </v>
      </c>
      <c r="B211" s="2" t="str">
        <f t="shared" si="19"/>
        <v>I</v>
      </c>
      <c r="C211" s="8">
        <f t="shared" si="20"/>
        <v>19013.57</v>
      </c>
      <c r="D211" s="10" t="str">
        <f t="shared" si="21"/>
        <v>vis</v>
      </c>
      <c r="E211" s="55">
        <f>VLOOKUP(C211,'Active 1'!C$21:E$956,3,FALSE)</f>
        <v>-22250.981455454752</v>
      </c>
      <c r="F211" s="2" t="s">
        <v>238</v>
      </c>
      <c r="G211" s="10" t="str">
        <f t="shared" si="22"/>
        <v>19013.570</v>
      </c>
      <c r="H211" s="8">
        <f t="shared" si="23"/>
        <v>-32215</v>
      </c>
      <c r="I211" s="56" t="s">
        <v>343</v>
      </c>
      <c r="J211" s="57" t="s">
        <v>344</v>
      </c>
      <c r="K211" s="56">
        <v>-32215</v>
      </c>
      <c r="L211" s="56" t="s">
        <v>287</v>
      </c>
      <c r="M211" s="57" t="s">
        <v>263</v>
      </c>
      <c r="N211" s="57"/>
      <c r="O211" s="58" t="s">
        <v>326</v>
      </c>
      <c r="P211" s="58" t="s">
        <v>327</v>
      </c>
    </row>
    <row r="212" spans="1:16" ht="13.5" thickBot="1">
      <c r="A212" s="8" t="str">
        <f t="shared" si="18"/>
        <v> AN 246.135 </v>
      </c>
      <c r="B212" s="2" t="str">
        <f t="shared" si="19"/>
        <v>I</v>
      </c>
      <c r="C212" s="8">
        <f t="shared" si="20"/>
        <v>19430.467000000001</v>
      </c>
      <c r="D212" s="10" t="str">
        <f t="shared" si="21"/>
        <v>vis</v>
      </c>
      <c r="E212" s="55">
        <f>VLOOKUP(C212,'Active 1'!C$21:E$956,3,FALSE)</f>
        <v>-21883.975437093752</v>
      </c>
      <c r="F212" s="2" t="s">
        <v>238</v>
      </c>
      <c r="G212" s="10" t="str">
        <f t="shared" si="22"/>
        <v>19430.467</v>
      </c>
      <c r="H212" s="8">
        <f t="shared" si="23"/>
        <v>-31848</v>
      </c>
      <c r="I212" s="56" t="s">
        <v>345</v>
      </c>
      <c r="J212" s="57" t="s">
        <v>346</v>
      </c>
      <c r="K212" s="56">
        <v>-31848</v>
      </c>
      <c r="L212" s="56" t="s">
        <v>262</v>
      </c>
      <c r="M212" s="57" t="s">
        <v>263</v>
      </c>
      <c r="N212" s="57"/>
      <c r="O212" s="58" t="s">
        <v>326</v>
      </c>
      <c r="P212" s="58" t="s">
        <v>327</v>
      </c>
    </row>
    <row r="213" spans="1:16" ht="13.5" thickBot="1">
      <c r="A213" s="8" t="str">
        <f t="shared" si="18"/>
        <v> AN 200.164 </v>
      </c>
      <c r="B213" s="2" t="str">
        <f t="shared" si="19"/>
        <v>I</v>
      </c>
      <c r="C213" s="8">
        <f t="shared" si="20"/>
        <v>19822.376</v>
      </c>
      <c r="D213" s="10" t="str">
        <f t="shared" si="21"/>
        <v>vis</v>
      </c>
      <c r="E213" s="55">
        <f>VLOOKUP(C213,'Active 1'!C$21:E$956,3,FALSE)</f>
        <v>-21538.96704977065</v>
      </c>
      <c r="F213" s="2" t="s">
        <v>238</v>
      </c>
      <c r="G213" s="10" t="str">
        <f t="shared" si="22"/>
        <v>19822.376</v>
      </c>
      <c r="H213" s="8">
        <f t="shared" si="23"/>
        <v>-31503</v>
      </c>
      <c r="I213" s="56" t="s">
        <v>347</v>
      </c>
      <c r="J213" s="57" t="s">
        <v>348</v>
      </c>
      <c r="K213" s="56">
        <v>-31503</v>
      </c>
      <c r="L213" s="56" t="s">
        <v>275</v>
      </c>
      <c r="M213" s="57" t="s">
        <v>263</v>
      </c>
      <c r="N213" s="57"/>
      <c r="O213" s="58" t="s">
        <v>349</v>
      </c>
      <c r="P213" s="58" t="s">
        <v>350</v>
      </c>
    </row>
    <row r="214" spans="1:16" ht="13.5" thickBot="1">
      <c r="A214" s="8" t="str">
        <f t="shared" si="18"/>
        <v> AJ 41.298 </v>
      </c>
      <c r="B214" s="2" t="str">
        <f t="shared" si="19"/>
        <v>I</v>
      </c>
      <c r="C214" s="8">
        <f t="shared" si="20"/>
        <v>19849.633999999998</v>
      </c>
      <c r="D214" s="10" t="str">
        <f t="shared" si="21"/>
        <v>vis</v>
      </c>
      <c r="E214" s="55">
        <f>VLOOKUP(C214,'Active 1'!C$21:E$956,3,FALSE)</f>
        <v>-21514.971074629349</v>
      </c>
      <c r="F214" s="2" t="s">
        <v>238</v>
      </c>
      <c r="G214" s="10" t="str">
        <f t="shared" si="22"/>
        <v>19849.634</v>
      </c>
      <c r="H214" s="8">
        <f t="shared" si="23"/>
        <v>-31479</v>
      </c>
      <c r="I214" s="56" t="s">
        <v>351</v>
      </c>
      <c r="J214" s="57" t="s">
        <v>352</v>
      </c>
      <c r="K214" s="56">
        <v>-31479</v>
      </c>
      <c r="L214" s="56" t="s">
        <v>308</v>
      </c>
      <c r="M214" s="57" t="s">
        <v>263</v>
      </c>
      <c r="N214" s="57"/>
      <c r="O214" s="58" t="s">
        <v>353</v>
      </c>
      <c r="P214" s="58" t="s">
        <v>354</v>
      </c>
    </row>
    <row r="215" spans="1:16" ht="13.5" thickBot="1">
      <c r="A215" s="8" t="str">
        <f t="shared" si="18"/>
        <v> AN 197.317 </v>
      </c>
      <c r="B215" s="2" t="str">
        <f t="shared" si="19"/>
        <v>I</v>
      </c>
      <c r="C215" s="8">
        <f t="shared" si="20"/>
        <v>20066.588</v>
      </c>
      <c r="D215" s="10" t="str">
        <f t="shared" si="21"/>
        <v>vis</v>
      </c>
      <c r="E215" s="55">
        <f>VLOOKUP(C215,'Active 1'!C$21:E$956,3,FALSE)</f>
        <v>-21323.980437355651</v>
      </c>
      <c r="F215" s="2" t="s">
        <v>238</v>
      </c>
      <c r="G215" s="10" t="str">
        <f t="shared" si="22"/>
        <v>20066.588</v>
      </c>
      <c r="H215" s="8">
        <f t="shared" si="23"/>
        <v>-31288</v>
      </c>
      <c r="I215" s="56" t="s">
        <v>355</v>
      </c>
      <c r="J215" s="57" t="s">
        <v>356</v>
      </c>
      <c r="K215" s="56">
        <v>-31288</v>
      </c>
      <c r="L215" s="56" t="s">
        <v>357</v>
      </c>
      <c r="M215" s="57" t="s">
        <v>263</v>
      </c>
      <c r="N215" s="57"/>
      <c r="O215" s="58" t="s">
        <v>358</v>
      </c>
      <c r="P215" s="58" t="s">
        <v>359</v>
      </c>
    </row>
    <row r="216" spans="1:16" ht="13.5" thickBot="1">
      <c r="A216" s="8" t="str">
        <f t="shared" si="18"/>
        <v> AN 246.135 </v>
      </c>
      <c r="B216" s="2" t="str">
        <f t="shared" si="19"/>
        <v>I</v>
      </c>
      <c r="C216" s="8">
        <f t="shared" si="20"/>
        <v>20108.638999999999</v>
      </c>
      <c r="D216" s="10" t="str">
        <f t="shared" si="21"/>
        <v>vis</v>
      </c>
      <c r="E216" s="55">
        <f>VLOOKUP(C216,'Active 1'!C$21:E$956,3,FALSE)</f>
        <v>-21286.961773085823</v>
      </c>
      <c r="F216" s="2" t="s">
        <v>238</v>
      </c>
      <c r="G216" s="10" t="str">
        <f t="shared" si="22"/>
        <v>20108.639</v>
      </c>
      <c r="H216" s="8">
        <f t="shared" si="23"/>
        <v>-31251</v>
      </c>
      <c r="I216" s="56" t="s">
        <v>360</v>
      </c>
      <c r="J216" s="57" t="s">
        <v>361</v>
      </c>
      <c r="K216" s="56">
        <v>-31251</v>
      </c>
      <c r="L216" s="56" t="s">
        <v>362</v>
      </c>
      <c r="M216" s="57" t="s">
        <v>263</v>
      </c>
      <c r="N216" s="57"/>
      <c r="O216" s="58" t="s">
        <v>326</v>
      </c>
      <c r="P216" s="58" t="s">
        <v>327</v>
      </c>
    </row>
    <row r="217" spans="1:16" ht="13.5" thickBot="1">
      <c r="A217" s="8" t="str">
        <f t="shared" si="18"/>
        <v> AN 246.135 </v>
      </c>
      <c r="B217" s="2" t="str">
        <f t="shared" si="19"/>
        <v>I</v>
      </c>
      <c r="C217" s="8">
        <f t="shared" si="20"/>
        <v>20206.313999999998</v>
      </c>
      <c r="D217" s="10" t="str">
        <f t="shared" si="21"/>
        <v>vis</v>
      </c>
      <c r="E217" s="55">
        <f>VLOOKUP(C217,'Active 1'!C$21:E$956,3,FALSE)</f>
        <v>-21200.975755332252</v>
      </c>
      <c r="F217" s="2" t="s">
        <v>238</v>
      </c>
      <c r="G217" s="10" t="str">
        <f t="shared" si="22"/>
        <v>20206.314</v>
      </c>
      <c r="H217" s="8">
        <f t="shared" si="23"/>
        <v>-31165</v>
      </c>
      <c r="I217" s="56" t="s">
        <v>363</v>
      </c>
      <c r="J217" s="57" t="s">
        <v>364</v>
      </c>
      <c r="K217" s="56">
        <v>-31165</v>
      </c>
      <c r="L217" s="56" t="s">
        <v>365</v>
      </c>
      <c r="M217" s="57" t="s">
        <v>263</v>
      </c>
      <c r="N217" s="57"/>
      <c r="O217" s="58" t="s">
        <v>326</v>
      </c>
      <c r="P217" s="58" t="s">
        <v>327</v>
      </c>
    </row>
    <row r="218" spans="1:16" ht="13.5" thickBot="1">
      <c r="A218" s="8" t="str">
        <f t="shared" si="18"/>
        <v> AN 246.135 </v>
      </c>
      <c r="B218" s="2" t="str">
        <f t="shared" si="19"/>
        <v>I</v>
      </c>
      <c r="C218" s="8">
        <f t="shared" si="20"/>
        <v>20214.268</v>
      </c>
      <c r="D218" s="10" t="str">
        <f t="shared" si="21"/>
        <v>vis</v>
      </c>
      <c r="E218" s="55">
        <f>VLOOKUP(C218,'Active 1'!C$21:E$956,3,FALSE)</f>
        <v>-21193.973628020125</v>
      </c>
      <c r="F218" s="2" t="s">
        <v>238</v>
      </c>
      <c r="G218" s="10" t="str">
        <f t="shared" si="22"/>
        <v>20214.268</v>
      </c>
      <c r="H218" s="8">
        <f t="shared" si="23"/>
        <v>-31158</v>
      </c>
      <c r="I218" s="56" t="s">
        <v>366</v>
      </c>
      <c r="J218" s="57" t="s">
        <v>367</v>
      </c>
      <c r="K218" s="56">
        <v>-31158</v>
      </c>
      <c r="L218" s="56" t="s">
        <v>368</v>
      </c>
      <c r="M218" s="57" t="s">
        <v>263</v>
      </c>
      <c r="N218" s="57"/>
      <c r="O218" s="58" t="s">
        <v>326</v>
      </c>
      <c r="P218" s="58" t="s">
        <v>327</v>
      </c>
    </row>
    <row r="219" spans="1:16" ht="13.5" thickBot="1">
      <c r="A219" s="8" t="str">
        <f t="shared" si="18"/>
        <v> AN 246.135 </v>
      </c>
      <c r="B219" s="2" t="str">
        <f t="shared" si="19"/>
        <v>I</v>
      </c>
      <c r="C219" s="8">
        <f t="shared" si="20"/>
        <v>20223.363000000001</v>
      </c>
      <c r="D219" s="10" t="str">
        <f t="shared" si="21"/>
        <v>vis</v>
      </c>
      <c r="E219" s="55">
        <f>VLOOKUP(C219,'Active 1'!C$21:E$956,3,FALSE)</f>
        <v>-21185.9670466895</v>
      </c>
      <c r="F219" s="2" t="s">
        <v>238</v>
      </c>
      <c r="G219" s="10" t="str">
        <f t="shared" si="22"/>
        <v>20223.363</v>
      </c>
      <c r="H219" s="8">
        <f t="shared" si="23"/>
        <v>-31150</v>
      </c>
      <c r="I219" s="56" t="s">
        <v>369</v>
      </c>
      <c r="J219" s="57" t="s">
        <v>370</v>
      </c>
      <c r="K219" s="56">
        <v>-31150</v>
      </c>
      <c r="L219" s="56" t="s">
        <v>311</v>
      </c>
      <c r="M219" s="57" t="s">
        <v>263</v>
      </c>
      <c r="N219" s="57"/>
      <c r="O219" s="58" t="s">
        <v>326</v>
      </c>
      <c r="P219" s="58" t="s">
        <v>327</v>
      </c>
    </row>
    <row r="220" spans="1:16" ht="13.5" thickBot="1">
      <c r="A220" s="8" t="str">
        <f t="shared" si="18"/>
        <v> AN 246.135 </v>
      </c>
      <c r="B220" s="2" t="str">
        <f t="shared" si="19"/>
        <v>I</v>
      </c>
      <c r="C220" s="8">
        <f t="shared" si="20"/>
        <v>20458.513999999999</v>
      </c>
      <c r="D220" s="10" t="str">
        <f t="shared" si="21"/>
        <v>vis</v>
      </c>
      <c r="E220" s="55">
        <f>VLOOKUP(C220,'Active 1'!C$21:E$956,3,FALSE)</f>
        <v>-20978.957084459966</v>
      </c>
      <c r="F220" s="2" t="s">
        <v>238</v>
      </c>
      <c r="G220" s="10" t="str">
        <f t="shared" si="22"/>
        <v>20458.514</v>
      </c>
      <c r="H220" s="8">
        <f t="shared" si="23"/>
        <v>-30943</v>
      </c>
      <c r="I220" s="56" t="s">
        <v>371</v>
      </c>
      <c r="J220" s="57" t="s">
        <v>372</v>
      </c>
      <c r="K220" s="56">
        <v>-30943</v>
      </c>
      <c r="L220" s="56" t="s">
        <v>318</v>
      </c>
      <c r="M220" s="57" t="s">
        <v>263</v>
      </c>
      <c r="N220" s="57"/>
      <c r="O220" s="58" t="s">
        <v>326</v>
      </c>
      <c r="P220" s="58" t="s">
        <v>327</v>
      </c>
    </row>
    <row r="221" spans="1:16" ht="13.5" thickBot="1">
      <c r="A221" s="8" t="str">
        <f t="shared" si="18"/>
        <v> AN 246.135 </v>
      </c>
      <c r="B221" s="2" t="str">
        <f t="shared" si="19"/>
        <v>I</v>
      </c>
      <c r="C221" s="8">
        <f t="shared" si="20"/>
        <v>20491.454000000002</v>
      </c>
      <c r="D221" s="10" t="str">
        <f t="shared" si="21"/>
        <v>vis</v>
      </c>
      <c r="E221" s="55">
        <f>VLOOKUP(C221,'Active 1'!C$21:E$956,3,FALSE)</f>
        <v>-20949.959086765542</v>
      </c>
      <c r="F221" s="2" t="s">
        <v>238</v>
      </c>
      <c r="G221" s="10" t="str">
        <f t="shared" si="22"/>
        <v>20491.454</v>
      </c>
      <c r="H221" s="8">
        <f t="shared" si="23"/>
        <v>-30914</v>
      </c>
      <c r="I221" s="56" t="s">
        <v>373</v>
      </c>
      <c r="J221" s="57" t="s">
        <v>374</v>
      </c>
      <c r="K221" s="56">
        <v>-30914</v>
      </c>
      <c r="L221" s="56" t="s">
        <v>362</v>
      </c>
      <c r="M221" s="57" t="s">
        <v>263</v>
      </c>
      <c r="N221" s="57"/>
      <c r="O221" s="58" t="s">
        <v>326</v>
      </c>
      <c r="P221" s="58" t="s">
        <v>327</v>
      </c>
    </row>
    <row r="222" spans="1:16" ht="13.5" thickBot="1">
      <c r="A222" s="8" t="str">
        <f t="shared" si="18"/>
        <v> AN 246.135 </v>
      </c>
      <c r="B222" s="2" t="str">
        <f t="shared" si="19"/>
        <v>I</v>
      </c>
      <c r="C222" s="8">
        <f t="shared" si="20"/>
        <v>20516.449000000001</v>
      </c>
      <c r="D222" s="10" t="str">
        <f t="shared" si="21"/>
        <v>vis</v>
      </c>
      <c r="E222" s="55">
        <f>VLOOKUP(C222,'Active 1'!C$21:E$956,3,FALSE)</f>
        <v>-20927.95529343306</v>
      </c>
      <c r="F222" s="2" t="s">
        <v>238</v>
      </c>
      <c r="G222" s="10" t="str">
        <f t="shared" si="22"/>
        <v>20516.449</v>
      </c>
      <c r="H222" s="8">
        <f t="shared" si="23"/>
        <v>-30892</v>
      </c>
      <c r="I222" s="56" t="s">
        <v>375</v>
      </c>
      <c r="J222" s="57" t="s">
        <v>376</v>
      </c>
      <c r="K222" s="56">
        <v>-30892</v>
      </c>
      <c r="L222" s="56" t="s">
        <v>377</v>
      </c>
      <c r="M222" s="57" t="s">
        <v>263</v>
      </c>
      <c r="N222" s="57"/>
      <c r="O222" s="58" t="s">
        <v>326</v>
      </c>
      <c r="P222" s="58" t="s">
        <v>327</v>
      </c>
    </row>
    <row r="223" spans="1:16" ht="13.5" thickBot="1">
      <c r="A223" s="8" t="str">
        <f t="shared" si="18"/>
        <v> AN 246.135 </v>
      </c>
      <c r="B223" s="2" t="str">
        <f t="shared" si="19"/>
        <v>I</v>
      </c>
      <c r="C223" s="8">
        <f t="shared" si="20"/>
        <v>20533.474999999999</v>
      </c>
      <c r="D223" s="10" t="str">
        <f t="shared" si="21"/>
        <v>vis</v>
      </c>
      <c r="E223" s="55">
        <f>VLOOKUP(C223,'Active 1'!C$21:E$956,3,FALSE)</f>
        <v>-20912.966832329686</v>
      </c>
      <c r="F223" s="2" t="s">
        <v>238</v>
      </c>
      <c r="G223" s="10" t="str">
        <f t="shared" si="22"/>
        <v>20533.475</v>
      </c>
      <c r="H223" s="8">
        <f t="shared" si="23"/>
        <v>-30877</v>
      </c>
      <c r="I223" s="56" t="s">
        <v>378</v>
      </c>
      <c r="J223" s="57" t="s">
        <v>379</v>
      </c>
      <c r="K223" s="56">
        <v>-30877</v>
      </c>
      <c r="L223" s="56" t="s">
        <v>340</v>
      </c>
      <c r="M223" s="57" t="s">
        <v>263</v>
      </c>
      <c r="N223" s="57"/>
      <c r="O223" s="58" t="s">
        <v>326</v>
      </c>
      <c r="P223" s="58" t="s">
        <v>327</v>
      </c>
    </row>
    <row r="224" spans="1:16" ht="13.5" thickBot="1">
      <c r="A224" s="8" t="str">
        <f t="shared" si="18"/>
        <v> AN 246.135 </v>
      </c>
      <c r="B224" s="2" t="str">
        <f t="shared" si="19"/>
        <v>I</v>
      </c>
      <c r="C224" s="8">
        <f t="shared" si="20"/>
        <v>21251.394</v>
      </c>
      <c r="D224" s="10" t="str">
        <f t="shared" si="21"/>
        <v>vis</v>
      </c>
      <c r="E224" s="55">
        <f>VLOOKUP(C224,'Active 1'!C$21:E$956,3,FALSE)</f>
        <v>-20280.962779300498</v>
      </c>
      <c r="F224" s="2" t="s">
        <v>238</v>
      </c>
      <c r="G224" s="10" t="str">
        <f t="shared" si="22"/>
        <v>21251.394</v>
      </c>
      <c r="H224" s="8">
        <f t="shared" si="23"/>
        <v>-30245</v>
      </c>
      <c r="I224" s="56" t="s">
        <v>380</v>
      </c>
      <c r="J224" s="57" t="s">
        <v>381</v>
      </c>
      <c r="K224" s="56">
        <v>-30245</v>
      </c>
      <c r="L224" s="56" t="s">
        <v>262</v>
      </c>
      <c r="M224" s="57" t="s">
        <v>263</v>
      </c>
      <c r="N224" s="57"/>
      <c r="O224" s="58" t="s">
        <v>326</v>
      </c>
      <c r="P224" s="58" t="s">
        <v>327</v>
      </c>
    </row>
    <row r="225" spans="1:16" ht="13.5" thickBot="1">
      <c r="A225" s="8" t="str">
        <f t="shared" si="18"/>
        <v> CPRI 6.50 </v>
      </c>
      <c r="B225" s="2" t="str">
        <f t="shared" si="19"/>
        <v>I</v>
      </c>
      <c r="C225" s="8">
        <f t="shared" si="20"/>
        <v>21278.646000000001</v>
      </c>
      <c r="D225" s="10" t="str">
        <f t="shared" si="21"/>
        <v>vis</v>
      </c>
      <c r="E225" s="55">
        <f>VLOOKUP(C225,'Active 1'!C$21:E$956,3,FALSE)</f>
        <v>-20256.972086125985</v>
      </c>
      <c r="F225" s="2" t="s">
        <v>238</v>
      </c>
      <c r="G225" s="10" t="str">
        <f t="shared" si="22"/>
        <v>21278.646</v>
      </c>
      <c r="H225" s="8">
        <f t="shared" si="23"/>
        <v>-30221</v>
      </c>
      <c r="I225" s="56" t="s">
        <v>382</v>
      </c>
      <c r="J225" s="57" t="s">
        <v>383</v>
      </c>
      <c r="K225" s="56">
        <v>-30221</v>
      </c>
      <c r="L225" s="56" t="s">
        <v>357</v>
      </c>
      <c r="M225" s="57" t="s">
        <v>263</v>
      </c>
      <c r="N225" s="57"/>
      <c r="O225" s="58" t="s">
        <v>384</v>
      </c>
      <c r="P225" s="58" t="s">
        <v>385</v>
      </c>
    </row>
    <row r="226" spans="1:16" ht="13.5" thickBot="1">
      <c r="A226" s="8" t="str">
        <f t="shared" si="18"/>
        <v> AN 246.135 </v>
      </c>
      <c r="B226" s="2" t="str">
        <f t="shared" si="19"/>
        <v>I</v>
      </c>
      <c r="C226" s="8">
        <f t="shared" si="20"/>
        <v>21643.309000000001</v>
      </c>
      <c r="D226" s="10" t="str">
        <f t="shared" si="21"/>
        <v>vis</v>
      </c>
      <c r="E226" s="55">
        <f>VLOOKUP(C226,'Active 1'!C$21:E$956,3,FALSE)</f>
        <v>-19935.949110010599</v>
      </c>
      <c r="F226" s="2" t="s">
        <v>238</v>
      </c>
      <c r="G226" s="10" t="str">
        <f t="shared" si="22"/>
        <v>21643.309</v>
      </c>
      <c r="H226" s="8">
        <f t="shared" si="23"/>
        <v>-29900</v>
      </c>
      <c r="I226" s="56" t="s">
        <v>386</v>
      </c>
      <c r="J226" s="57" t="s">
        <v>387</v>
      </c>
      <c r="K226" s="56">
        <v>-29900</v>
      </c>
      <c r="L226" s="56" t="s">
        <v>388</v>
      </c>
      <c r="M226" s="57" t="s">
        <v>263</v>
      </c>
      <c r="N226" s="57"/>
      <c r="O226" s="58" t="s">
        <v>326</v>
      </c>
      <c r="P226" s="58" t="s">
        <v>327</v>
      </c>
    </row>
    <row r="227" spans="1:16" ht="13.5" thickBot="1">
      <c r="A227" s="8" t="str">
        <f t="shared" si="18"/>
        <v> AN 246.135 </v>
      </c>
      <c r="B227" s="2" t="str">
        <f t="shared" si="19"/>
        <v>I</v>
      </c>
      <c r="C227" s="8">
        <f t="shared" si="20"/>
        <v>21660.33</v>
      </c>
      <c r="D227" s="10" t="str">
        <f t="shared" si="21"/>
        <v>vis</v>
      </c>
      <c r="E227" s="55">
        <f>VLOOKUP(C227,'Active 1'!C$21:E$956,3,FALSE)</f>
        <v>-19920.965050546216</v>
      </c>
      <c r="F227" s="2" t="s">
        <v>238</v>
      </c>
      <c r="G227" s="10" t="str">
        <f t="shared" si="22"/>
        <v>21660.330</v>
      </c>
      <c r="H227" s="8">
        <f t="shared" si="23"/>
        <v>-29885</v>
      </c>
      <c r="I227" s="56" t="s">
        <v>389</v>
      </c>
      <c r="J227" s="57" t="s">
        <v>390</v>
      </c>
      <c r="K227" s="56">
        <v>-29885</v>
      </c>
      <c r="L227" s="56" t="s">
        <v>365</v>
      </c>
      <c r="M227" s="57" t="s">
        <v>263</v>
      </c>
      <c r="N227" s="57"/>
      <c r="O227" s="58" t="s">
        <v>326</v>
      </c>
      <c r="P227" s="58" t="s">
        <v>327</v>
      </c>
    </row>
    <row r="228" spans="1:16" ht="13.5" thickBot="1">
      <c r="A228" s="8" t="str">
        <f t="shared" si="18"/>
        <v> AN 246.135 </v>
      </c>
      <c r="B228" s="2" t="str">
        <f t="shared" si="19"/>
        <v>I</v>
      </c>
      <c r="C228" s="8">
        <f t="shared" si="20"/>
        <v>21685.322</v>
      </c>
      <c r="D228" s="10" t="str">
        <f t="shared" si="21"/>
        <v>vis</v>
      </c>
      <c r="E228" s="55">
        <f>VLOOKUP(C228,'Active 1'!C$21:E$956,3,FALSE)</f>
        <v>-19898.963898197129</v>
      </c>
      <c r="F228" s="2" t="s">
        <v>238</v>
      </c>
      <c r="G228" s="10" t="str">
        <f t="shared" si="22"/>
        <v>21685.322</v>
      </c>
      <c r="H228" s="8">
        <f t="shared" si="23"/>
        <v>-29863</v>
      </c>
      <c r="I228" s="56" t="s">
        <v>391</v>
      </c>
      <c r="J228" s="57" t="s">
        <v>392</v>
      </c>
      <c r="K228" s="56">
        <v>-29863</v>
      </c>
      <c r="L228" s="56" t="s">
        <v>284</v>
      </c>
      <c r="M228" s="57" t="s">
        <v>263</v>
      </c>
      <c r="N228" s="57"/>
      <c r="O228" s="58" t="s">
        <v>326</v>
      </c>
      <c r="P228" s="58" t="s">
        <v>327</v>
      </c>
    </row>
    <row r="229" spans="1:16" ht="13.5" thickBot="1">
      <c r="A229" s="8" t="str">
        <f t="shared" si="18"/>
        <v> CPRI 6.50 </v>
      </c>
      <c r="B229" s="2" t="str">
        <f t="shared" si="19"/>
        <v>I</v>
      </c>
      <c r="C229" s="8">
        <f t="shared" si="20"/>
        <v>22029.502</v>
      </c>
      <c r="D229" s="10" t="str">
        <f t="shared" si="21"/>
        <v>vis</v>
      </c>
      <c r="E229" s="55">
        <f>VLOOKUP(C229,'Active 1'!C$21:E$956,3,FALSE)</f>
        <v>-19595.972676385776</v>
      </c>
      <c r="F229" s="2" t="s">
        <v>238</v>
      </c>
      <c r="G229" s="10" t="str">
        <f t="shared" si="22"/>
        <v>22029.502</v>
      </c>
      <c r="H229" s="8">
        <f t="shared" si="23"/>
        <v>-29560</v>
      </c>
      <c r="I229" s="56" t="s">
        <v>393</v>
      </c>
      <c r="J229" s="57" t="s">
        <v>394</v>
      </c>
      <c r="K229" s="56">
        <v>-29560</v>
      </c>
      <c r="L229" s="56" t="s">
        <v>395</v>
      </c>
      <c r="M229" s="57" t="s">
        <v>263</v>
      </c>
      <c r="N229" s="57"/>
      <c r="O229" s="58" t="s">
        <v>384</v>
      </c>
      <c r="P229" s="58" t="s">
        <v>385</v>
      </c>
    </row>
    <row r="230" spans="1:16" ht="13.5" thickBot="1">
      <c r="A230" s="8" t="str">
        <f t="shared" si="18"/>
        <v> CPRI 6.50 </v>
      </c>
      <c r="B230" s="2" t="str">
        <f t="shared" si="19"/>
        <v>I</v>
      </c>
      <c r="C230" s="8">
        <f t="shared" si="20"/>
        <v>22030.636999999999</v>
      </c>
      <c r="D230" s="10" t="str">
        <f t="shared" si="21"/>
        <v>vis</v>
      </c>
      <c r="E230" s="55">
        <f>VLOOKUP(C230,'Active 1'!C$21:E$956,3,FALSE)</f>
        <v>-19594.973504334073</v>
      </c>
      <c r="F230" s="2" t="s">
        <v>238</v>
      </c>
      <c r="G230" s="10" t="str">
        <f t="shared" si="22"/>
        <v>22030.637</v>
      </c>
      <c r="H230" s="8">
        <f t="shared" si="23"/>
        <v>-29559</v>
      </c>
      <c r="I230" s="56" t="s">
        <v>396</v>
      </c>
      <c r="J230" s="57" t="s">
        <v>397</v>
      </c>
      <c r="K230" s="56">
        <v>-29559</v>
      </c>
      <c r="L230" s="56" t="s">
        <v>398</v>
      </c>
      <c r="M230" s="57" t="s">
        <v>263</v>
      </c>
      <c r="N230" s="57"/>
      <c r="O230" s="58" t="s">
        <v>384</v>
      </c>
      <c r="P230" s="58" t="s">
        <v>385</v>
      </c>
    </row>
    <row r="231" spans="1:16" ht="13.5" thickBot="1">
      <c r="A231" s="8" t="str">
        <f t="shared" si="18"/>
        <v> PLYN 1.7.11 </v>
      </c>
      <c r="B231" s="2" t="str">
        <f t="shared" si="19"/>
        <v>I</v>
      </c>
      <c r="C231" s="8">
        <f t="shared" si="20"/>
        <v>22371.41</v>
      </c>
      <c r="D231" s="10" t="str">
        <f t="shared" si="21"/>
        <v>vis</v>
      </c>
      <c r="E231" s="55">
        <f>VLOOKUP(C231,'Active 1'!C$21:E$956,3,FALSE)</f>
        <v>-19294.981559333432</v>
      </c>
      <c r="F231" s="2" t="s">
        <v>238</v>
      </c>
      <c r="G231" s="10" t="str">
        <f t="shared" si="22"/>
        <v>22371.410</v>
      </c>
      <c r="H231" s="8">
        <f t="shared" si="23"/>
        <v>-29259</v>
      </c>
      <c r="I231" s="56" t="s">
        <v>399</v>
      </c>
      <c r="J231" s="57" t="s">
        <v>400</v>
      </c>
      <c r="K231" s="56">
        <v>-29259</v>
      </c>
      <c r="L231" s="56" t="s">
        <v>401</v>
      </c>
      <c r="M231" s="57" t="s">
        <v>263</v>
      </c>
      <c r="N231" s="57"/>
      <c r="O231" s="58" t="s">
        <v>402</v>
      </c>
      <c r="P231" s="58" t="s">
        <v>269</v>
      </c>
    </row>
    <row r="232" spans="1:16" ht="13.5" thickBot="1">
      <c r="A232" s="8" t="str">
        <f t="shared" si="18"/>
        <v> PLYN 1.7.11 </v>
      </c>
      <c r="B232" s="2" t="str">
        <f t="shared" si="19"/>
        <v>I</v>
      </c>
      <c r="C232" s="8">
        <f t="shared" si="20"/>
        <v>22379.366000000002</v>
      </c>
      <c r="D232" s="10" t="str">
        <f t="shared" si="21"/>
        <v>vis</v>
      </c>
      <c r="E232" s="55">
        <f>VLOOKUP(C232,'Active 1'!C$21:E$956,3,FALSE)</f>
        <v>-19287.977671365705</v>
      </c>
      <c r="F232" s="2" t="s">
        <v>238</v>
      </c>
      <c r="G232" s="10" t="str">
        <f t="shared" si="22"/>
        <v>22379.366</v>
      </c>
      <c r="H232" s="8">
        <f t="shared" si="23"/>
        <v>-29252</v>
      </c>
      <c r="I232" s="56" t="s">
        <v>403</v>
      </c>
      <c r="J232" s="57" t="s">
        <v>404</v>
      </c>
      <c r="K232" s="56">
        <v>-29252</v>
      </c>
      <c r="L232" s="56" t="s">
        <v>405</v>
      </c>
      <c r="M232" s="57" t="s">
        <v>263</v>
      </c>
      <c r="N232" s="57"/>
      <c r="O232" s="58" t="s">
        <v>402</v>
      </c>
      <c r="P232" s="58" t="s">
        <v>269</v>
      </c>
    </row>
    <row r="233" spans="1:16" ht="13.5" thickBot="1">
      <c r="A233" s="8" t="str">
        <f t="shared" si="18"/>
        <v> PLYN 1.7.11 </v>
      </c>
      <c r="B233" s="2" t="str">
        <f t="shared" si="19"/>
        <v>I</v>
      </c>
      <c r="C233" s="8">
        <f t="shared" si="20"/>
        <v>22738.338</v>
      </c>
      <c r="D233" s="10" t="str">
        <f t="shared" si="21"/>
        <v>vis</v>
      </c>
      <c r="E233" s="55">
        <f>VLOOKUP(C233,'Active 1'!C$21:E$956,3,FALSE)</f>
        <v>-18971.964640753627</v>
      </c>
      <c r="F233" s="2" t="s">
        <v>238</v>
      </c>
      <c r="G233" s="10" t="str">
        <f t="shared" si="22"/>
        <v>22738.338</v>
      </c>
      <c r="H233" s="8">
        <f t="shared" si="23"/>
        <v>-28936</v>
      </c>
      <c r="I233" s="56" t="s">
        <v>406</v>
      </c>
      <c r="J233" s="57" t="s">
        <v>407</v>
      </c>
      <c r="K233" s="56">
        <v>-28936</v>
      </c>
      <c r="L233" s="56" t="s">
        <v>408</v>
      </c>
      <c r="M233" s="57" t="s">
        <v>263</v>
      </c>
      <c r="N233" s="57"/>
      <c r="O233" s="58" t="s">
        <v>402</v>
      </c>
      <c r="P233" s="58" t="s">
        <v>269</v>
      </c>
    </row>
    <row r="234" spans="1:16" ht="13.5" thickBot="1">
      <c r="A234" s="8" t="str">
        <f t="shared" si="18"/>
        <v> PLYN 1.7.11 </v>
      </c>
      <c r="B234" s="2" t="str">
        <f t="shared" si="19"/>
        <v>I</v>
      </c>
      <c r="C234" s="8">
        <f t="shared" si="20"/>
        <v>22747.418000000001</v>
      </c>
      <c r="D234" s="10" t="str">
        <f t="shared" si="21"/>
        <v>vis</v>
      </c>
      <c r="E234" s="55">
        <f>VLOOKUP(C234,'Active 1'!C$21:E$956,3,FALSE)</f>
        <v>-18963.971264339987</v>
      </c>
      <c r="F234" s="2" t="s">
        <v>238</v>
      </c>
      <c r="G234" s="10" t="str">
        <f t="shared" si="22"/>
        <v>22747.418</v>
      </c>
      <c r="H234" s="8">
        <f t="shared" si="23"/>
        <v>-28928</v>
      </c>
      <c r="I234" s="56" t="s">
        <v>409</v>
      </c>
      <c r="J234" s="57" t="s">
        <v>410</v>
      </c>
      <c r="K234" s="56">
        <v>-28928</v>
      </c>
      <c r="L234" s="56" t="s">
        <v>411</v>
      </c>
      <c r="M234" s="57" t="s">
        <v>263</v>
      </c>
      <c r="N234" s="57"/>
      <c r="O234" s="58" t="s">
        <v>402</v>
      </c>
      <c r="P234" s="58" t="s">
        <v>269</v>
      </c>
    </row>
    <row r="235" spans="1:16" ht="13.5" thickBot="1">
      <c r="A235" s="8" t="str">
        <f t="shared" si="18"/>
        <v> CPRI 6.50 </v>
      </c>
      <c r="B235" s="2" t="str">
        <f t="shared" si="19"/>
        <v>I</v>
      </c>
      <c r="C235" s="8">
        <f t="shared" si="20"/>
        <v>22765.59</v>
      </c>
      <c r="D235" s="10" t="str">
        <f t="shared" si="21"/>
        <v>vis</v>
      </c>
      <c r="E235" s="55">
        <f>VLOOKUP(C235,'Active 1'!C$21:E$956,3,FALSE)</f>
        <v>-18947.973947579118</v>
      </c>
      <c r="F235" s="2" t="s">
        <v>238</v>
      </c>
      <c r="G235" s="10" t="str">
        <f t="shared" si="22"/>
        <v>22765.590</v>
      </c>
      <c r="H235" s="8">
        <f t="shared" si="23"/>
        <v>-28912</v>
      </c>
      <c r="I235" s="56" t="s">
        <v>412</v>
      </c>
      <c r="J235" s="57" t="s">
        <v>413</v>
      </c>
      <c r="K235" s="56">
        <v>-28912</v>
      </c>
      <c r="L235" s="56" t="s">
        <v>414</v>
      </c>
      <c r="M235" s="57" t="s">
        <v>263</v>
      </c>
      <c r="N235" s="57"/>
      <c r="O235" s="58" t="s">
        <v>384</v>
      </c>
      <c r="P235" s="58" t="s">
        <v>385</v>
      </c>
    </row>
    <row r="236" spans="1:16" ht="13.5" thickBot="1">
      <c r="A236" s="8" t="str">
        <f t="shared" si="18"/>
        <v> CPRI 19.34 </v>
      </c>
      <c r="B236" s="2" t="str">
        <f t="shared" si="19"/>
        <v>I</v>
      </c>
      <c r="C236" s="8">
        <f t="shared" si="20"/>
        <v>23098.420999999998</v>
      </c>
      <c r="D236" s="10" t="str">
        <f t="shared" si="21"/>
        <v>vis</v>
      </c>
      <c r="E236" s="55">
        <f>VLOOKUP(C236,'Active 1'!C$21:E$956,3,FALSE)</f>
        <v>-18654.973565957018</v>
      </c>
      <c r="F236" s="2" t="s">
        <v>238</v>
      </c>
      <c r="G236" s="10" t="str">
        <f t="shared" si="22"/>
        <v>23098.421</v>
      </c>
      <c r="H236" s="8">
        <f t="shared" si="23"/>
        <v>-28619</v>
      </c>
      <c r="I236" s="56" t="s">
        <v>415</v>
      </c>
      <c r="J236" s="57" t="s">
        <v>416</v>
      </c>
      <c r="K236" s="56">
        <v>-28619</v>
      </c>
      <c r="L236" s="56" t="s">
        <v>417</v>
      </c>
      <c r="M236" s="57" t="s">
        <v>259</v>
      </c>
      <c r="N236" s="57"/>
      <c r="O236" s="58" t="s">
        <v>418</v>
      </c>
      <c r="P236" s="58" t="s">
        <v>419</v>
      </c>
    </row>
    <row r="237" spans="1:16" ht="13.5" thickBot="1">
      <c r="A237" s="8" t="str">
        <f t="shared" si="18"/>
        <v> PLYN 1.7.11 </v>
      </c>
      <c r="B237" s="2" t="str">
        <f t="shared" si="19"/>
        <v>I</v>
      </c>
      <c r="C237" s="8">
        <f t="shared" si="20"/>
        <v>23114.302</v>
      </c>
      <c r="D237" s="10" t="str">
        <f t="shared" si="21"/>
        <v>vis</v>
      </c>
      <c r="E237" s="55">
        <f>VLOOKUP(C237,'Active 1'!C$21:E$956,3,FALSE)</f>
        <v>-18640.993080183336</v>
      </c>
      <c r="F237" s="2" t="s">
        <v>238</v>
      </c>
      <c r="G237" s="10" t="str">
        <f t="shared" si="22"/>
        <v>23114.302</v>
      </c>
      <c r="H237" s="8">
        <f t="shared" si="23"/>
        <v>-28605</v>
      </c>
      <c r="I237" s="56" t="s">
        <v>420</v>
      </c>
      <c r="J237" s="57" t="s">
        <v>421</v>
      </c>
      <c r="K237" s="56">
        <v>-28605</v>
      </c>
      <c r="L237" s="56" t="s">
        <v>422</v>
      </c>
      <c r="M237" s="57" t="s">
        <v>263</v>
      </c>
      <c r="N237" s="57"/>
      <c r="O237" s="58" t="s">
        <v>402</v>
      </c>
      <c r="P237" s="58" t="s">
        <v>269</v>
      </c>
    </row>
    <row r="238" spans="1:16" ht="13.5" thickBot="1">
      <c r="A238" s="8" t="str">
        <f t="shared" si="18"/>
        <v> PLYN 1.7.11 </v>
      </c>
      <c r="B238" s="2" t="str">
        <f t="shared" si="19"/>
        <v>I</v>
      </c>
      <c r="C238" s="8">
        <f t="shared" si="20"/>
        <v>23131.34</v>
      </c>
      <c r="D238" s="10" t="str">
        <f t="shared" si="21"/>
        <v>vis</v>
      </c>
      <c r="E238" s="55">
        <f>VLOOKUP(C238,'Active 1'!C$21:E$956,3,FALSE)</f>
        <v>-18625.99405514637</v>
      </c>
      <c r="F238" s="2" t="s">
        <v>238</v>
      </c>
      <c r="G238" s="10" t="str">
        <f t="shared" si="22"/>
        <v>23131.340</v>
      </c>
      <c r="H238" s="8">
        <f t="shared" si="23"/>
        <v>-28590</v>
      </c>
      <c r="I238" s="56" t="s">
        <v>423</v>
      </c>
      <c r="J238" s="57" t="s">
        <v>424</v>
      </c>
      <c r="K238" s="56">
        <v>-28590</v>
      </c>
      <c r="L238" s="56" t="s">
        <v>425</v>
      </c>
      <c r="M238" s="57" t="s">
        <v>263</v>
      </c>
      <c r="N238" s="57"/>
      <c r="O238" s="58" t="s">
        <v>402</v>
      </c>
      <c r="P238" s="58" t="s">
        <v>269</v>
      </c>
    </row>
    <row r="239" spans="1:16" ht="13.5" thickBot="1">
      <c r="A239" s="8" t="str">
        <f t="shared" si="18"/>
        <v> CPRI 6.50 </v>
      </c>
      <c r="B239" s="2" t="str">
        <f t="shared" si="19"/>
        <v>I</v>
      </c>
      <c r="C239" s="8">
        <f t="shared" si="20"/>
        <v>23442.61</v>
      </c>
      <c r="D239" s="10" t="str">
        <f t="shared" si="21"/>
        <v>vis</v>
      </c>
      <c r="E239" s="55">
        <f>VLOOKUP(C239,'Active 1'!C$21:E$956,3,FALSE)</f>
        <v>-18351.974421195471</v>
      </c>
      <c r="F239" s="2" t="s">
        <v>238</v>
      </c>
      <c r="G239" s="10" t="str">
        <f t="shared" si="22"/>
        <v>23442.610</v>
      </c>
      <c r="H239" s="8">
        <f t="shared" si="23"/>
        <v>-28316</v>
      </c>
      <c r="I239" s="56" t="s">
        <v>426</v>
      </c>
      <c r="J239" s="57" t="s">
        <v>427</v>
      </c>
      <c r="K239" s="56">
        <v>-28316</v>
      </c>
      <c r="L239" s="56" t="s">
        <v>428</v>
      </c>
      <c r="M239" s="57" t="s">
        <v>263</v>
      </c>
      <c r="N239" s="57"/>
      <c r="O239" s="58" t="s">
        <v>384</v>
      </c>
      <c r="P239" s="58" t="s">
        <v>385</v>
      </c>
    </row>
    <row r="240" spans="1:16" ht="13.5" thickBot="1">
      <c r="A240" s="8" t="str">
        <f t="shared" si="18"/>
        <v> PLYN 1.7.11 </v>
      </c>
      <c r="B240" s="2" t="str">
        <f t="shared" si="19"/>
        <v>I</v>
      </c>
      <c r="C240" s="8">
        <f t="shared" si="20"/>
        <v>23474.428</v>
      </c>
      <c r="D240" s="10" t="str">
        <f t="shared" si="21"/>
        <v>vis</v>
      </c>
      <c r="E240" s="55">
        <f>VLOOKUP(C240,'Active 1'!C$21:E$956,3,FALSE)</f>
        <v>-18323.964151291373</v>
      </c>
      <c r="F240" s="2" t="s">
        <v>238</v>
      </c>
      <c r="G240" s="10" t="str">
        <f t="shared" si="22"/>
        <v>23474.428</v>
      </c>
      <c r="H240" s="8">
        <f t="shared" si="23"/>
        <v>-28288</v>
      </c>
      <c r="I240" s="56" t="s">
        <v>429</v>
      </c>
      <c r="J240" s="57" t="s">
        <v>430</v>
      </c>
      <c r="K240" s="56">
        <v>-28288</v>
      </c>
      <c r="L240" s="56" t="s">
        <v>431</v>
      </c>
      <c r="M240" s="57" t="s">
        <v>263</v>
      </c>
      <c r="N240" s="57"/>
      <c r="O240" s="58" t="s">
        <v>402</v>
      </c>
      <c r="P240" s="58" t="s">
        <v>269</v>
      </c>
    </row>
    <row r="241" spans="1:16" ht="13.5" thickBot="1">
      <c r="A241" s="8" t="str">
        <f t="shared" si="18"/>
        <v> PLYN 1.7.11 </v>
      </c>
      <c r="B241" s="2" t="str">
        <f t="shared" si="19"/>
        <v>I</v>
      </c>
      <c r="C241" s="8">
        <f t="shared" si="20"/>
        <v>23491.446</v>
      </c>
      <c r="D241" s="10" t="str">
        <f t="shared" si="21"/>
        <v>vis</v>
      </c>
      <c r="E241" s="55">
        <f>VLOOKUP(C241,'Active 1'!C$21:E$956,3,FALSE)</f>
        <v>-18308.982732810386</v>
      </c>
      <c r="F241" s="2" t="s">
        <v>238</v>
      </c>
      <c r="G241" s="10" t="str">
        <f t="shared" si="22"/>
        <v>23491.446</v>
      </c>
      <c r="H241" s="8">
        <f t="shared" si="23"/>
        <v>-28273</v>
      </c>
      <c r="I241" s="56" t="s">
        <v>432</v>
      </c>
      <c r="J241" s="57" t="s">
        <v>433</v>
      </c>
      <c r="K241" s="56">
        <v>-28273</v>
      </c>
      <c r="L241" s="56" t="s">
        <v>434</v>
      </c>
      <c r="M241" s="57" t="s">
        <v>263</v>
      </c>
      <c r="N241" s="57"/>
      <c r="O241" s="58" t="s">
        <v>402</v>
      </c>
      <c r="P241" s="58" t="s">
        <v>269</v>
      </c>
    </row>
    <row r="242" spans="1:16" ht="13.5" thickBot="1">
      <c r="A242" s="8" t="str">
        <f t="shared" si="18"/>
        <v> PLYN 1.7.11 </v>
      </c>
      <c r="B242" s="2" t="str">
        <f t="shared" si="19"/>
        <v>I</v>
      </c>
      <c r="C242" s="8">
        <f t="shared" si="20"/>
        <v>23817.477999999999</v>
      </c>
      <c r="D242" s="10" t="str">
        <f t="shared" si="21"/>
        <v>vis</v>
      </c>
      <c r="E242" s="55">
        <f>VLOOKUP(C242,'Active 1'!C$21:E$956,3,FALSE)</f>
        <v>-18021.967699892732</v>
      </c>
      <c r="F242" s="2" t="s">
        <v>238</v>
      </c>
      <c r="G242" s="10" t="str">
        <f t="shared" si="22"/>
        <v>23817.478</v>
      </c>
      <c r="H242" s="8">
        <f t="shared" si="23"/>
        <v>-27986</v>
      </c>
      <c r="I242" s="56" t="s">
        <v>435</v>
      </c>
      <c r="J242" s="57" t="s">
        <v>436</v>
      </c>
      <c r="K242" s="56">
        <v>-27986</v>
      </c>
      <c r="L242" s="56" t="s">
        <v>405</v>
      </c>
      <c r="M242" s="57" t="s">
        <v>263</v>
      </c>
      <c r="N242" s="57"/>
      <c r="O242" s="58" t="s">
        <v>402</v>
      </c>
      <c r="P242" s="58" t="s">
        <v>269</v>
      </c>
    </row>
    <row r="243" spans="1:16" ht="13.5" thickBot="1">
      <c r="A243" s="8" t="str">
        <f t="shared" si="18"/>
        <v> CRAC 19 </v>
      </c>
      <c r="B243" s="2" t="str">
        <f t="shared" si="19"/>
        <v>I</v>
      </c>
      <c r="C243" s="8">
        <f t="shared" si="20"/>
        <v>23866.321</v>
      </c>
      <c r="D243" s="10" t="str">
        <f t="shared" si="21"/>
        <v>vis</v>
      </c>
      <c r="E243" s="55">
        <f>VLOOKUP(C243,'Active 1'!C$21:E$956,3,FALSE)</f>
        <v>-17978.969849213052</v>
      </c>
      <c r="F243" s="2" t="s">
        <v>238</v>
      </c>
      <c r="G243" s="10" t="str">
        <f t="shared" si="22"/>
        <v>23866.321</v>
      </c>
      <c r="H243" s="8">
        <f t="shared" si="23"/>
        <v>-27943</v>
      </c>
      <c r="I243" s="56" t="s">
        <v>437</v>
      </c>
      <c r="J243" s="57" t="s">
        <v>438</v>
      </c>
      <c r="K243" s="56">
        <v>-27943</v>
      </c>
      <c r="L243" s="56" t="s">
        <v>439</v>
      </c>
      <c r="M243" s="57" t="s">
        <v>263</v>
      </c>
      <c r="N243" s="57"/>
      <c r="O243" s="58" t="s">
        <v>440</v>
      </c>
      <c r="P243" s="58" t="s">
        <v>441</v>
      </c>
    </row>
    <row r="244" spans="1:16" ht="13.5" thickBot="1">
      <c r="A244" s="8" t="str">
        <f t="shared" si="18"/>
        <v> PLYN 1.7.11 </v>
      </c>
      <c r="B244" s="2" t="str">
        <f t="shared" si="19"/>
        <v>I</v>
      </c>
      <c r="C244" s="8">
        <f t="shared" si="20"/>
        <v>24176.414000000001</v>
      </c>
      <c r="D244" s="10" t="str">
        <f t="shared" si="21"/>
        <v>vis</v>
      </c>
      <c r="E244" s="55">
        <f>VLOOKUP(C244,'Active 1'!C$21:E$956,3,FALSE)</f>
        <v>-17705.98636108141</v>
      </c>
      <c r="F244" s="2" t="s">
        <v>238</v>
      </c>
      <c r="G244" s="10" t="str">
        <f t="shared" si="22"/>
        <v>24176.414</v>
      </c>
      <c r="H244" s="8">
        <f t="shared" si="23"/>
        <v>-27670</v>
      </c>
      <c r="I244" s="56" t="s">
        <v>442</v>
      </c>
      <c r="J244" s="57" t="s">
        <v>443</v>
      </c>
      <c r="K244" s="56">
        <v>-27670</v>
      </c>
      <c r="L244" s="56" t="s">
        <v>425</v>
      </c>
      <c r="M244" s="57" t="s">
        <v>263</v>
      </c>
      <c r="N244" s="57"/>
      <c r="O244" s="58" t="s">
        <v>402</v>
      </c>
      <c r="P244" s="58" t="s">
        <v>269</v>
      </c>
    </row>
    <row r="245" spans="1:16" ht="13.5" thickBot="1">
      <c r="A245" s="8" t="str">
        <f t="shared" si="18"/>
        <v> PLYN 1.7.11 </v>
      </c>
      <c r="B245" s="2" t="str">
        <f t="shared" si="19"/>
        <v>I</v>
      </c>
      <c r="C245" s="8">
        <f t="shared" si="20"/>
        <v>24527.416000000001</v>
      </c>
      <c r="D245" s="10" t="str">
        <f t="shared" si="21"/>
        <v>vis</v>
      </c>
      <c r="E245" s="55">
        <f>VLOOKUP(C245,'Active 1'!C$21:E$956,3,FALSE)</f>
        <v>-17396.989543026237</v>
      </c>
      <c r="F245" s="2" t="s">
        <v>238</v>
      </c>
      <c r="G245" s="10" t="str">
        <f t="shared" si="22"/>
        <v>24527.416</v>
      </c>
      <c r="H245" s="8">
        <f t="shared" si="23"/>
        <v>-27361</v>
      </c>
      <c r="I245" s="56" t="s">
        <v>444</v>
      </c>
      <c r="J245" s="57" t="s">
        <v>445</v>
      </c>
      <c r="K245" s="56">
        <v>-27361</v>
      </c>
      <c r="L245" s="56" t="s">
        <v>446</v>
      </c>
      <c r="M245" s="57" t="s">
        <v>263</v>
      </c>
      <c r="N245" s="57"/>
      <c r="O245" s="58" t="s">
        <v>402</v>
      </c>
      <c r="P245" s="58" t="s">
        <v>269</v>
      </c>
    </row>
    <row r="246" spans="1:16" ht="13.5" thickBot="1">
      <c r="A246" s="8" t="str">
        <f t="shared" si="18"/>
        <v> CPRI 19.34 </v>
      </c>
      <c r="B246" s="2" t="str">
        <f t="shared" si="19"/>
        <v>I</v>
      </c>
      <c r="C246" s="8">
        <f t="shared" si="20"/>
        <v>25052.235000000001</v>
      </c>
      <c r="D246" s="10" t="str">
        <f t="shared" si="21"/>
        <v>vis</v>
      </c>
      <c r="E246" s="55">
        <f>VLOOKUP(C246,'Active 1'!C$21:E$956,3,FALSE)</f>
        <v>-16934.976787956759</v>
      </c>
      <c r="F246" s="2" t="s">
        <v>238</v>
      </c>
      <c r="G246" s="10" t="str">
        <f t="shared" si="22"/>
        <v>25052.235</v>
      </c>
      <c r="H246" s="8">
        <f t="shared" si="23"/>
        <v>-26899</v>
      </c>
      <c r="I246" s="56" t="s">
        <v>447</v>
      </c>
      <c r="J246" s="57" t="s">
        <v>448</v>
      </c>
      <c r="K246" s="56">
        <v>-26899</v>
      </c>
      <c r="L246" s="56" t="s">
        <v>449</v>
      </c>
      <c r="M246" s="57" t="s">
        <v>259</v>
      </c>
      <c r="N246" s="57"/>
      <c r="O246" s="58" t="s">
        <v>418</v>
      </c>
      <c r="P246" s="58" t="s">
        <v>419</v>
      </c>
    </row>
    <row r="247" spans="1:16" ht="13.5" thickBot="1">
      <c r="A247" s="8" t="str">
        <f t="shared" si="18"/>
        <v> PLYN 1.7.11 </v>
      </c>
      <c r="B247" s="2" t="str">
        <f t="shared" si="19"/>
        <v>I</v>
      </c>
      <c r="C247" s="8">
        <f t="shared" si="20"/>
        <v>25296.451000000001</v>
      </c>
      <c r="D247" s="10" t="str">
        <f t="shared" si="21"/>
        <v>vis</v>
      </c>
      <c r="E247" s="55">
        <f>VLOOKUP(C247,'Active 1'!C$21:E$956,3,FALSE)</f>
        <v>-16719.986654230564</v>
      </c>
      <c r="F247" s="2" t="s">
        <v>238</v>
      </c>
      <c r="G247" s="10" t="str">
        <f t="shared" si="22"/>
        <v>25296.451</v>
      </c>
      <c r="H247" s="8">
        <f t="shared" si="23"/>
        <v>-26684</v>
      </c>
      <c r="I247" s="56" t="s">
        <v>450</v>
      </c>
      <c r="J247" s="57" t="s">
        <v>451</v>
      </c>
      <c r="K247" s="56">
        <v>-26684</v>
      </c>
      <c r="L247" s="56" t="s">
        <v>452</v>
      </c>
      <c r="M247" s="57" t="s">
        <v>263</v>
      </c>
      <c r="N247" s="57"/>
      <c r="O247" s="58" t="s">
        <v>402</v>
      </c>
      <c r="P247" s="58" t="s">
        <v>269</v>
      </c>
    </row>
    <row r="248" spans="1:16" ht="13.5" thickBot="1">
      <c r="A248" s="8" t="str">
        <f t="shared" si="18"/>
        <v> AN 239.35 </v>
      </c>
      <c r="B248" s="2" t="str">
        <f t="shared" si="19"/>
        <v>I</v>
      </c>
      <c r="C248" s="8">
        <f t="shared" si="20"/>
        <v>25991.52</v>
      </c>
      <c r="D248" s="10" t="str">
        <f t="shared" si="21"/>
        <v>vis</v>
      </c>
      <c r="E248" s="55">
        <f>VLOOKUP(C248,'Active 1'!C$21:E$956,3,FALSE)</f>
        <v>-16108.098091405313</v>
      </c>
      <c r="F248" s="2" t="s">
        <v>238</v>
      </c>
      <c r="G248" s="10" t="str">
        <f t="shared" si="22"/>
        <v>25991.520</v>
      </c>
      <c r="H248" s="8">
        <f t="shared" si="23"/>
        <v>-26072</v>
      </c>
      <c r="I248" s="56" t="s">
        <v>453</v>
      </c>
      <c r="J248" s="57" t="s">
        <v>454</v>
      </c>
      <c r="K248" s="56">
        <v>-26072</v>
      </c>
      <c r="L248" s="56" t="s">
        <v>455</v>
      </c>
      <c r="M248" s="57" t="s">
        <v>263</v>
      </c>
      <c r="N248" s="57"/>
      <c r="O248" s="58" t="s">
        <v>440</v>
      </c>
      <c r="P248" s="58" t="s">
        <v>456</v>
      </c>
    </row>
    <row r="249" spans="1:16" ht="13.5" thickBot="1">
      <c r="A249" s="8" t="str">
        <f t="shared" si="18"/>
        <v> RWAR 10.4 </v>
      </c>
      <c r="B249" s="2" t="str">
        <f t="shared" si="19"/>
        <v>II</v>
      </c>
      <c r="C249" s="8">
        <f t="shared" si="20"/>
        <v>26014.880000000001</v>
      </c>
      <c r="D249" s="10" t="str">
        <f t="shared" si="21"/>
        <v>vis</v>
      </c>
      <c r="E249" s="55">
        <f>VLOOKUP(C249,'Active 1'!C$21:E$956,3,FALSE)</f>
        <v>-16087.533634023961</v>
      </c>
      <c r="F249" s="2" t="str">
        <f>LEFT(M249,1)</f>
        <v>V</v>
      </c>
      <c r="G249" s="10" t="str">
        <f t="shared" si="22"/>
        <v>26014.880</v>
      </c>
      <c r="H249" s="8">
        <f t="shared" si="23"/>
        <v>-26051.5</v>
      </c>
      <c r="I249" s="56" t="s">
        <v>457</v>
      </c>
      <c r="J249" s="57" t="s">
        <v>458</v>
      </c>
      <c r="K249" s="56">
        <v>-26051.5</v>
      </c>
      <c r="L249" s="56" t="s">
        <v>459</v>
      </c>
      <c r="M249" s="57" t="s">
        <v>263</v>
      </c>
      <c r="N249" s="57"/>
      <c r="O249" s="58" t="s">
        <v>440</v>
      </c>
      <c r="P249" s="58" t="s">
        <v>460</v>
      </c>
    </row>
    <row r="250" spans="1:16" ht="13.5" thickBot="1">
      <c r="A250" s="8" t="str">
        <f t="shared" si="18"/>
        <v> PLYN 1.7.11 </v>
      </c>
      <c r="B250" s="2" t="str">
        <f t="shared" si="19"/>
        <v>I</v>
      </c>
      <c r="C250" s="8">
        <f t="shared" si="20"/>
        <v>26750.435000000001</v>
      </c>
      <c r="D250" s="10" t="str">
        <f t="shared" si="21"/>
        <v>vis</v>
      </c>
      <c r="E250" s="55">
        <f>VLOOKUP(C250,'Active 1'!C$21:E$956,3,FALSE)</f>
        <v>-15440.004119934094</v>
      </c>
      <c r="F250" s="2" t="str">
        <f>LEFT(M250,1)</f>
        <v>V</v>
      </c>
      <c r="G250" s="10" t="str">
        <f t="shared" si="22"/>
        <v>26750.435</v>
      </c>
      <c r="H250" s="8">
        <f t="shared" si="23"/>
        <v>-25404</v>
      </c>
      <c r="I250" s="56" t="s">
        <v>461</v>
      </c>
      <c r="J250" s="57" t="s">
        <v>462</v>
      </c>
      <c r="K250" s="56">
        <v>-25404</v>
      </c>
      <c r="L250" s="56" t="s">
        <v>463</v>
      </c>
      <c r="M250" s="57" t="s">
        <v>263</v>
      </c>
      <c r="N250" s="57"/>
      <c r="O250" s="58" t="s">
        <v>402</v>
      </c>
      <c r="P250" s="58" t="s">
        <v>269</v>
      </c>
    </row>
    <row r="251" spans="1:16" ht="13.5" thickBot="1">
      <c r="A251" s="8" t="str">
        <f t="shared" si="18"/>
        <v> PLYN 1.7.11 </v>
      </c>
      <c r="B251" s="2" t="str">
        <f t="shared" si="19"/>
        <v>I</v>
      </c>
      <c r="C251" s="8">
        <f t="shared" si="20"/>
        <v>26758.414000000001</v>
      </c>
      <c r="D251" s="10" t="str">
        <f t="shared" si="21"/>
        <v>vis</v>
      </c>
      <c r="E251" s="55">
        <f>VLOOKUP(C251,'Active 1'!C$21:E$956,3,FALSE)</f>
        <v>-15432.979984426998</v>
      </c>
      <c r="F251" s="2" t="str">
        <f>LEFT(M251,1)</f>
        <v>V</v>
      </c>
      <c r="G251" s="10" t="str">
        <f t="shared" si="22"/>
        <v>26758.414</v>
      </c>
      <c r="H251" s="8">
        <f t="shared" si="23"/>
        <v>-25397</v>
      </c>
      <c r="I251" s="56" t="s">
        <v>464</v>
      </c>
      <c r="J251" s="57" t="s">
        <v>465</v>
      </c>
      <c r="K251" s="56">
        <v>-25397</v>
      </c>
      <c r="L251" s="56" t="s">
        <v>466</v>
      </c>
      <c r="M251" s="57" t="s">
        <v>263</v>
      </c>
      <c r="N251" s="57"/>
      <c r="O251" s="58" t="s">
        <v>402</v>
      </c>
      <c r="P251" s="58" t="s">
        <v>269</v>
      </c>
    </row>
    <row r="252" spans="1:16" ht="13.5" thickBot="1">
      <c r="A252" s="8" t="str">
        <f t="shared" si="18"/>
        <v> AN 277.40 </v>
      </c>
      <c r="B252" s="2" t="str">
        <f t="shared" si="19"/>
        <v>I</v>
      </c>
      <c r="C252" s="8">
        <f t="shared" si="20"/>
        <v>28579.319</v>
      </c>
      <c r="D252" s="10" t="str">
        <f t="shared" si="21"/>
        <v>vis</v>
      </c>
      <c r="E252" s="55">
        <f>VLOOKUP(C252,'Active 1'!C$21:E$956,3,FALSE)</f>
        <v>-13829.986693845318</v>
      </c>
      <c r="F252" s="2" t="str">
        <f>LEFT(M252,1)</f>
        <v>V</v>
      </c>
      <c r="G252" s="10" t="str">
        <f t="shared" si="22"/>
        <v>28579.319</v>
      </c>
      <c r="H252" s="8">
        <f t="shared" si="23"/>
        <v>-23794</v>
      </c>
      <c r="I252" s="56" t="s">
        <v>467</v>
      </c>
      <c r="J252" s="57" t="s">
        <v>468</v>
      </c>
      <c r="K252" s="56">
        <v>-23794</v>
      </c>
      <c r="L252" s="56" t="s">
        <v>469</v>
      </c>
      <c r="M252" s="57" t="s">
        <v>263</v>
      </c>
      <c r="N252" s="57"/>
      <c r="O252" s="58" t="s">
        <v>470</v>
      </c>
      <c r="P252" s="58" t="s">
        <v>471</v>
      </c>
    </row>
    <row r="253" spans="1:16" ht="13.5" thickBot="1">
      <c r="A253" s="8" t="str">
        <f t="shared" si="18"/>
        <v> AN 277.40 </v>
      </c>
      <c r="B253" s="2" t="str">
        <f t="shared" si="19"/>
        <v>I</v>
      </c>
      <c r="C253" s="8">
        <f t="shared" si="20"/>
        <v>28596.357</v>
      </c>
      <c r="D253" s="10" t="str">
        <f t="shared" si="21"/>
        <v>vis</v>
      </c>
      <c r="E253" s="55">
        <f>VLOOKUP(C253,'Active 1'!C$21:E$956,3,FALSE)</f>
        <v>-13814.987668808355</v>
      </c>
      <c r="F253" s="2" t="str">
        <f>LEFT(M253,1)</f>
        <v>V</v>
      </c>
      <c r="G253" s="10" t="str">
        <f t="shared" si="22"/>
        <v>28596.357</v>
      </c>
      <c r="H253" s="8">
        <f t="shared" si="23"/>
        <v>-23779</v>
      </c>
      <c r="I253" s="56" t="s">
        <v>472</v>
      </c>
      <c r="J253" s="57" t="s">
        <v>473</v>
      </c>
      <c r="K253" s="56">
        <v>-23779</v>
      </c>
      <c r="L253" s="56" t="s">
        <v>474</v>
      </c>
      <c r="M253" s="57" t="s">
        <v>263</v>
      </c>
      <c r="N253" s="57"/>
      <c r="O253" s="58" t="s">
        <v>470</v>
      </c>
      <c r="P253" s="58" t="s">
        <v>471</v>
      </c>
    </row>
    <row r="254" spans="1:16" ht="13.5" thickBot="1">
      <c r="A254" s="8" t="str">
        <f t="shared" si="18"/>
        <v> AN 277.40 </v>
      </c>
      <c r="B254" s="2" t="str">
        <f t="shared" si="19"/>
        <v>I</v>
      </c>
      <c r="C254" s="8">
        <f t="shared" si="20"/>
        <v>28638.385999999999</v>
      </c>
      <c r="D254" s="10" t="str">
        <f t="shared" si="21"/>
        <v>vis</v>
      </c>
      <c r="E254" s="55">
        <f>VLOOKUP(C254,'Active 1'!C$21:E$956,3,FALSE)</f>
        <v>-13777.988371750103</v>
      </c>
      <c r="F254" s="2" t="s">
        <v>238</v>
      </c>
      <c r="G254" s="10" t="str">
        <f t="shared" si="22"/>
        <v>28638.386</v>
      </c>
      <c r="H254" s="8">
        <f t="shared" si="23"/>
        <v>-23742</v>
      </c>
      <c r="I254" s="56" t="s">
        <v>475</v>
      </c>
      <c r="J254" s="57" t="s">
        <v>476</v>
      </c>
      <c r="K254" s="56">
        <v>-23742</v>
      </c>
      <c r="L254" s="56" t="s">
        <v>477</v>
      </c>
      <c r="M254" s="57" t="s">
        <v>263</v>
      </c>
      <c r="N254" s="57"/>
      <c r="O254" s="58" t="s">
        <v>470</v>
      </c>
      <c r="P254" s="58" t="s">
        <v>471</v>
      </c>
    </row>
    <row r="255" spans="1:16" ht="13.5" thickBot="1">
      <c r="A255" s="8" t="str">
        <f t="shared" si="18"/>
        <v> AN 277.41 </v>
      </c>
      <c r="B255" s="2" t="str">
        <f t="shared" si="19"/>
        <v>I</v>
      </c>
      <c r="C255" s="8">
        <f t="shared" si="20"/>
        <v>28881.47</v>
      </c>
      <c r="D255" s="10" t="str">
        <f t="shared" si="21"/>
        <v>vis</v>
      </c>
      <c r="E255" s="55">
        <f>VLOOKUP(C255,'Active 1'!C$21:E$956,3,FALSE)</f>
        <v>-13563.994769092216</v>
      </c>
      <c r="F255" s="2" t="s">
        <v>238</v>
      </c>
      <c r="G255" s="10" t="str">
        <f t="shared" si="22"/>
        <v>28881.470</v>
      </c>
      <c r="H255" s="8">
        <f t="shared" si="23"/>
        <v>-23528</v>
      </c>
      <c r="I255" s="56" t="s">
        <v>478</v>
      </c>
      <c r="J255" s="57" t="s">
        <v>479</v>
      </c>
      <c r="K255" s="56">
        <v>-23528</v>
      </c>
      <c r="L255" s="56" t="s">
        <v>480</v>
      </c>
      <c r="M255" s="57" t="s">
        <v>263</v>
      </c>
      <c r="N255" s="57"/>
      <c r="O255" s="58" t="s">
        <v>470</v>
      </c>
      <c r="P255" s="58" t="s">
        <v>481</v>
      </c>
    </row>
    <row r="256" spans="1:16" ht="13.5" thickBot="1">
      <c r="A256" s="8" t="str">
        <f t="shared" si="18"/>
        <v> AN 277.41 </v>
      </c>
      <c r="B256" s="2" t="str">
        <f t="shared" si="19"/>
        <v>I</v>
      </c>
      <c r="C256" s="8">
        <f t="shared" si="20"/>
        <v>28882.627</v>
      </c>
      <c r="D256" s="10" t="str">
        <f t="shared" si="21"/>
        <v>vis</v>
      </c>
      <c r="E256" s="55">
        <f>VLOOKUP(C256,'Active 1'!C$21:E$956,3,FALSE)</f>
        <v>-13562.976229828935</v>
      </c>
      <c r="F256" s="2" t="s">
        <v>238</v>
      </c>
      <c r="G256" s="10" t="str">
        <f t="shared" si="22"/>
        <v>28882.627</v>
      </c>
      <c r="H256" s="8">
        <f t="shared" si="23"/>
        <v>-23527</v>
      </c>
      <c r="I256" s="56" t="s">
        <v>482</v>
      </c>
      <c r="J256" s="57" t="s">
        <v>483</v>
      </c>
      <c r="K256" s="56">
        <v>-23527</v>
      </c>
      <c r="L256" s="56" t="s">
        <v>484</v>
      </c>
      <c r="M256" s="57" t="s">
        <v>263</v>
      </c>
      <c r="N256" s="57"/>
      <c r="O256" s="58" t="s">
        <v>470</v>
      </c>
      <c r="P256" s="58" t="s">
        <v>481</v>
      </c>
    </row>
    <row r="257" spans="1:16" ht="13.5" thickBot="1">
      <c r="A257" s="8" t="str">
        <f t="shared" si="18"/>
        <v> AN 277.41 </v>
      </c>
      <c r="B257" s="2" t="str">
        <f t="shared" si="19"/>
        <v>I</v>
      </c>
      <c r="C257" s="8">
        <f t="shared" si="20"/>
        <v>28922.37</v>
      </c>
      <c r="D257" s="10" t="str">
        <f t="shared" si="21"/>
        <v>vis</v>
      </c>
      <c r="E257" s="55">
        <f>VLOOKUP(C257,'Active 1'!C$21:E$956,3,FALSE)</f>
        <v>-13527.989362118877</v>
      </c>
      <c r="F257" s="2" t="s">
        <v>238</v>
      </c>
      <c r="G257" s="10" t="str">
        <f t="shared" si="22"/>
        <v>28922.370</v>
      </c>
      <c r="H257" s="8">
        <f t="shared" si="23"/>
        <v>-23492</v>
      </c>
      <c r="I257" s="56" t="s">
        <v>485</v>
      </c>
      <c r="J257" s="57" t="s">
        <v>486</v>
      </c>
      <c r="K257" s="56">
        <v>-23492</v>
      </c>
      <c r="L257" s="56" t="s">
        <v>487</v>
      </c>
      <c r="M257" s="57" t="s">
        <v>263</v>
      </c>
      <c r="N257" s="57"/>
      <c r="O257" s="58" t="s">
        <v>470</v>
      </c>
      <c r="P257" s="58" t="s">
        <v>481</v>
      </c>
    </row>
    <row r="258" spans="1:16" ht="13.5" thickBot="1">
      <c r="A258" s="8" t="str">
        <f t="shared" si="18"/>
        <v> AN 277.41 </v>
      </c>
      <c r="B258" s="2" t="str">
        <f t="shared" si="19"/>
        <v>I</v>
      </c>
      <c r="C258" s="8">
        <f t="shared" si="20"/>
        <v>28955.327000000001</v>
      </c>
      <c r="D258" s="10" t="str">
        <f t="shared" si="21"/>
        <v>vis</v>
      </c>
      <c r="E258" s="55">
        <f>VLOOKUP(C258,'Active 1'!C$21:E$956,3,FALSE)</f>
        <v>-13498.976398851873</v>
      </c>
      <c r="F258" s="2" t="s">
        <v>238</v>
      </c>
      <c r="G258" s="10" t="str">
        <f t="shared" si="22"/>
        <v>28955.327</v>
      </c>
      <c r="H258" s="8">
        <f t="shared" si="23"/>
        <v>-23463</v>
      </c>
      <c r="I258" s="56" t="s">
        <v>488</v>
      </c>
      <c r="J258" s="57" t="s">
        <v>489</v>
      </c>
      <c r="K258" s="56">
        <v>-23463</v>
      </c>
      <c r="L258" s="56" t="s">
        <v>484</v>
      </c>
      <c r="M258" s="57" t="s">
        <v>263</v>
      </c>
      <c r="N258" s="57"/>
      <c r="O258" s="58" t="s">
        <v>470</v>
      </c>
      <c r="P258" s="58" t="s">
        <v>481</v>
      </c>
    </row>
    <row r="259" spans="1:16" ht="13.5" thickBot="1">
      <c r="A259" s="8" t="str">
        <f t="shared" si="18"/>
        <v> AN 277.41 </v>
      </c>
      <c r="B259" s="2" t="str">
        <f t="shared" si="19"/>
        <v>I</v>
      </c>
      <c r="C259" s="8">
        <f t="shared" si="20"/>
        <v>28956.455999999998</v>
      </c>
      <c r="D259" s="10" t="str">
        <f t="shared" si="21"/>
        <v>vis</v>
      </c>
      <c r="E259" s="55">
        <f>VLOOKUP(C259,'Active 1'!C$21:E$956,3,FALSE)</f>
        <v>-13497.982508766963</v>
      </c>
      <c r="F259" s="2" t="s">
        <v>238</v>
      </c>
      <c r="G259" s="10" t="str">
        <f t="shared" si="22"/>
        <v>28956.456</v>
      </c>
      <c r="H259" s="8">
        <f t="shared" si="23"/>
        <v>-23462</v>
      </c>
      <c r="I259" s="56" t="s">
        <v>490</v>
      </c>
      <c r="J259" s="57" t="s">
        <v>491</v>
      </c>
      <c r="K259" s="56">
        <v>-23462</v>
      </c>
      <c r="L259" s="56" t="s">
        <v>492</v>
      </c>
      <c r="M259" s="57" t="s">
        <v>263</v>
      </c>
      <c r="N259" s="57"/>
      <c r="O259" s="58" t="s">
        <v>470</v>
      </c>
      <c r="P259" s="58" t="s">
        <v>481</v>
      </c>
    </row>
    <row r="260" spans="1:16" ht="13.5" thickBot="1">
      <c r="A260" s="8" t="str">
        <f t="shared" si="18"/>
        <v> AN 277.41 </v>
      </c>
      <c r="B260" s="2" t="str">
        <f t="shared" si="19"/>
        <v>I</v>
      </c>
      <c r="C260" s="8">
        <f t="shared" si="20"/>
        <v>28963.267</v>
      </c>
      <c r="D260" s="10" t="str">
        <f t="shared" si="21"/>
        <v>vis</v>
      </c>
      <c r="E260" s="55">
        <f>VLOOKUP(C260,'Active 1'!C$21:E$956,3,FALSE)</f>
        <v>-13491.986596128932</v>
      </c>
      <c r="F260" s="2" t="s">
        <v>238</v>
      </c>
      <c r="G260" s="10" t="str">
        <f t="shared" si="22"/>
        <v>28963.267</v>
      </c>
      <c r="H260" s="8">
        <f t="shared" si="23"/>
        <v>-23456</v>
      </c>
      <c r="I260" s="56" t="s">
        <v>493</v>
      </c>
      <c r="J260" s="57" t="s">
        <v>494</v>
      </c>
      <c r="K260" s="56">
        <v>-23456</v>
      </c>
      <c r="L260" s="56" t="s">
        <v>495</v>
      </c>
      <c r="M260" s="57" t="s">
        <v>263</v>
      </c>
      <c r="N260" s="57"/>
      <c r="O260" s="58" t="s">
        <v>470</v>
      </c>
      <c r="P260" s="58" t="s">
        <v>481</v>
      </c>
    </row>
    <row r="261" spans="1:16" ht="13.5" thickBot="1">
      <c r="A261" s="8" t="str">
        <f t="shared" si="18"/>
        <v> AN 277.41 </v>
      </c>
      <c r="B261" s="2" t="str">
        <f t="shared" si="19"/>
        <v>I</v>
      </c>
      <c r="C261" s="8">
        <f t="shared" si="20"/>
        <v>28972.350999999999</v>
      </c>
      <c r="D261" s="10" t="str">
        <f t="shared" si="21"/>
        <v>vis</v>
      </c>
      <c r="E261" s="55">
        <f>VLOOKUP(C261,'Active 1'!C$21:E$956,3,FALSE)</f>
        <v>-13483.989698404097</v>
      </c>
      <c r="F261" s="2" t="s">
        <v>238</v>
      </c>
      <c r="G261" s="10" t="str">
        <f t="shared" si="22"/>
        <v>28972.351</v>
      </c>
      <c r="H261" s="8">
        <f t="shared" si="23"/>
        <v>-23448</v>
      </c>
      <c r="I261" s="56" t="s">
        <v>496</v>
      </c>
      <c r="J261" s="57" t="s">
        <v>497</v>
      </c>
      <c r="K261" s="56">
        <v>-23448</v>
      </c>
      <c r="L261" s="56" t="s">
        <v>498</v>
      </c>
      <c r="M261" s="57" t="s">
        <v>263</v>
      </c>
      <c r="N261" s="57"/>
      <c r="O261" s="58" t="s">
        <v>470</v>
      </c>
      <c r="P261" s="58" t="s">
        <v>481</v>
      </c>
    </row>
    <row r="262" spans="1:16" ht="13.5" thickBot="1">
      <c r="A262" s="8" t="str">
        <f t="shared" si="18"/>
        <v> AN 277.41 </v>
      </c>
      <c r="B262" s="2" t="str">
        <f t="shared" si="19"/>
        <v>I</v>
      </c>
      <c r="C262" s="8">
        <f t="shared" si="20"/>
        <v>28981.432000000001</v>
      </c>
      <c r="D262" s="10" t="str">
        <f t="shared" si="21"/>
        <v>vis</v>
      </c>
      <c r="E262" s="55">
        <f>VLOOKUP(C262,'Active 1'!C$21:E$956,3,FALSE)</f>
        <v>-13475.995441662653</v>
      </c>
      <c r="F262" s="2" t="s">
        <v>238</v>
      </c>
      <c r="G262" s="10" t="str">
        <f t="shared" si="22"/>
        <v>28981.432</v>
      </c>
      <c r="H262" s="8">
        <f t="shared" si="23"/>
        <v>-23440</v>
      </c>
      <c r="I262" s="56" t="s">
        <v>499</v>
      </c>
      <c r="J262" s="57" t="s">
        <v>500</v>
      </c>
      <c r="K262" s="56">
        <v>-23440</v>
      </c>
      <c r="L262" s="56" t="s">
        <v>501</v>
      </c>
      <c r="M262" s="57" t="s">
        <v>263</v>
      </c>
      <c r="N262" s="57"/>
      <c r="O262" s="58" t="s">
        <v>470</v>
      </c>
      <c r="P262" s="58" t="s">
        <v>481</v>
      </c>
    </row>
    <row r="263" spans="1:16" ht="13.5" thickBot="1">
      <c r="A263" s="8" t="str">
        <f t="shared" si="18"/>
        <v> CPRI 21.32 </v>
      </c>
      <c r="B263" s="2" t="str">
        <f t="shared" si="19"/>
        <v>I</v>
      </c>
      <c r="C263" s="8">
        <f t="shared" si="20"/>
        <v>29301.776000000002</v>
      </c>
      <c r="D263" s="10" t="str">
        <f t="shared" si="21"/>
        <v>vis</v>
      </c>
      <c r="E263" s="55">
        <f>VLOOKUP(C263,'Active 1'!C$21:E$956,3,FALSE)</f>
        <v>-13193.987713264907</v>
      </c>
      <c r="F263" s="2" t="s">
        <v>238</v>
      </c>
      <c r="G263" s="10" t="str">
        <f t="shared" si="22"/>
        <v>29301.776</v>
      </c>
      <c r="H263" s="8">
        <f t="shared" si="23"/>
        <v>-23158</v>
      </c>
      <c r="I263" s="56" t="s">
        <v>502</v>
      </c>
      <c r="J263" s="57" t="s">
        <v>503</v>
      </c>
      <c r="K263" s="56">
        <v>-23158</v>
      </c>
      <c r="L263" s="56" t="s">
        <v>498</v>
      </c>
      <c r="M263" s="57" t="s">
        <v>504</v>
      </c>
      <c r="N263" s="57" t="s">
        <v>242</v>
      </c>
      <c r="O263" s="58" t="s">
        <v>505</v>
      </c>
      <c r="P263" s="58" t="s">
        <v>506</v>
      </c>
    </row>
    <row r="264" spans="1:16" ht="13.5" thickBot="1">
      <c r="A264" s="8" t="str">
        <f t="shared" si="18"/>
        <v> CPRI 21.32 </v>
      </c>
      <c r="B264" s="2" t="str">
        <f t="shared" si="19"/>
        <v>I</v>
      </c>
      <c r="C264" s="8">
        <f t="shared" si="20"/>
        <v>29308.59</v>
      </c>
      <c r="D264" s="10" t="str">
        <f t="shared" si="21"/>
        <v>vis</v>
      </c>
      <c r="E264" s="55">
        <f>VLOOKUP(C264,'Active 1'!C$21:E$956,3,FALSE)</f>
        <v>-13187.989159643483</v>
      </c>
      <c r="F264" s="2" t="s">
        <v>238</v>
      </c>
      <c r="G264" s="10" t="str">
        <f t="shared" si="22"/>
        <v>29308.590</v>
      </c>
      <c r="H264" s="8">
        <f t="shared" si="23"/>
        <v>-23152</v>
      </c>
      <c r="I264" s="56" t="s">
        <v>507</v>
      </c>
      <c r="J264" s="57" t="s">
        <v>508</v>
      </c>
      <c r="K264" s="56">
        <v>-23152</v>
      </c>
      <c r="L264" s="56" t="s">
        <v>509</v>
      </c>
      <c r="M264" s="57" t="s">
        <v>504</v>
      </c>
      <c r="N264" s="57" t="s">
        <v>242</v>
      </c>
      <c r="O264" s="58" t="s">
        <v>505</v>
      </c>
      <c r="P264" s="58" t="s">
        <v>506</v>
      </c>
    </row>
    <row r="265" spans="1:16" ht="13.5" thickBot="1">
      <c r="A265" s="8" t="str">
        <f t="shared" si="18"/>
        <v> CPRI 21.32 </v>
      </c>
      <c r="B265" s="2" t="str">
        <f t="shared" si="19"/>
        <v>I</v>
      </c>
      <c r="C265" s="8">
        <f t="shared" si="20"/>
        <v>29309.726999999999</v>
      </c>
      <c r="D265" s="10" t="str">
        <f t="shared" si="21"/>
        <v>vis</v>
      </c>
      <c r="E265" s="55">
        <f>VLOOKUP(C265,'Active 1'!C$21:E$956,3,FALSE)</f>
        <v>-13186.988226936181</v>
      </c>
      <c r="F265" s="2" t="s">
        <v>238</v>
      </c>
      <c r="G265" s="10" t="str">
        <f t="shared" si="22"/>
        <v>29309.727</v>
      </c>
      <c r="H265" s="8">
        <f t="shared" si="23"/>
        <v>-23151</v>
      </c>
      <c r="I265" s="56" t="s">
        <v>510</v>
      </c>
      <c r="J265" s="57" t="s">
        <v>511</v>
      </c>
      <c r="K265" s="56">
        <v>-23151</v>
      </c>
      <c r="L265" s="56" t="s">
        <v>512</v>
      </c>
      <c r="M265" s="57" t="s">
        <v>504</v>
      </c>
      <c r="N265" s="57" t="s">
        <v>242</v>
      </c>
      <c r="O265" s="58" t="s">
        <v>505</v>
      </c>
      <c r="P265" s="58" t="s">
        <v>506</v>
      </c>
    </row>
    <row r="266" spans="1:16" ht="13.5" thickBot="1">
      <c r="A266" s="8" t="str">
        <f t="shared" si="18"/>
        <v> CPRI 21.32 </v>
      </c>
      <c r="B266" s="2" t="str">
        <f t="shared" si="19"/>
        <v>I</v>
      </c>
      <c r="C266" s="8">
        <f t="shared" si="20"/>
        <v>29660.727999999999</v>
      </c>
      <c r="D266" s="10" t="str">
        <f t="shared" si="21"/>
        <v>vis</v>
      </c>
      <c r="E266" s="55">
        <f>VLOOKUP(C266,'Active 1'!C$21:E$956,3,FALSE)</f>
        <v>-12877.992289208807</v>
      </c>
      <c r="F266" s="2" t="s">
        <v>238</v>
      </c>
      <c r="G266" s="10" t="str">
        <f t="shared" si="22"/>
        <v>29660.728</v>
      </c>
      <c r="H266" s="8">
        <f t="shared" si="23"/>
        <v>-22842</v>
      </c>
      <c r="I266" s="56" t="s">
        <v>513</v>
      </c>
      <c r="J266" s="57" t="s">
        <v>514</v>
      </c>
      <c r="K266" s="56">
        <v>-22842</v>
      </c>
      <c r="L266" s="56" t="s">
        <v>515</v>
      </c>
      <c r="M266" s="57" t="s">
        <v>504</v>
      </c>
      <c r="N266" s="57" t="s">
        <v>242</v>
      </c>
      <c r="O266" s="58" t="s">
        <v>505</v>
      </c>
      <c r="P266" s="58" t="s">
        <v>506</v>
      </c>
    </row>
    <row r="267" spans="1:16" ht="13.5" thickBot="1">
      <c r="A267" s="8" t="str">
        <f t="shared" ref="A267:A330" si="24">P267</f>
        <v> CPRI 19.34 </v>
      </c>
      <c r="B267" s="2" t="str">
        <f t="shared" ref="B267:B330" si="25">IF(H267=INT(H267),"I","II")</f>
        <v>I</v>
      </c>
      <c r="C267" s="8">
        <f t="shared" ref="C267:C330" si="26">1*G267</f>
        <v>29994.687999999998</v>
      </c>
      <c r="D267" s="10" t="str">
        <f t="shared" ref="D267:D330" si="27">VLOOKUP(F267,I$1:J$5,2,FALSE)</f>
        <v>vis</v>
      </c>
      <c r="E267" s="55">
        <f>VLOOKUP(C267,'Active 1'!C$21:E$956,3,FALSE)</f>
        <v>-12583.998017501795</v>
      </c>
      <c r="F267" s="2" t="s">
        <v>238</v>
      </c>
      <c r="G267" s="10" t="str">
        <f t="shared" ref="G267:G330" si="28">MID(I267,3,LEN(I267)-3)</f>
        <v>29994.688</v>
      </c>
      <c r="H267" s="8">
        <f t="shared" ref="H267:H330" si="29">1*K267</f>
        <v>-22548</v>
      </c>
      <c r="I267" s="56" t="s">
        <v>516</v>
      </c>
      <c r="J267" s="57" t="s">
        <v>517</v>
      </c>
      <c r="K267" s="56">
        <v>-22548</v>
      </c>
      <c r="L267" s="56" t="s">
        <v>518</v>
      </c>
      <c r="M267" s="57" t="s">
        <v>259</v>
      </c>
      <c r="N267" s="57"/>
      <c r="O267" s="58" t="s">
        <v>418</v>
      </c>
      <c r="P267" s="58" t="s">
        <v>419</v>
      </c>
    </row>
    <row r="268" spans="1:16" ht="13.5" thickBot="1">
      <c r="A268" s="8" t="str">
        <f t="shared" si="24"/>
        <v> CPRI 21.32 </v>
      </c>
      <c r="B268" s="2" t="str">
        <f t="shared" si="25"/>
        <v>I</v>
      </c>
      <c r="C268" s="8">
        <f t="shared" si="26"/>
        <v>30035.584999999999</v>
      </c>
      <c r="D268" s="10" t="str">
        <f t="shared" si="27"/>
        <v>vis</v>
      </c>
      <c r="E268" s="55">
        <f>VLOOKUP(C268,'Active 1'!C$21:E$956,3,FALSE)</f>
        <v>-12547.995251511851</v>
      </c>
      <c r="F268" s="2" t="s">
        <v>238</v>
      </c>
      <c r="G268" s="10" t="str">
        <f t="shared" si="28"/>
        <v>30035.585</v>
      </c>
      <c r="H268" s="8">
        <f t="shared" si="29"/>
        <v>-22512</v>
      </c>
      <c r="I268" s="56" t="s">
        <v>519</v>
      </c>
      <c r="J268" s="57" t="s">
        <v>520</v>
      </c>
      <c r="K268" s="56">
        <v>-22512</v>
      </c>
      <c r="L268" s="56" t="s">
        <v>521</v>
      </c>
      <c r="M268" s="57" t="s">
        <v>504</v>
      </c>
      <c r="N268" s="57" t="s">
        <v>242</v>
      </c>
      <c r="O268" s="58" t="s">
        <v>505</v>
      </c>
      <c r="P268" s="58" t="s">
        <v>506</v>
      </c>
    </row>
    <row r="269" spans="1:16" ht="13.5" thickBot="1">
      <c r="A269" s="8" t="str">
        <f t="shared" si="24"/>
        <v> MVS 106 </v>
      </c>
      <c r="B269" s="2" t="str">
        <f t="shared" si="25"/>
        <v>I</v>
      </c>
      <c r="C269" s="8">
        <f t="shared" si="26"/>
        <v>32215.462</v>
      </c>
      <c r="D269" s="10" t="str">
        <f t="shared" si="27"/>
        <v>vis</v>
      </c>
      <c r="E269" s="55">
        <f>VLOOKUP(C269,'Active 1'!C$21:E$956,3,FALSE)</f>
        <v>-10628.988930318092</v>
      </c>
      <c r="F269" s="2" t="s">
        <v>238</v>
      </c>
      <c r="G269" s="10" t="str">
        <f t="shared" si="28"/>
        <v>32215.462</v>
      </c>
      <c r="H269" s="8">
        <f t="shared" si="29"/>
        <v>-20593</v>
      </c>
      <c r="I269" s="56" t="s">
        <v>522</v>
      </c>
      <c r="J269" s="57" t="s">
        <v>523</v>
      </c>
      <c r="K269" s="56">
        <v>-20593</v>
      </c>
      <c r="L269" s="56" t="s">
        <v>524</v>
      </c>
      <c r="M269" s="57" t="s">
        <v>263</v>
      </c>
      <c r="N269" s="57"/>
      <c r="O269" s="58" t="s">
        <v>525</v>
      </c>
      <c r="P269" s="58" t="s">
        <v>526</v>
      </c>
    </row>
    <row r="270" spans="1:16" ht="13.5" thickBot="1">
      <c r="A270" s="8" t="str">
        <f t="shared" si="24"/>
        <v>BAVM 4 </v>
      </c>
      <c r="B270" s="2" t="str">
        <f t="shared" si="25"/>
        <v>I</v>
      </c>
      <c r="C270" s="8">
        <f t="shared" si="26"/>
        <v>32999.233</v>
      </c>
      <c r="D270" s="10" t="str">
        <f t="shared" si="27"/>
        <v>vis</v>
      </c>
      <c r="E270" s="55">
        <f>VLOOKUP(C270,'Active 1'!C$21:E$956,3,FALSE)</f>
        <v>-9939.0135310784299</v>
      </c>
      <c r="F270" s="2" t="s">
        <v>238</v>
      </c>
      <c r="G270" s="10" t="str">
        <f t="shared" si="28"/>
        <v>32999.233</v>
      </c>
      <c r="H270" s="8">
        <f t="shared" si="29"/>
        <v>-19903</v>
      </c>
      <c r="I270" s="56" t="s">
        <v>527</v>
      </c>
      <c r="J270" s="57" t="s">
        <v>528</v>
      </c>
      <c r="K270" s="56">
        <v>-19903</v>
      </c>
      <c r="L270" s="56" t="s">
        <v>529</v>
      </c>
      <c r="M270" s="57" t="s">
        <v>263</v>
      </c>
      <c r="N270" s="57"/>
      <c r="O270" s="58" t="s">
        <v>530</v>
      </c>
      <c r="P270" s="59" t="s">
        <v>531</v>
      </c>
    </row>
    <row r="271" spans="1:16" ht="13.5" thickBot="1">
      <c r="A271" s="8" t="str">
        <f t="shared" si="24"/>
        <v>BAVM 4 </v>
      </c>
      <c r="B271" s="2" t="str">
        <f t="shared" si="25"/>
        <v>I</v>
      </c>
      <c r="C271" s="8">
        <f t="shared" si="26"/>
        <v>33367.319000000003</v>
      </c>
      <c r="D271" s="10" t="str">
        <f t="shared" si="27"/>
        <v>vis</v>
      </c>
      <c r="E271" s="55">
        <f>VLOOKUP(C271,'Active 1'!C$21:E$956,3,FALSE)</f>
        <v>-9614.977192907545</v>
      </c>
      <c r="F271" s="2" t="s">
        <v>238</v>
      </c>
      <c r="G271" s="10" t="str">
        <f t="shared" si="28"/>
        <v>33367.319</v>
      </c>
      <c r="H271" s="8">
        <f t="shared" si="29"/>
        <v>-19579</v>
      </c>
      <c r="I271" s="56" t="s">
        <v>532</v>
      </c>
      <c r="J271" s="57" t="s">
        <v>533</v>
      </c>
      <c r="K271" s="56">
        <v>-19579</v>
      </c>
      <c r="L271" s="56" t="s">
        <v>534</v>
      </c>
      <c r="M271" s="57" t="s">
        <v>263</v>
      </c>
      <c r="N271" s="57"/>
      <c r="O271" s="58" t="s">
        <v>535</v>
      </c>
      <c r="P271" s="59" t="s">
        <v>531</v>
      </c>
    </row>
    <row r="272" spans="1:16" ht="13.5" thickBot="1">
      <c r="A272" s="8" t="str">
        <f t="shared" si="24"/>
        <v> MVS 122 </v>
      </c>
      <c r="B272" s="2" t="str">
        <f t="shared" si="25"/>
        <v>I</v>
      </c>
      <c r="C272" s="8">
        <f t="shared" si="26"/>
        <v>33367.334000000003</v>
      </c>
      <c r="D272" s="10" t="str">
        <f t="shared" si="27"/>
        <v>vis</v>
      </c>
      <c r="E272" s="55">
        <f>VLOOKUP(C272,'Active 1'!C$21:E$956,3,FALSE)</f>
        <v>-9614.9639879905626</v>
      </c>
      <c r="F272" s="2" t="s">
        <v>238</v>
      </c>
      <c r="G272" s="10" t="str">
        <f t="shared" si="28"/>
        <v>33367.334</v>
      </c>
      <c r="H272" s="8">
        <f t="shared" si="29"/>
        <v>-19579</v>
      </c>
      <c r="I272" s="56" t="s">
        <v>536</v>
      </c>
      <c r="J272" s="57" t="s">
        <v>537</v>
      </c>
      <c r="K272" s="56">
        <v>-19579</v>
      </c>
      <c r="L272" s="56" t="s">
        <v>538</v>
      </c>
      <c r="M272" s="57" t="s">
        <v>263</v>
      </c>
      <c r="N272" s="57"/>
      <c r="O272" s="58" t="s">
        <v>539</v>
      </c>
      <c r="P272" s="58" t="s">
        <v>540</v>
      </c>
    </row>
    <row r="273" spans="1:16" ht="13.5" thickBot="1">
      <c r="A273" s="8" t="str">
        <f t="shared" si="24"/>
        <v>VSB 47 </v>
      </c>
      <c r="B273" s="2" t="str">
        <f t="shared" si="25"/>
        <v>I</v>
      </c>
      <c r="C273" s="8">
        <f t="shared" si="26"/>
        <v>33691.072999999997</v>
      </c>
      <c r="D273" s="10" t="str">
        <f t="shared" si="27"/>
        <v>vis</v>
      </c>
      <c r="E273" s="55">
        <f>VLOOKUP(C273,'Active 1'!C$21:E$956,3,FALSE)</f>
        <v>-9329.9675467156958</v>
      </c>
      <c r="F273" s="2" t="s">
        <v>238</v>
      </c>
      <c r="G273" s="10" t="str">
        <f t="shared" si="28"/>
        <v>33691.073</v>
      </c>
      <c r="H273" s="8">
        <f t="shared" si="29"/>
        <v>-19294</v>
      </c>
      <c r="I273" s="56" t="s">
        <v>541</v>
      </c>
      <c r="J273" s="57" t="s">
        <v>542</v>
      </c>
      <c r="K273" s="56">
        <v>-19294</v>
      </c>
      <c r="L273" s="56" t="s">
        <v>543</v>
      </c>
      <c r="M273" s="57" t="s">
        <v>263</v>
      </c>
      <c r="N273" s="57"/>
      <c r="O273" s="58" t="s">
        <v>544</v>
      </c>
      <c r="P273" s="59" t="s">
        <v>545</v>
      </c>
    </row>
    <row r="274" spans="1:16" ht="13.5" thickBot="1">
      <c r="A274" s="8" t="str">
        <f t="shared" si="24"/>
        <v> AA 6.146 </v>
      </c>
      <c r="B274" s="2" t="str">
        <f t="shared" si="25"/>
        <v>I</v>
      </c>
      <c r="C274" s="8">
        <f t="shared" si="26"/>
        <v>34453.271000000001</v>
      </c>
      <c r="D274" s="10" t="str">
        <f t="shared" si="27"/>
        <v>vis</v>
      </c>
      <c r="E274" s="55">
        <f>VLOOKUP(C274,'Active 1'!C$21:E$956,3,FALSE)</f>
        <v>-8658.9834590808205</v>
      </c>
      <c r="F274" s="2" t="s">
        <v>238</v>
      </c>
      <c r="G274" s="10" t="str">
        <f t="shared" si="28"/>
        <v>34453.271</v>
      </c>
      <c r="H274" s="8">
        <f t="shared" si="29"/>
        <v>-18623</v>
      </c>
      <c r="I274" s="56" t="s">
        <v>546</v>
      </c>
      <c r="J274" s="57" t="s">
        <v>547</v>
      </c>
      <c r="K274" s="56">
        <v>-18623</v>
      </c>
      <c r="L274" s="56" t="s">
        <v>548</v>
      </c>
      <c r="M274" s="57" t="s">
        <v>263</v>
      </c>
      <c r="N274" s="57"/>
      <c r="O274" s="58" t="s">
        <v>549</v>
      </c>
      <c r="P274" s="58" t="s">
        <v>550</v>
      </c>
    </row>
    <row r="275" spans="1:16" ht="13.5" thickBot="1">
      <c r="A275" s="8" t="str">
        <f t="shared" si="24"/>
        <v>BAVM 10 </v>
      </c>
      <c r="B275" s="2" t="str">
        <f t="shared" si="25"/>
        <v>I</v>
      </c>
      <c r="C275" s="8">
        <f t="shared" si="26"/>
        <v>34454.400999999998</v>
      </c>
      <c r="D275" s="10" t="str">
        <f t="shared" si="27"/>
        <v>vis</v>
      </c>
      <c r="E275" s="55">
        <f>VLOOKUP(C275,'Active 1'!C$21:E$956,3,FALSE)</f>
        <v>-8657.9886886681124</v>
      </c>
      <c r="F275" s="2" t="s">
        <v>238</v>
      </c>
      <c r="G275" s="10" t="str">
        <f t="shared" si="28"/>
        <v>34454.401</v>
      </c>
      <c r="H275" s="8">
        <f t="shared" si="29"/>
        <v>-18622</v>
      </c>
      <c r="I275" s="56" t="s">
        <v>551</v>
      </c>
      <c r="J275" s="57" t="s">
        <v>552</v>
      </c>
      <c r="K275" s="56">
        <v>-18622</v>
      </c>
      <c r="L275" s="56" t="s">
        <v>553</v>
      </c>
      <c r="M275" s="57" t="s">
        <v>263</v>
      </c>
      <c r="N275" s="57"/>
      <c r="O275" s="58" t="s">
        <v>554</v>
      </c>
      <c r="P275" s="59" t="s">
        <v>555</v>
      </c>
    </row>
    <row r="276" spans="1:16" ht="13.5" thickBot="1">
      <c r="A276" s="8" t="str">
        <f t="shared" si="24"/>
        <v>BAVM 10 </v>
      </c>
      <c r="B276" s="2" t="str">
        <f t="shared" si="25"/>
        <v>I</v>
      </c>
      <c r="C276" s="8">
        <f t="shared" si="26"/>
        <v>34454.408000000003</v>
      </c>
      <c r="D276" s="10" t="str">
        <f t="shared" si="27"/>
        <v>vis</v>
      </c>
      <c r="E276" s="55">
        <f>VLOOKUP(C276,'Active 1'!C$21:E$956,3,FALSE)</f>
        <v>-8657.9825263735147</v>
      </c>
      <c r="F276" s="2" t="s">
        <v>238</v>
      </c>
      <c r="G276" s="10" t="str">
        <f t="shared" si="28"/>
        <v>34454.408</v>
      </c>
      <c r="H276" s="8">
        <f t="shared" si="29"/>
        <v>-18622</v>
      </c>
      <c r="I276" s="56" t="s">
        <v>556</v>
      </c>
      <c r="J276" s="57" t="s">
        <v>557</v>
      </c>
      <c r="K276" s="56">
        <v>-18622</v>
      </c>
      <c r="L276" s="56" t="s">
        <v>558</v>
      </c>
      <c r="M276" s="57" t="s">
        <v>263</v>
      </c>
      <c r="N276" s="57"/>
      <c r="O276" s="58" t="s">
        <v>535</v>
      </c>
      <c r="P276" s="59" t="s">
        <v>555</v>
      </c>
    </row>
    <row r="277" spans="1:16" ht="13.5" thickBot="1">
      <c r="A277" s="8" t="str">
        <f t="shared" si="24"/>
        <v> JO 40.41 </v>
      </c>
      <c r="B277" s="2" t="str">
        <f t="shared" si="25"/>
        <v>I</v>
      </c>
      <c r="C277" s="8">
        <f t="shared" si="26"/>
        <v>35515.360000000001</v>
      </c>
      <c r="D277" s="10" t="str">
        <f t="shared" si="27"/>
        <v>vis</v>
      </c>
      <c r="E277" s="55">
        <f>VLOOKUP(C277,'Active 1'!C$21:E$956,3,FALSE)</f>
        <v>-7723.9969875182687</v>
      </c>
      <c r="F277" s="2" t="s">
        <v>238</v>
      </c>
      <c r="G277" s="10" t="str">
        <f t="shared" si="28"/>
        <v>35515.360</v>
      </c>
      <c r="H277" s="8">
        <f t="shared" si="29"/>
        <v>-17688</v>
      </c>
      <c r="I277" s="56" t="s">
        <v>564</v>
      </c>
      <c r="J277" s="57" t="s">
        <v>565</v>
      </c>
      <c r="K277" s="56">
        <v>-17688</v>
      </c>
      <c r="L277" s="56" t="s">
        <v>566</v>
      </c>
      <c r="M277" s="57" t="s">
        <v>504</v>
      </c>
      <c r="N277" s="57" t="s">
        <v>242</v>
      </c>
      <c r="O277" s="58" t="s">
        <v>567</v>
      </c>
      <c r="P277" s="58" t="s">
        <v>568</v>
      </c>
    </row>
    <row r="278" spans="1:16" ht="13.5" thickBot="1">
      <c r="A278" s="8" t="str">
        <f t="shared" si="24"/>
        <v> AJ 65.332 </v>
      </c>
      <c r="B278" s="2" t="str">
        <f t="shared" si="25"/>
        <v>II</v>
      </c>
      <c r="C278" s="8">
        <f t="shared" si="26"/>
        <v>35522.745000000003</v>
      </c>
      <c r="D278" s="10" t="str">
        <f t="shared" si="27"/>
        <v>vis</v>
      </c>
      <c r="E278" s="55">
        <f>VLOOKUP(C278,'Active 1'!C$21:E$956,3,FALSE)</f>
        <v>-7717.4957667236922</v>
      </c>
      <c r="F278" s="2" t="s">
        <v>238</v>
      </c>
      <c r="G278" s="10" t="str">
        <f t="shared" si="28"/>
        <v>35522.745</v>
      </c>
      <c r="H278" s="8">
        <f t="shared" si="29"/>
        <v>-17681.5</v>
      </c>
      <c r="I278" s="56" t="s">
        <v>569</v>
      </c>
      <c r="J278" s="57" t="s">
        <v>570</v>
      </c>
      <c r="K278" s="56">
        <v>-17681.5</v>
      </c>
      <c r="L278" s="56" t="s">
        <v>571</v>
      </c>
      <c r="M278" s="57" t="s">
        <v>504</v>
      </c>
      <c r="N278" s="57" t="s">
        <v>242</v>
      </c>
      <c r="O278" s="58" t="s">
        <v>572</v>
      </c>
      <c r="P278" s="58" t="s">
        <v>573</v>
      </c>
    </row>
    <row r="279" spans="1:16" ht="13.5" thickBot="1">
      <c r="A279" s="8" t="str">
        <f t="shared" si="24"/>
        <v> AJ 65.332 </v>
      </c>
      <c r="B279" s="2" t="str">
        <f t="shared" si="25"/>
        <v>I</v>
      </c>
      <c r="C279" s="8">
        <f t="shared" si="26"/>
        <v>35534.675499999998</v>
      </c>
      <c r="D279" s="10" t="str">
        <f t="shared" si="27"/>
        <v>vis</v>
      </c>
      <c r="E279" s="55">
        <f>VLOOKUP(C279,'Active 1'!C$21:E$956,3,FALSE)</f>
        <v>-7706.9930159194073</v>
      </c>
      <c r="F279" s="2" t="s">
        <v>238</v>
      </c>
      <c r="G279" s="10" t="str">
        <f t="shared" si="28"/>
        <v>35534.6755</v>
      </c>
      <c r="H279" s="8">
        <f t="shared" si="29"/>
        <v>-17671</v>
      </c>
      <c r="I279" s="56" t="s">
        <v>574</v>
      </c>
      <c r="J279" s="57" t="s">
        <v>575</v>
      </c>
      <c r="K279" s="56">
        <v>-17671</v>
      </c>
      <c r="L279" s="56" t="s">
        <v>576</v>
      </c>
      <c r="M279" s="57" t="s">
        <v>504</v>
      </c>
      <c r="N279" s="57" t="s">
        <v>242</v>
      </c>
      <c r="O279" s="58" t="s">
        <v>572</v>
      </c>
      <c r="P279" s="58" t="s">
        <v>573</v>
      </c>
    </row>
    <row r="280" spans="1:16" ht="13.5" thickBot="1">
      <c r="A280" s="8" t="str">
        <f t="shared" si="24"/>
        <v>VSB 47 </v>
      </c>
      <c r="B280" s="2" t="str">
        <f t="shared" si="25"/>
        <v>I</v>
      </c>
      <c r="C280" s="8">
        <f t="shared" si="26"/>
        <v>35536.957999999999</v>
      </c>
      <c r="D280" s="10" t="str">
        <f t="shared" si="27"/>
        <v>vis</v>
      </c>
      <c r="E280" s="55">
        <f>VLOOKUP(C280,'Active 1'!C$21:E$956,3,FALSE)</f>
        <v>-7704.9836677185103</v>
      </c>
      <c r="F280" s="2" t="s">
        <v>238</v>
      </c>
      <c r="G280" s="10" t="str">
        <f t="shared" si="28"/>
        <v>35536.958</v>
      </c>
      <c r="H280" s="8">
        <f t="shared" si="29"/>
        <v>-17669</v>
      </c>
      <c r="I280" s="56" t="s">
        <v>577</v>
      </c>
      <c r="J280" s="57" t="s">
        <v>578</v>
      </c>
      <c r="K280" s="56">
        <v>-17669</v>
      </c>
      <c r="L280" s="56" t="s">
        <v>561</v>
      </c>
      <c r="M280" s="57" t="s">
        <v>263</v>
      </c>
      <c r="N280" s="57"/>
      <c r="O280" s="58" t="s">
        <v>579</v>
      </c>
      <c r="P280" s="59" t="s">
        <v>545</v>
      </c>
    </row>
    <row r="281" spans="1:16" ht="13.5" thickBot="1">
      <c r="A281" s="8" t="str">
        <f t="shared" si="24"/>
        <v> PASJ 14.44 </v>
      </c>
      <c r="B281" s="2" t="str">
        <f t="shared" si="25"/>
        <v>I</v>
      </c>
      <c r="C281" s="8">
        <f t="shared" si="26"/>
        <v>36958.003799999999</v>
      </c>
      <c r="D281" s="10" t="str">
        <f t="shared" si="27"/>
        <v>vis</v>
      </c>
      <c r="E281" s="55">
        <f>VLOOKUP(C281,'Active 1'!C$21:E$956,3,FALSE)</f>
        <v>-6453.9975465264233</v>
      </c>
      <c r="F281" s="2" t="s">
        <v>238</v>
      </c>
      <c r="G281" s="10" t="str">
        <f t="shared" si="28"/>
        <v>36958.0038</v>
      </c>
      <c r="H281" s="8">
        <f t="shared" si="29"/>
        <v>-16418</v>
      </c>
      <c r="I281" s="56" t="s">
        <v>580</v>
      </c>
      <c r="J281" s="57" t="s">
        <v>581</v>
      </c>
      <c r="K281" s="56">
        <v>-16418</v>
      </c>
      <c r="L281" s="56" t="s">
        <v>582</v>
      </c>
      <c r="M281" s="57" t="s">
        <v>504</v>
      </c>
      <c r="N281" s="57" t="s">
        <v>242</v>
      </c>
      <c r="O281" s="58" t="s">
        <v>583</v>
      </c>
      <c r="P281" s="58" t="s">
        <v>584</v>
      </c>
    </row>
    <row r="282" spans="1:16" ht="13.5" thickBot="1">
      <c r="A282" s="8" t="str">
        <f t="shared" si="24"/>
        <v> PASJ 14.44 </v>
      </c>
      <c r="B282" s="2" t="str">
        <f t="shared" si="25"/>
        <v>I</v>
      </c>
      <c r="C282" s="8">
        <f t="shared" si="26"/>
        <v>36959.142599999999</v>
      </c>
      <c r="D282" s="10" t="str">
        <f t="shared" si="27"/>
        <v>vis</v>
      </c>
      <c r="E282" s="55">
        <f>VLOOKUP(C282,'Active 1'!C$21:E$956,3,FALSE)</f>
        <v>-6452.9950292290814</v>
      </c>
      <c r="F282" s="2" t="s">
        <v>238</v>
      </c>
      <c r="G282" s="10" t="str">
        <f t="shared" si="28"/>
        <v>36959.1426</v>
      </c>
      <c r="H282" s="8">
        <f t="shared" si="29"/>
        <v>-16417</v>
      </c>
      <c r="I282" s="56" t="s">
        <v>585</v>
      </c>
      <c r="J282" s="57" t="s">
        <v>586</v>
      </c>
      <c r="K282" s="56">
        <v>-16417</v>
      </c>
      <c r="L282" s="56" t="s">
        <v>587</v>
      </c>
      <c r="M282" s="57" t="s">
        <v>504</v>
      </c>
      <c r="N282" s="57" t="s">
        <v>242</v>
      </c>
      <c r="O282" s="58" t="s">
        <v>583</v>
      </c>
      <c r="P282" s="58" t="s">
        <v>584</v>
      </c>
    </row>
    <row r="283" spans="1:16" ht="13.5" thickBot="1">
      <c r="A283" s="8" t="str">
        <f t="shared" si="24"/>
        <v> PASJ 14.44 </v>
      </c>
      <c r="B283" s="2" t="str">
        <f t="shared" si="25"/>
        <v>I</v>
      </c>
      <c r="C283" s="8">
        <f t="shared" si="26"/>
        <v>36982.995300000002</v>
      </c>
      <c r="D283" s="10" t="str">
        <f t="shared" si="27"/>
        <v>vis</v>
      </c>
      <c r="E283" s="55">
        <f>VLOOKUP(C283,'Active 1'!C$21:E$956,3,FALSE)</f>
        <v>-6431.9968343412311</v>
      </c>
      <c r="F283" s="2" t="s">
        <v>238</v>
      </c>
      <c r="G283" s="10" t="str">
        <f t="shared" si="28"/>
        <v>36982.9953</v>
      </c>
      <c r="H283" s="8">
        <f t="shared" si="29"/>
        <v>-16396</v>
      </c>
      <c r="I283" s="56" t="s">
        <v>588</v>
      </c>
      <c r="J283" s="57" t="s">
        <v>589</v>
      </c>
      <c r="K283" s="56">
        <v>-16396</v>
      </c>
      <c r="L283" s="56" t="s">
        <v>590</v>
      </c>
      <c r="M283" s="57" t="s">
        <v>504</v>
      </c>
      <c r="N283" s="57" t="s">
        <v>242</v>
      </c>
      <c r="O283" s="58" t="s">
        <v>583</v>
      </c>
      <c r="P283" s="58" t="s">
        <v>584</v>
      </c>
    </row>
    <row r="284" spans="1:16" ht="13.5" thickBot="1">
      <c r="A284" s="8" t="str">
        <f t="shared" si="24"/>
        <v>BAVM 15 </v>
      </c>
      <c r="B284" s="2" t="str">
        <f t="shared" si="25"/>
        <v>I</v>
      </c>
      <c r="C284" s="8">
        <f t="shared" si="26"/>
        <v>37378.31</v>
      </c>
      <c r="D284" s="10" t="str">
        <f t="shared" si="27"/>
        <v>vis</v>
      </c>
      <c r="E284" s="55">
        <f>VLOOKUP(C284,'Active 1'!C$21:E$956,3,FALSE)</f>
        <v>-6083.9903146335564</v>
      </c>
      <c r="F284" s="2" t="s">
        <v>238</v>
      </c>
      <c r="G284" s="10" t="str">
        <f t="shared" si="28"/>
        <v>37378.310</v>
      </c>
      <c r="H284" s="8">
        <f t="shared" si="29"/>
        <v>-16048</v>
      </c>
      <c r="I284" s="56" t="s">
        <v>591</v>
      </c>
      <c r="J284" s="57" t="s">
        <v>592</v>
      </c>
      <c r="K284" s="56">
        <v>-16048</v>
      </c>
      <c r="L284" s="56" t="s">
        <v>593</v>
      </c>
      <c r="M284" s="57" t="s">
        <v>263</v>
      </c>
      <c r="N284" s="57"/>
      <c r="O284" s="58" t="s">
        <v>594</v>
      </c>
      <c r="P284" s="59" t="s">
        <v>595</v>
      </c>
    </row>
    <row r="285" spans="1:16" ht="13.5" thickBot="1">
      <c r="A285" s="8" t="str">
        <f t="shared" si="24"/>
        <v>BAVM 15 </v>
      </c>
      <c r="B285" s="2" t="str">
        <f t="shared" si="25"/>
        <v>I</v>
      </c>
      <c r="C285" s="8">
        <f t="shared" si="26"/>
        <v>37696.362000000001</v>
      </c>
      <c r="D285" s="10" t="str">
        <f t="shared" si="27"/>
        <v>vis</v>
      </c>
      <c r="E285" s="55">
        <f>VLOOKUP(C285,'Active 1'!C$21:E$956,3,FALSE)</f>
        <v>-5804.0002975507923</v>
      </c>
      <c r="F285" s="2" t="s">
        <v>238</v>
      </c>
      <c r="G285" s="10" t="str">
        <f t="shared" si="28"/>
        <v>37696.362</v>
      </c>
      <c r="H285" s="8">
        <f t="shared" si="29"/>
        <v>-15768</v>
      </c>
      <c r="I285" s="56" t="s">
        <v>596</v>
      </c>
      <c r="J285" s="57" t="s">
        <v>597</v>
      </c>
      <c r="K285" s="56">
        <v>-15768</v>
      </c>
      <c r="L285" s="56" t="s">
        <v>598</v>
      </c>
      <c r="M285" s="57" t="s">
        <v>263</v>
      </c>
      <c r="N285" s="57"/>
      <c r="O285" s="58" t="s">
        <v>599</v>
      </c>
      <c r="P285" s="59" t="s">
        <v>595</v>
      </c>
    </row>
    <row r="286" spans="1:16" ht="13.5" thickBot="1">
      <c r="A286" s="8" t="str">
        <f t="shared" si="24"/>
        <v>BAVM 15 </v>
      </c>
      <c r="B286" s="2" t="str">
        <f t="shared" si="25"/>
        <v>I</v>
      </c>
      <c r="C286" s="8">
        <f t="shared" si="26"/>
        <v>37746.343000000001</v>
      </c>
      <c r="D286" s="10" t="str">
        <f t="shared" si="27"/>
        <v>vis</v>
      </c>
      <c r="E286" s="55">
        <f>VLOOKUP(C286,'Active 1'!C$21:E$956,3,FALSE)</f>
        <v>-5760.0006338360117</v>
      </c>
      <c r="F286" s="2" t="s">
        <v>238</v>
      </c>
      <c r="G286" s="10" t="str">
        <f t="shared" si="28"/>
        <v>37746.343</v>
      </c>
      <c r="H286" s="8">
        <f t="shared" si="29"/>
        <v>-15724</v>
      </c>
      <c r="I286" s="56" t="s">
        <v>600</v>
      </c>
      <c r="J286" s="57" t="s">
        <v>601</v>
      </c>
      <c r="K286" s="56">
        <v>-15724</v>
      </c>
      <c r="L286" s="56" t="s">
        <v>602</v>
      </c>
      <c r="M286" s="57" t="s">
        <v>263</v>
      </c>
      <c r="N286" s="57"/>
      <c r="O286" s="58" t="s">
        <v>599</v>
      </c>
      <c r="P286" s="59" t="s">
        <v>595</v>
      </c>
    </row>
    <row r="287" spans="1:16" ht="13.5" thickBot="1">
      <c r="A287" s="8" t="str">
        <f t="shared" si="24"/>
        <v>BAVM 18 </v>
      </c>
      <c r="B287" s="2" t="str">
        <f t="shared" si="25"/>
        <v>I</v>
      </c>
      <c r="C287" s="8">
        <f t="shared" si="26"/>
        <v>38089.406000000003</v>
      </c>
      <c r="D287" s="10" t="str">
        <f t="shared" si="27"/>
        <v>vis</v>
      </c>
      <c r="E287" s="55">
        <f>VLOOKUP(C287,'Active 1'!C$21:E$956,3,FALSE)</f>
        <v>-5457.9927381759826</v>
      </c>
      <c r="F287" s="2" t="s">
        <v>238</v>
      </c>
      <c r="G287" s="10" t="str">
        <f t="shared" si="28"/>
        <v>38089.406</v>
      </c>
      <c r="H287" s="8">
        <f t="shared" si="29"/>
        <v>-15422</v>
      </c>
      <c r="I287" s="56" t="s">
        <v>603</v>
      </c>
      <c r="J287" s="57" t="s">
        <v>604</v>
      </c>
      <c r="K287" s="56">
        <v>-15422</v>
      </c>
      <c r="L287" s="56" t="s">
        <v>605</v>
      </c>
      <c r="M287" s="57" t="s">
        <v>263</v>
      </c>
      <c r="N287" s="57"/>
      <c r="O287" s="58" t="s">
        <v>599</v>
      </c>
      <c r="P287" s="59" t="s">
        <v>606</v>
      </c>
    </row>
    <row r="288" spans="1:16" ht="13.5" thickBot="1">
      <c r="A288" s="8" t="str">
        <f t="shared" si="24"/>
        <v>BAVM 18 </v>
      </c>
      <c r="B288" s="2" t="str">
        <f t="shared" si="25"/>
        <v>I</v>
      </c>
      <c r="C288" s="8">
        <f t="shared" si="26"/>
        <v>38089.415999999997</v>
      </c>
      <c r="D288" s="10" t="str">
        <f t="shared" si="27"/>
        <v>vis</v>
      </c>
      <c r="E288" s="55">
        <f>VLOOKUP(C288,'Active 1'!C$21:E$956,3,FALSE)</f>
        <v>-5457.9839348979986</v>
      </c>
      <c r="F288" s="2" t="s">
        <v>238</v>
      </c>
      <c r="G288" s="10" t="str">
        <f t="shared" si="28"/>
        <v>38089.416</v>
      </c>
      <c r="H288" s="8">
        <f t="shared" si="29"/>
        <v>-15422</v>
      </c>
      <c r="I288" s="56" t="s">
        <v>607</v>
      </c>
      <c r="J288" s="57" t="s">
        <v>608</v>
      </c>
      <c r="K288" s="56">
        <v>-15422</v>
      </c>
      <c r="L288" s="56" t="s">
        <v>609</v>
      </c>
      <c r="M288" s="57" t="s">
        <v>263</v>
      </c>
      <c r="N288" s="57"/>
      <c r="O288" s="58" t="s">
        <v>610</v>
      </c>
      <c r="P288" s="59" t="s">
        <v>606</v>
      </c>
    </row>
    <row r="289" spans="1:16" ht="13.5" thickBot="1">
      <c r="A289" s="8" t="str">
        <f t="shared" si="24"/>
        <v> BRNO 6 </v>
      </c>
      <c r="B289" s="2" t="str">
        <f t="shared" si="25"/>
        <v>I</v>
      </c>
      <c r="C289" s="8">
        <f t="shared" si="26"/>
        <v>38105.31</v>
      </c>
      <c r="D289" s="10" t="str">
        <f t="shared" si="27"/>
        <v>vis</v>
      </c>
      <c r="E289" s="55">
        <f>VLOOKUP(C289,'Active 1'!C$21:E$956,3,FALSE)</f>
        <v>-5443.9920048629301</v>
      </c>
      <c r="F289" s="2" t="s">
        <v>238</v>
      </c>
      <c r="G289" s="10" t="str">
        <f t="shared" si="28"/>
        <v>38105.310</v>
      </c>
      <c r="H289" s="8">
        <f t="shared" si="29"/>
        <v>-15408</v>
      </c>
      <c r="I289" s="56" t="s">
        <v>611</v>
      </c>
      <c r="J289" s="57" t="s">
        <v>612</v>
      </c>
      <c r="K289" s="56">
        <v>-15408</v>
      </c>
      <c r="L289" s="56" t="s">
        <v>613</v>
      </c>
      <c r="M289" s="57" t="s">
        <v>263</v>
      </c>
      <c r="N289" s="57"/>
      <c r="O289" s="58" t="s">
        <v>614</v>
      </c>
      <c r="P289" s="58" t="s">
        <v>615</v>
      </c>
    </row>
    <row r="290" spans="1:16" ht="13.5" thickBot="1">
      <c r="A290" s="8" t="str">
        <f t="shared" si="24"/>
        <v> BRNO 6 </v>
      </c>
      <c r="B290" s="2" t="str">
        <f t="shared" si="25"/>
        <v>I</v>
      </c>
      <c r="C290" s="8">
        <f t="shared" si="26"/>
        <v>38114.398999999998</v>
      </c>
      <c r="D290" s="10" t="str">
        <f t="shared" si="27"/>
        <v>vis</v>
      </c>
      <c r="E290" s="55">
        <f>VLOOKUP(C290,'Active 1'!C$21:E$956,3,FALSE)</f>
        <v>-5435.990705499099</v>
      </c>
      <c r="F290" s="2" t="s">
        <v>238</v>
      </c>
      <c r="G290" s="10" t="str">
        <f t="shared" si="28"/>
        <v>38114.399</v>
      </c>
      <c r="H290" s="8">
        <f t="shared" si="29"/>
        <v>-15400</v>
      </c>
      <c r="I290" s="56" t="s">
        <v>616</v>
      </c>
      <c r="J290" s="57" t="s">
        <v>617</v>
      </c>
      <c r="K290" s="56">
        <v>-15400</v>
      </c>
      <c r="L290" s="56" t="s">
        <v>618</v>
      </c>
      <c r="M290" s="57" t="s">
        <v>263</v>
      </c>
      <c r="N290" s="57"/>
      <c r="O290" s="58" t="s">
        <v>614</v>
      </c>
      <c r="P290" s="58" t="s">
        <v>615</v>
      </c>
    </row>
    <row r="291" spans="1:16" ht="13.5" thickBot="1">
      <c r="A291" s="8" t="str">
        <f t="shared" si="24"/>
        <v> ST 27.317 </v>
      </c>
      <c r="B291" s="2" t="str">
        <f t="shared" si="25"/>
        <v>I</v>
      </c>
      <c r="C291" s="8">
        <f t="shared" si="26"/>
        <v>38384.737999999998</v>
      </c>
      <c r="D291" s="10" t="str">
        <f t="shared" si="27"/>
        <v>vis</v>
      </c>
      <c r="E291" s="55">
        <f>VLOOKUP(C291,'Active 1'!C$21:E$956,3,FALSE)</f>
        <v>-5198.0037686833066</v>
      </c>
      <c r="F291" s="2" t="s">
        <v>238</v>
      </c>
      <c r="G291" s="10" t="str">
        <f t="shared" si="28"/>
        <v>38384.738</v>
      </c>
      <c r="H291" s="8">
        <f t="shared" si="29"/>
        <v>-15162</v>
      </c>
      <c r="I291" s="56" t="s">
        <v>619</v>
      </c>
      <c r="J291" s="57" t="s">
        <v>620</v>
      </c>
      <c r="K291" s="56">
        <v>-15162</v>
      </c>
      <c r="L291" s="56" t="s">
        <v>621</v>
      </c>
      <c r="M291" s="57" t="s">
        <v>263</v>
      </c>
      <c r="N291" s="57"/>
      <c r="O291" s="58" t="s">
        <v>622</v>
      </c>
      <c r="P291" s="58" t="s">
        <v>623</v>
      </c>
    </row>
    <row r="292" spans="1:16" ht="13.5" thickBot="1">
      <c r="A292" s="8" t="str">
        <f t="shared" si="24"/>
        <v> BRNO 6 </v>
      </c>
      <c r="B292" s="2" t="str">
        <f t="shared" si="25"/>
        <v>I</v>
      </c>
      <c r="C292" s="8">
        <f t="shared" si="26"/>
        <v>38399.508999999998</v>
      </c>
      <c r="D292" s="10" t="str">
        <f t="shared" si="27"/>
        <v>vis</v>
      </c>
      <c r="E292" s="55">
        <f>VLOOKUP(C292,'Active 1'!C$21:E$956,3,FALSE)</f>
        <v>-5185.0004467663566</v>
      </c>
      <c r="F292" s="2" t="s">
        <v>238</v>
      </c>
      <c r="G292" s="10" t="str">
        <f t="shared" si="28"/>
        <v>38399.509</v>
      </c>
      <c r="H292" s="8">
        <f t="shared" si="29"/>
        <v>-15149</v>
      </c>
      <c r="I292" s="56" t="s">
        <v>624</v>
      </c>
      <c r="J292" s="57" t="s">
        <v>625</v>
      </c>
      <c r="K292" s="56">
        <v>-15149</v>
      </c>
      <c r="L292" s="56" t="s">
        <v>626</v>
      </c>
      <c r="M292" s="57" t="s">
        <v>263</v>
      </c>
      <c r="N292" s="57"/>
      <c r="O292" s="58" t="s">
        <v>627</v>
      </c>
      <c r="P292" s="58" t="s">
        <v>615</v>
      </c>
    </row>
    <row r="293" spans="1:16" ht="13.5" thickBot="1">
      <c r="A293" s="8" t="str">
        <f t="shared" si="24"/>
        <v> BRNO 6 </v>
      </c>
      <c r="B293" s="2" t="str">
        <f t="shared" si="25"/>
        <v>I</v>
      </c>
      <c r="C293" s="8">
        <f t="shared" si="26"/>
        <v>38399.519999999997</v>
      </c>
      <c r="D293" s="10" t="str">
        <f t="shared" si="27"/>
        <v>vis</v>
      </c>
      <c r="E293" s="55">
        <f>VLOOKUP(C293,'Active 1'!C$21:E$956,3,FALSE)</f>
        <v>-5184.9907631605711</v>
      </c>
      <c r="F293" s="2" t="s">
        <v>238</v>
      </c>
      <c r="G293" s="10" t="str">
        <f t="shared" si="28"/>
        <v>38399.520</v>
      </c>
      <c r="H293" s="8">
        <f t="shared" si="29"/>
        <v>-15149</v>
      </c>
      <c r="I293" s="56" t="s">
        <v>628</v>
      </c>
      <c r="J293" s="57" t="s">
        <v>629</v>
      </c>
      <c r="K293" s="56">
        <v>-15149</v>
      </c>
      <c r="L293" s="56" t="s">
        <v>605</v>
      </c>
      <c r="M293" s="57" t="s">
        <v>263</v>
      </c>
      <c r="N293" s="57"/>
      <c r="O293" s="58" t="s">
        <v>630</v>
      </c>
      <c r="P293" s="58" t="s">
        <v>615</v>
      </c>
    </row>
    <row r="294" spans="1:16" ht="13.5" thickBot="1">
      <c r="A294" s="8" t="str">
        <f t="shared" si="24"/>
        <v> BRNO 6 </v>
      </c>
      <c r="B294" s="2" t="str">
        <f t="shared" si="25"/>
        <v>I</v>
      </c>
      <c r="C294" s="8">
        <f t="shared" si="26"/>
        <v>38399.523000000001</v>
      </c>
      <c r="D294" s="10" t="str">
        <f t="shared" si="27"/>
        <v>vis</v>
      </c>
      <c r="E294" s="55">
        <f>VLOOKUP(C294,'Active 1'!C$21:E$956,3,FALSE)</f>
        <v>-5184.9881221771702</v>
      </c>
      <c r="F294" s="2" t="s">
        <v>238</v>
      </c>
      <c r="G294" s="10" t="str">
        <f t="shared" si="28"/>
        <v>38399.523</v>
      </c>
      <c r="H294" s="8">
        <f t="shared" si="29"/>
        <v>-15149</v>
      </c>
      <c r="I294" s="56" t="s">
        <v>631</v>
      </c>
      <c r="J294" s="57" t="s">
        <v>632</v>
      </c>
      <c r="K294" s="56">
        <v>-15149</v>
      </c>
      <c r="L294" s="56" t="s">
        <v>633</v>
      </c>
      <c r="M294" s="57" t="s">
        <v>263</v>
      </c>
      <c r="N294" s="57"/>
      <c r="O294" s="58" t="s">
        <v>634</v>
      </c>
      <c r="P294" s="58" t="s">
        <v>615</v>
      </c>
    </row>
    <row r="295" spans="1:16" ht="13.5" thickBot="1">
      <c r="A295" s="8" t="str">
        <f t="shared" si="24"/>
        <v> BRNO 6 </v>
      </c>
      <c r="B295" s="2" t="str">
        <f t="shared" si="25"/>
        <v>I</v>
      </c>
      <c r="C295" s="8">
        <f t="shared" si="26"/>
        <v>38399.523000000001</v>
      </c>
      <c r="D295" s="10" t="str">
        <f t="shared" si="27"/>
        <v>vis</v>
      </c>
      <c r="E295" s="55">
        <f>VLOOKUP(C295,'Active 1'!C$21:E$956,3,FALSE)</f>
        <v>-5184.9881221771702</v>
      </c>
      <c r="F295" s="2" t="s">
        <v>238</v>
      </c>
      <c r="G295" s="10" t="str">
        <f t="shared" si="28"/>
        <v>38399.523</v>
      </c>
      <c r="H295" s="8">
        <f t="shared" si="29"/>
        <v>-15149</v>
      </c>
      <c r="I295" s="56" t="s">
        <v>631</v>
      </c>
      <c r="J295" s="57" t="s">
        <v>632</v>
      </c>
      <c r="K295" s="56">
        <v>-15149</v>
      </c>
      <c r="L295" s="56" t="s">
        <v>633</v>
      </c>
      <c r="M295" s="57" t="s">
        <v>263</v>
      </c>
      <c r="N295" s="57"/>
      <c r="O295" s="58" t="s">
        <v>614</v>
      </c>
      <c r="P295" s="58" t="s">
        <v>615</v>
      </c>
    </row>
    <row r="296" spans="1:16" ht="13.5" thickBot="1">
      <c r="A296" s="8" t="str">
        <f t="shared" si="24"/>
        <v> ST 27.317 </v>
      </c>
      <c r="B296" s="2" t="str">
        <f t="shared" si="25"/>
        <v>I</v>
      </c>
      <c r="C296" s="8">
        <f t="shared" si="26"/>
        <v>38400.644999999997</v>
      </c>
      <c r="D296" s="10" t="str">
        <f t="shared" si="27"/>
        <v>vis</v>
      </c>
      <c r="E296" s="55">
        <f>VLOOKUP(C296,'Active 1'!C$21:E$956,3,FALSE)</f>
        <v>-5184.0003943868542</v>
      </c>
      <c r="F296" s="2" t="s">
        <v>238</v>
      </c>
      <c r="G296" s="10" t="str">
        <f t="shared" si="28"/>
        <v>38400.645</v>
      </c>
      <c r="H296" s="8">
        <f t="shared" si="29"/>
        <v>-15148</v>
      </c>
      <c r="I296" s="56" t="s">
        <v>635</v>
      </c>
      <c r="J296" s="57" t="s">
        <v>636</v>
      </c>
      <c r="K296" s="56">
        <v>-15148</v>
      </c>
      <c r="L296" s="56" t="s">
        <v>626</v>
      </c>
      <c r="M296" s="57" t="s">
        <v>263</v>
      </c>
      <c r="N296" s="57"/>
      <c r="O296" s="58" t="s">
        <v>637</v>
      </c>
      <c r="P296" s="58" t="s">
        <v>623</v>
      </c>
    </row>
    <row r="297" spans="1:16" ht="13.5" thickBot="1">
      <c r="A297" s="8" t="str">
        <f t="shared" si="24"/>
        <v> BRNO 6 </v>
      </c>
      <c r="B297" s="2" t="str">
        <f t="shared" si="25"/>
        <v>I</v>
      </c>
      <c r="C297" s="8">
        <f t="shared" si="26"/>
        <v>38406.334999999999</v>
      </c>
      <c r="D297" s="10" t="str">
        <f t="shared" si="27"/>
        <v>vis</v>
      </c>
      <c r="E297" s="55">
        <f>VLOOKUP(C297,'Active 1'!C$21:E$956,3,FALSE)</f>
        <v>-5178.9913292113433</v>
      </c>
      <c r="F297" s="2" t="s">
        <v>238</v>
      </c>
      <c r="G297" s="10" t="str">
        <f t="shared" si="28"/>
        <v>38406.335</v>
      </c>
      <c r="H297" s="8">
        <f t="shared" si="29"/>
        <v>-15143</v>
      </c>
      <c r="I297" s="56" t="s">
        <v>638</v>
      </c>
      <c r="J297" s="57" t="s">
        <v>639</v>
      </c>
      <c r="K297" s="56">
        <v>-15143</v>
      </c>
      <c r="L297" s="56" t="s">
        <v>640</v>
      </c>
      <c r="M297" s="57" t="s">
        <v>263</v>
      </c>
      <c r="N297" s="57"/>
      <c r="O297" s="58" t="s">
        <v>614</v>
      </c>
      <c r="P297" s="58" t="s">
        <v>615</v>
      </c>
    </row>
    <row r="298" spans="1:16" ht="13.5" thickBot="1">
      <c r="A298" s="8" t="str">
        <f t="shared" si="24"/>
        <v> BRNO 6 </v>
      </c>
      <c r="B298" s="2" t="str">
        <f t="shared" si="25"/>
        <v>I</v>
      </c>
      <c r="C298" s="8">
        <f t="shared" si="26"/>
        <v>38406.337</v>
      </c>
      <c r="D298" s="10" t="str">
        <f t="shared" si="27"/>
        <v>vis</v>
      </c>
      <c r="E298" s="55">
        <f>VLOOKUP(C298,'Active 1'!C$21:E$956,3,FALSE)</f>
        <v>-5178.9895685557449</v>
      </c>
      <c r="F298" s="2" t="s">
        <v>238</v>
      </c>
      <c r="G298" s="10" t="str">
        <f t="shared" si="28"/>
        <v>38406.337</v>
      </c>
      <c r="H298" s="8">
        <f t="shared" si="29"/>
        <v>-15143</v>
      </c>
      <c r="I298" s="56" t="s">
        <v>641</v>
      </c>
      <c r="J298" s="57" t="s">
        <v>642</v>
      </c>
      <c r="K298" s="56">
        <v>-15143</v>
      </c>
      <c r="L298" s="56" t="s">
        <v>613</v>
      </c>
      <c r="M298" s="57" t="s">
        <v>263</v>
      </c>
      <c r="N298" s="57"/>
      <c r="O298" s="58" t="s">
        <v>630</v>
      </c>
      <c r="P298" s="58" t="s">
        <v>615</v>
      </c>
    </row>
    <row r="299" spans="1:16" ht="13.5" thickBot="1">
      <c r="A299" s="8" t="str">
        <f t="shared" si="24"/>
        <v> BRNO 6 </v>
      </c>
      <c r="B299" s="2" t="str">
        <f t="shared" si="25"/>
        <v>I</v>
      </c>
      <c r="C299" s="8">
        <f t="shared" si="26"/>
        <v>38406.343000000001</v>
      </c>
      <c r="D299" s="10" t="str">
        <f t="shared" si="27"/>
        <v>vis</v>
      </c>
      <c r="E299" s="55">
        <f>VLOOKUP(C299,'Active 1'!C$21:E$956,3,FALSE)</f>
        <v>-5178.9842865889514</v>
      </c>
      <c r="F299" s="2" t="s">
        <v>238</v>
      </c>
      <c r="G299" s="10" t="str">
        <f t="shared" si="28"/>
        <v>38406.343</v>
      </c>
      <c r="H299" s="8">
        <f t="shared" si="29"/>
        <v>-15143</v>
      </c>
      <c r="I299" s="56" t="s">
        <v>643</v>
      </c>
      <c r="J299" s="57" t="s">
        <v>644</v>
      </c>
      <c r="K299" s="56">
        <v>-15143</v>
      </c>
      <c r="L299" s="56" t="s">
        <v>645</v>
      </c>
      <c r="M299" s="57" t="s">
        <v>263</v>
      </c>
      <c r="N299" s="57"/>
      <c r="O299" s="58" t="s">
        <v>646</v>
      </c>
      <c r="P299" s="58" t="s">
        <v>615</v>
      </c>
    </row>
    <row r="300" spans="1:16" ht="13.5" thickBot="1">
      <c r="A300" s="8" t="str">
        <f t="shared" si="24"/>
        <v> AN 291.192 </v>
      </c>
      <c r="B300" s="2" t="str">
        <f t="shared" si="25"/>
        <v>I</v>
      </c>
      <c r="C300" s="8">
        <f t="shared" si="26"/>
        <v>38440.417000000001</v>
      </c>
      <c r="D300" s="10" t="str">
        <f t="shared" si="27"/>
        <v>vis</v>
      </c>
      <c r="E300" s="55">
        <f>VLOOKUP(C300,'Active 1'!C$21:E$956,3,FALSE)</f>
        <v>-5148.9879971706223</v>
      </c>
      <c r="F300" s="2" t="s">
        <v>238</v>
      </c>
      <c r="G300" s="10" t="str">
        <f t="shared" si="28"/>
        <v>38440.417</v>
      </c>
      <c r="H300" s="8">
        <f t="shared" si="29"/>
        <v>-15113</v>
      </c>
      <c r="I300" s="56" t="s">
        <v>647</v>
      </c>
      <c r="J300" s="57" t="s">
        <v>648</v>
      </c>
      <c r="K300" s="56">
        <v>-15113</v>
      </c>
      <c r="L300" s="56" t="s">
        <v>633</v>
      </c>
      <c r="M300" s="57" t="s">
        <v>263</v>
      </c>
      <c r="N300" s="57"/>
      <c r="O300" s="58" t="s">
        <v>649</v>
      </c>
      <c r="P300" s="58" t="s">
        <v>650</v>
      </c>
    </row>
    <row r="301" spans="1:16" ht="13.5" thickBot="1">
      <c r="A301" s="8" t="str">
        <f t="shared" si="24"/>
        <v> AN 291.191 </v>
      </c>
      <c r="B301" s="2" t="str">
        <f t="shared" si="25"/>
        <v>I</v>
      </c>
      <c r="C301" s="8">
        <f t="shared" si="26"/>
        <v>38832.305</v>
      </c>
      <c r="D301" s="10" t="str">
        <f t="shared" si="27"/>
        <v>vis</v>
      </c>
      <c r="E301" s="55">
        <f>VLOOKUP(C301,'Active 1'!C$21:E$956,3,FALSE)</f>
        <v>-4803.9980967312958</v>
      </c>
      <c r="F301" s="2" t="s">
        <v>238</v>
      </c>
      <c r="G301" s="10" t="str">
        <f t="shared" si="28"/>
        <v>38832.305</v>
      </c>
      <c r="H301" s="8">
        <f t="shared" si="29"/>
        <v>-14768</v>
      </c>
      <c r="I301" s="56" t="s">
        <v>660</v>
      </c>
      <c r="J301" s="57" t="s">
        <v>661</v>
      </c>
      <c r="K301" s="56">
        <v>-14768</v>
      </c>
      <c r="L301" s="56" t="s">
        <v>662</v>
      </c>
      <c r="M301" s="57" t="s">
        <v>504</v>
      </c>
      <c r="N301" s="57" t="s">
        <v>242</v>
      </c>
      <c r="O301" s="58" t="s">
        <v>663</v>
      </c>
      <c r="P301" s="58" t="s">
        <v>664</v>
      </c>
    </row>
    <row r="302" spans="1:16" ht="13.5" thickBot="1">
      <c r="A302" s="8" t="str">
        <f t="shared" si="24"/>
        <v> PASJ 23.335 </v>
      </c>
      <c r="B302" s="2" t="str">
        <f t="shared" si="25"/>
        <v>I</v>
      </c>
      <c r="C302" s="8">
        <f t="shared" si="26"/>
        <v>39140.144200000002</v>
      </c>
      <c r="D302" s="10" t="str">
        <f t="shared" si="27"/>
        <v>vis</v>
      </c>
      <c r="E302" s="55">
        <f>VLOOKUP(C302,'Active 1'!C$21:E$956,3,FALSE)</f>
        <v>-4532.9986913927223</v>
      </c>
      <c r="F302" s="2" t="s">
        <v>238</v>
      </c>
      <c r="G302" s="10" t="str">
        <f t="shared" si="28"/>
        <v>39140.1442</v>
      </c>
      <c r="H302" s="8">
        <f t="shared" si="29"/>
        <v>-14497</v>
      </c>
      <c r="I302" s="56" t="s">
        <v>665</v>
      </c>
      <c r="J302" s="57" t="s">
        <v>666</v>
      </c>
      <c r="K302" s="56">
        <v>-14497</v>
      </c>
      <c r="L302" s="56" t="s">
        <v>667</v>
      </c>
      <c r="M302" s="57" t="s">
        <v>504</v>
      </c>
      <c r="N302" s="57" t="s">
        <v>242</v>
      </c>
      <c r="O302" s="58" t="s">
        <v>668</v>
      </c>
      <c r="P302" s="58" t="s">
        <v>669</v>
      </c>
    </row>
    <row r="303" spans="1:16" ht="13.5" thickBot="1">
      <c r="A303" s="8" t="str">
        <f t="shared" si="24"/>
        <v> PASJ 23.335 </v>
      </c>
      <c r="B303" s="2" t="str">
        <f t="shared" si="25"/>
        <v>I</v>
      </c>
      <c r="C303" s="8">
        <f t="shared" si="26"/>
        <v>39163.999799999998</v>
      </c>
      <c r="D303" s="10" t="str">
        <f t="shared" si="27"/>
        <v>vis</v>
      </c>
      <c r="E303" s="55">
        <f>VLOOKUP(C303,'Active 1'!C$21:E$956,3,FALSE)</f>
        <v>-4511.9979435542609</v>
      </c>
      <c r="F303" s="2" t="s">
        <v>238</v>
      </c>
      <c r="G303" s="10" t="str">
        <f t="shared" si="28"/>
        <v>39163.9998</v>
      </c>
      <c r="H303" s="8">
        <f t="shared" si="29"/>
        <v>-14476</v>
      </c>
      <c r="I303" s="56" t="s">
        <v>670</v>
      </c>
      <c r="J303" s="57" t="s">
        <v>671</v>
      </c>
      <c r="K303" s="56">
        <v>-14476</v>
      </c>
      <c r="L303" s="56" t="s">
        <v>672</v>
      </c>
      <c r="M303" s="57" t="s">
        <v>504</v>
      </c>
      <c r="N303" s="57" t="s">
        <v>242</v>
      </c>
      <c r="O303" s="58" t="s">
        <v>668</v>
      </c>
      <c r="P303" s="58" t="s">
        <v>669</v>
      </c>
    </row>
    <row r="304" spans="1:16" ht="13.5" thickBot="1">
      <c r="A304" s="8" t="str">
        <f t="shared" si="24"/>
        <v>IBVS 390 </v>
      </c>
      <c r="B304" s="2" t="str">
        <f t="shared" si="25"/>
        <v>I</v>
      </c>
      <c r="C304" s="8">
        <f t="shared" si="26"/>
        <v>39533.178999999996</v>
      </c>
      <c r="D304" s="10" t="str">
        <f t="shared" si="27"/>
        <v>vis</v>
      </c>
      <c r="E304" s="55">
        <f>VLOOKUP(C304,'Active 1'!C$21:E$956,3,FALSE)</f>
        <v>-4186.9992310336684</v>
      </c>
      <c r="F304" s="2" t="s">
        <v>238</v>
      </c>
      <c r="G304" s="10" t="str">
        <f t="shared" si="28"/>
        <v>39533.179</v>
      </c>
      <c r="H304" s="8">
        <f t="shared" si="29"/>
        <v>-14151</v>
      </c>
      <c r="I304" s="56" t="s">
        <v>682</v>
      </c>
      <c r="J304" s="57" t="s">
        <v>683</v>
      </c>
      <c r="K304" s="56">
        <v>-14151</v>
      </c>
      <c r="L304" s="56" t="s">
        <v>455</v>
      </c>
      <c r="M304" s="57" t="s">
        <v>504</v>
      </c>
      <c r="N304" s="57" t="s">
        <v>242</v>
      </c>
      <c r="O304" s="58" t="s">
        <v>684</v>
      </c>
      <c r="P304" s="59" t="s">
        <v>685</v>
      </c>
    </row>
    <row r="305" spans="1:16" ht="13.5" thickBot="1">
      <c r="A305" s="8" t="str">
        <f t="shared" si="24"/>
        <v> AN 291.112 </v>
      </c>
      <c r="B305" s="2" t="str">
        <f t="shared" si="25"/>
        <v>I</v>
      </c>
      <c r="C305" s="8">
        <f t="shared" si="26"/>
        <v>39535.453000000001</v>
      </c>
      <c r="D305" s="10" t="str">
        <f t="shared" si="27"/>
        <v>vis</v>
      </c>
      <c r="E305" s="55">
        <f>VLOOKUP(C305,'Active 1'!C$21:E$956,3,FALSE)</f>
        <v>-4184.9973656190577</v>
      </c>
      <c r="F305" s="2" t="s">
        <v>238</v>
      </c>
      <c r="G305" s="10" t="str">
        <f t="shared" si="28"/>
        <v>39535.453</v>
      </c>
      <c r="H305" s="8">
        <f t="shared" si="29"/>
        <v>-14149</v>
      </c>
      <c r="I305" s="56" t="s">
        <v>686</v>
      </c>
      <c r="J305" s="57" t="s">
        <v>687</v>
      </c>
      <c r="K305" s="56">
        <v>-14149</v>
      </c>
      <c r="L305" s="56" t="s">
        <v>653</v>
      </c>
      <c r="M305" s="57" t="s">
        <v>504</v>
      </c>
      <c r="N305" s="57" t="s">
        <v>242</v>
      </c>
      <c r="O305" s="58" t="s">
        <v>688</v>
      </c>
      <c r="P305" s="58" t="s">
        <v>689</v>
      </c>
    </row>
    <row r="306" spans="1:16" ht="13.5" thickBot="1">
      <c r="A306" s="8" t="str">
        <f t="shared" si="24"/>
        <v>IBVS 390 </v>
      </c>
      <c r="B306" s="2" t="str">
        <f t="shared" si="25"/>
        <v>I</v>
      </c>
      <c r="C306" s="8">
        <f t="shared" si="26"/>
        <v>39802.402999999998</v>
      </c>
      <c r="D306" s="10" t="str">
        <f t="shared" si="27"/>
        <v>vis</v>
      </c>
      <c r="E306" s="55">
        <f>VLOOKUP(C306,'Active 1'!C$21:E$956,3,FALSE)</f>
        <v>-3949.993859713602</v>
      </c>
      <c r="F306" s="2" t="s">
        <v>238</v>
      </c>
      <c r="G306" s="10" t="str">
        <f t="shared" si="28"/>
        <v>39802.403</v>
      </c>
      <c r="H306" s="8">
        <f t="shared" si="29"/>
        <v>-13914</v>
      </c>
      <c r="I306" s="56" t="s">
        <v>690</v>
      </c>
      <c r="J306" s="57" t="s">
        <v>691</v>
      </c>
      <c r="K306" s="56">
        <v>-13914</v>
      </c>
      <c r="L306" s="56" t="s">
        <v>621</v>
      </c>
      <c r="M306" s="57" t="s">
        <v>504</v>
      </c>
      <c r="N306" s="57" t="s">
        <v>242</v>
      </c>
      <c r="O306" s="58" t="s">
        <v>684</v>
      </c>
      <c r="P306" s="59" t="s">
        <v>685</v>
      </c>
    </row>
    <row r="307" spans="1:16" ht="13.5" thickBot="1">
      <c r="A307" s="8" t="str">
        <f t="shared" si="24"/>
        <v> AJ 82.61 </v>
      </c>
      <c r="B307" s="2" t="str">
        <f t="shared" si="25"/>
        <v>I</v>
      </c>
      <c r="C307" s="8">
        <f t="shared" si="26"/>
        <v>39875.097999999998</v>
      </c>
      <c r="D307" s="10" t="str">
        <f t="shared" si="27"/>
        <v>vis</v>
      </c>
      <c r="E307" s="55">
        <f>VLOOKUP(C307,'Active 1'!C$21:E$956,3,FALSE)</f>
        <v>-3885.9984303755336</v>
      </c>
      <c r="F307" s="2" t="s">
        <v>238</v>
      </c>
      <c r="G307" s="10" t="str">
        <f t="shared" si="28"/>
        <v>39875.0980</v>
      </c>
      <c r="H307" s="8">
        <f t="shared" si="29"/>
        <v>-13850</v>
      </c>
      <c r="I307" s="56" t="s">
        <v>707</v>
      </c>
      <c r="J307" s="57" t="s">
        <v>708</v>
      </c>
      <c r="K307" s="56">
        <v>-13850</v>
      </c>
      <c r="L307" s="56" t="s">
        <v>709</v>
      </c>
      <c r="M307" s="57" t="s">
        <v>504</v>
      </c>
      <c r="N307" s="57" t="s">
        <v>242</v>
      </c>
      <c r="O307" s="58" t="s">
        <v>710</v>
      </c>
      <c r="P307" s="58" t="s">
        <v>711</v>
      </c>
    </row>
    <row r="308" spans="1:16" ht="13.5" thickBot="1">
      <c r="A308" s="8" t="str">
        <f t="shared" si="24"/>
        <v>VSB 47 </v>
      </c>
      <c r="B308" s="2" t="str">
        <f t="shared" si="25"/>
        <v>I</v>
      </c>
      <c r="C308" s="8">
        <f t="shared" si="26"/>
        <v>40226.110999999997</v>
      </c>
      <c r="D308" s="10" t="str">
        <f t="shared" si="27"/>
        <v>vis</v>
      </c>
      <c r="E308" s="55">
        <f>VLOOKUP(C308,'Active 1'!C$21:E$956,3,FALSE)</f>
        <v>-3576.9919287145763</v>
      </c>
      <c r="F308" s="2" t="s">
        <v>238</v>
      </c>
      <c r="G308" s="10" t="str">
        <f t="shared" si="28"/>
        <v>40226.111</v>
      </c>
      <c r="H308" s="8">
        <f t="shared" si="29"/>
        <v>-13541</v>
      </c>
      <c r="I308" s="56" t="s">
        <v>742</v>
      </c>
      <c r="J308" s="57" t="s">
        <v>743</v>
      </c>
      <c r="K308" s="56">
        <v>-13541</v>
      </c>
      <c r="L308" s="56" t="s">
        <v>675</v>
      </c>
      <c r="M308" s="57" t="s">
        <v>263</v>
      </c>
      <c r="N308" s="57"/>
      <c r="O308" s="58" t="s">
        <v>744</v>
      </c>
      <c r="P308" s="59" t="s">
        <v>545</v>
      </c>
    </row>
    <row r="309" spans="1:16" ht="13.5" thickBot="1">
      <c r="A309" s="8" t="str">
        <f t="shared" si="24"/>
        <v> AVSJ 4.88 </v>
      </c>
      <c r="B309" s="2" t="str">
        <f t="shared" si="25"/>
        <v>I</v>
      </c>
      <c r="C309" s="8">
        <f t="shared" si="26"/>
        <v>40589.589</v>
      </c>
      <c r="D309" s="10" t="str">
        <f t="shared" si="27"/>
        <v>vis</v>
      </c>
      <c r="E309" s="55">
        <f>VLOOKUP(C309,'Active 1'!C$21:E$956,3,FALSE)</f>
        <v>-3257.0121410408356</v>
      </c>
      <c r="F309" s="2" t="s">
        <v>238</v>
      </c>
      <c r="G309" s="10" t="str">
        <f t="shared" si="28"/>
        <v>40589.589</v>
      </c>
      <c r="H309" s="8">
        <f t="shared" si="29"/>
        <v>-13221</v>
      </c>
      <c r="I309" s="56" t="s">
        <v>754</v>
      </c>
      <c r="J309" s="57" t="s">
        <v>755</v>
      </c>
      <c r="K309" s="56">
        <v>-13221</v>
      </c>
      <c r="L309" s="56" t="s">
        <v>756</v>
      </c>
      <c r="M309" s="57" t="s">
        <v>263</v>
      </c>
      <c r="N309" s="57"/>
      <c r="O309" s="58" t="s">
        <v>757</v>
      </c>
      <c r="P309" s="58" t="s">
        <v>758</v>
      </c>
    </row>
    <row r="310" spans="1:16" ht="13.5" thickBot="1">
      <c r="A310" s="8" t="str">
        <f t="shared" si="24"/>
        <v> AVSJ 4.88 </v>
      </c>
      <c r="B310" s="2" t="str">
        <f t="shared" si="25"/>
        <v>I</v>
      </c>
      <c r="C310" s="8">
        <f t="shared" si="26"/>
        <v>40597.571000000004</v>
      </c>
      <c r="D310" s="10" t="str">
        <f t="shared" si="27"/>
        <v>vis</v>
      </c>
      <c r="E310" s="55">
        <f>VLOOKUP(C310,'Active 1'!C$21:E$956,3,FALSE)</f>
        <v>-3249.9853645503381</v>
      </c>
      <c r="F310" s="2" t="s">
        <v>238</v>
      </c>
      <c r="G310" s="10" t="str">
        <f t="shared" si="28"/>
        <v>40597.571</v>
      </c>
      <c r="H310" s="8">
        <f t="shared" si="29"/>
        <v>-13214</v>
      </c>
      <c r="I310" s="56" t="s">
        <v>763</v>
      </c>
      <c r="J310" s="57" t="s">
        <v>764</v>
      </c>
      <c r="K310" s="56">
        <v>-13214</v>
      </c>
      <c r="L310" s="56" t="s">
        <v>662</v>
      </c>
      <c r="M310" s="57" t="s">
        <v>263</v>
      </c>
      <c r="N310" s="57"/>
      <c r="O310" s="58" t="s">
        <v>765</v>
      </c>
      <c r="P310" s="58" t="s">
        <v>758</v>
      </c>
    </row>
    <row r="311" spans="1:16" ht="13.5" thickBot="1">
      <c r="A311" s="8" t="str">
        <f t="shared" si="24"/>
        <v> AVSJ 4.88 </v>
      </c>
      <c r="B311" s="2" t="str">
        <f t="shared" si="25"/>
        <v>I</v>
      </c>
      <c r="C311" s="8">
        <f t="shared" si="26"/>
        <v>40597.571000000004</v>
      </c>
      <c r="D311" s="10" t="str">
        <f t="shared" si="27"/>
        <v>vis</v>
      </c>
      <c r="E311" s="55">
        <f>VLOOKUP(C311,'Active 1'!C$21:E$956,3,FALSE)</f>
        <v>-3249.9853645503381</v>
      </c>
      <c r="F311" s="2" t="s">
        <v>238</v>
      </c>
      <c r="G311" s="10" t="str">
        <f t="shared" si="28"/>
        <v>40597.571</v>
      </c>
      <c r="H311" s="8">
        <f t="shared" si="29"/>
        <v>-13214</v>
      </c>
      <c r="I311" s="56" t="s">
        <v>763</v>
      </c>
      <c r="J311" s="57" t="s">
        <v>764</v>
      </c>
      <c r="K311" s="56">
        <v>-13214</v>
      </c>
      <c r="L311" s="56" t="s">
        <v>662</v>
      </c>
      <c r="M311" s="57" t="s">
        <v>263</v>
      </c>
      <c r="N311" s="57"/>
      <c r="O311" s="58" t="s">
        <v>734</v>
      </c>
      <c r="P311" s="58" t="s">
        <v>758</v>
      </c>
    </row>
    <row r="312" spans="1:16" ht="13.5" thickBot="1">
      <c r="A312" s="8" t="str">
        <f t="shared" si="24"/>
        <v> AVSJ 4.88 </v>
      </c>
      <c r="B312" s="2" t="str">
        <f t="shared" si="25"/>
        <v>I</v>
      </c>
      <c r="C312" s="8">
        <f t="shared" si="26"/>
        <v>40606.633000000002</v>
      </c>
      <c r="D312" s="10" t="str">
        <f t="shared" si="27"/>
        <v>vis</v>
      </c>
      <c r="E312" s="55">
        <f>VLOOKUP(C312,'Active 1'!C$21:E$956,3,FALSE)</f>
        <v>-3242.0078340370778</v>
      </c>
      <c r="F312" s="2" t="s">
        <v>238</v>
      </c>
      <c r="G312" s="10" t="str">
        <f t="shared" si="28"/>
        <v>40606.633</v>
      </c>
      <c r="H312" s="8">
        <f t="shared" si="29"/>
        <v>-13206</v>
      </c>
      <c r="I312" s="56" t="s">
        <v>766</v>
      </c>
      <c r="J312" s="57" t="s">
        <v>767</v>
      </c>
      <c r="K312" s="56">
        <v>-13206</v>
      </c>
      <c r="L312" s="56" t="s">
        <v>768</v>
      </c>
      <c r="M312" s="57" t="s">
        <v>263</v>
      </c>
      <c r="N312" s="57"/>
      <c r="O312" s="58" t="s">
        <v>724</v>
      </c>
      <c r="P312" s="58" t="s">
        <v>758</v>
      </c>
    </row>
    <row r="313" spans="1:16" ht="13.5" thickBot="1">
      <c r="A313" s="8" t="str">
        <f t="shared" si="24"/>
        <v> AVSJ 4.88 </v>
      </c>
      <c r="B313" s="2" t="str">
        <f t="shared" si="25"/>
        <v>I</v>
      </c>
      <c r="C313" s="8">
        <f t="shared" si="26"/>
        <v>40615.733999999997</v>
      </c>
      <c r="D313" s="10" t="str">
        <f t="shared" si="27"/>
        <v>vis</v>
      </c>
      <c r="E313" s="55">
        <f>VLOOKUP(C313,'Active 1'!C$21:E$956,3,FALSE)</f>
        <v>-3233.9959707396647</v>
      </c>
      <c r="F313" s="2" t="s">
        <v>238</v>
      </c>
      <c r="G313" s="10" t="str">
        <f t="shared" si="28"/>
        <v>40615.734</v>
      </c>
      <c r="H313" s="8">
        <f t="shared" si="29"/>
        <v>-13198</v>
      </c>
      <c r="I313" s="56" t="s">
        <v>769</v>
      </c>
      <c r="J313" s="57" t="s">
        <v>770</v>
      </c>
      <c r="K313" s="56">
        <v>-13198</v>
      </c>
      <c r="L313" s="56" t="s">
        <v>771</v>
      </c>
      <c r="M313" s="57" t="s">
        <v>263</v>
      </c>
      <c r="N313" s="57"/>
      <c r="O313" s="58" t="s">
        <v>734</v>
      </c>
      <c r="P313" s="58" t="s">
        <v>758</v>
      </c>
    </row>
    <row r="314" spans="1:16" ht="13.5" thickBot="1">
      <c r="A314" s="8" t="str">
        <f t="shared" si="24"/>
        <v> AVSJ 4.88 </v>
      </c>
      <c r="B314" s="2" t="str">
        <f t="shared" si="25"/>
        <v>I</v>
      </c>
      <c r="C314" s="8">
        <f t="shared" si="26"/>
        <v>40631.614000000001</v>
      </c>
      <c r="D314" s="10" t="str">
        <f t="shared" si="27"/>
        <v>vis</v>
      </c>
      <c r="E314" s="55">
        <f>VLOOKUP(C314,'Active 1'!C$21:E$956,3,FALSE)</f>
        <v>-3220.0163652937772</v>
      </c>
      <c r="F314" s="2" t="s">
        <v>238</v>
      </c>
      <c r="G314" s="10" t="str">
        <f t="shared" si="28"/>
        <v>40631.614</v>
      </c>
      <c r="H314" s="8">
        <f t="shared" si="29"/>
        <v>-13184</v>
      </c>
      <c r="I314" s="56" t="s">
        <v>772</v>
      </c>
      <c r="J314" s="57" t="s">
        <v>773</v>
      </c>
      <c r="K314" s="56">
        <v>-13184</v>
      </c>
      <c r="L314" s="56" t="s">
        <v>774</v>
      </c>
      <c r="M314" s="57" t="s">
        <v>263</v>
      </c>
      <c r="N314" s="57"/>
      <c r="O314" s="58" t="s">
        <v>724</v>
      </c>
      <c r="P314" s="58" t="s">
        <v>758</v>
      </c>
    </row>
    <row r="315" spans="1:16" ht="13.5" thickBot="1">
      <c r="A315" s="8" t="str">
        <f t="shared" si="24"/>
        <v> AVSJ 4.88 </v>
      </c>
      <c r="B315" s="2" t="str">
        <f t="shared" si="25"/>
        <v>I</v>
      </c>
      <c r="C315" s="8">
        <f t="shared" si="26"/>
        <v>40681.61</v>
      </c>
      <c r="D315" s="10" t="str">
        <f t="shared" si="27"/>
        <v>vis</v>
      </c>
      <c r="E315" s="55">
        <f>VLOOKUP(C315,'Active 1'!C$21:E$956,3,FALSE)</f>
        <v>-3176.0034966620142</v>
      </c>
      <c r="F315" s="2" t="s">
        <v>238</v>
      </c>
      <c r="G315" s="10" t="str">
        <f t="shared" si="28"/>
        <v>40681.610</v>
      </c>
      <c r="H315" s="8">
        <f t="shared" si="29"/>
        <v>-13140</v>
      </c>
      <c r="I315" s="56" t="s">
        <v>775</v>
      </c>
      <c r="J315" s="57" t="s">
        <v>776</v>
      </c>
      <c r="K315" s="56">
        <v>-13140</v>
      </c>
      <c r="L315" s="56" t="s">
        <v>753</v>
      </c>
      <c r="M315" s="57" t="s">
        <v>263</v>
      </c>
      <c r="N315" s="57"/>
      <c r="O315" s="58" t="s">
        <v>757</v>
      </c>
      <c r="P315" s="58" t="s">
        <v>758</v>
      </c>
    </row>
    <row r="316" spans="1:16" ht="13.5" thickBot="1">
      <c r="A316" s="8" t="str">
        <f t="shared" si="24"/>
        <v> AVSJ 4.88 </v>
      </c>
      <c r="B316" s="2" t="str">
        <f t="shared" si="25"/>
        <v>I</v>
      </c>
      <c r="C316" s="8">
        <f t="shared" si="26"/>
        <v>40689.563999999998</v>
      </c>
      <c r="D316" s="10" t="str">
        <f t="shared" si="27"/>
        <v>vis</v>
      </c>
      <c r="E316" s="55">
        <f>VLOOKUP(C316,'Active 1'!C$21:E$956,3,FALSE)</f>
        <v>-3169.00136934989</v>
      </c>
      <c r="F316" s="2" t="s">
        <v>238</v>
      </c>
      <c r="G316" s="10" t="str">
        <f t="shared" si="28"/>
        <v>40689.564</v>
      </c>
      <c r="H316" s="8">
        <f t="shared" si="29"/>
        <v>-13133</v>
      </c>
      <c r="I316" s="56" t="s">
        <v>777</v>
      </c>
      <c r="J316" s="57" t="s">
        <v>778</v>
      </c>
      <c r="K316" s="56">
        <v>-13133</v>
      </c>
      <c r="L316" s="56" t="s">
        <v>779</v>
      </c>
      <c r="M316" s="57" t="s">
        <v>263</v>
      </c>
      <c r="N316" s="57"/>
      <c r="O316" s="58" t="s">
        <v>780</v>
      </c>
      <c r="P316" s="58" t="s">
        <v>758</v>
      </c>
    </row>
    <row r="317" spans="1:16" ht="13.5" thickBot="1">
      <c r="A317" s="8" t="str">
        <f t="shared" si="24"/>
        <v> AVSJ 4.88 </v>
      </c>
      <c r="B317" s="2" t="str">
        <f t="shared" si="25"/>
        <v>I</v>
      </c>
      <c r="C317" s="8">
        <f t="shared" si="26"/>
        <v>40941.739000000001</v>
      </c>
      <c r="D317" s="10" t="str">
        <f t="shared" si="27"/>
        <v>vis</v>
      </c>
      <c r="E317" s="55">
        <f>VLOOKUP(C317,'Active 1'!C$21:E$956,3,FALSE)</f>
        <v>-2947.0047066725729</v>
      </c>
      <c r="F317" s="2" t="s">
        <v>238</v>
      </c>
      <c r="G317" s="10" t="str">
        <f t="shared" si="28"/>
        <v>40941.739</v>
      </c>
      <c r="H317" s="8">
        <f t="shared" si="29"/>
        <v>-12911</v>
      </c>
      <c r="I317" s="56" t="s">
        <v>781</v>
      </c>
      <c r="J317" s="57" t="s">
        <v>782</v>
      </c>
      <c r="K317" s="56">
        <v>-12911</v>
      </c>
      <c r="L317" s="56" t="s">
        <v>783</v>
      </c>
      <c r="M317" s="57" t="s">
        <v>263</v>
      </c>
      <c r="N317" s="57"/>
      <c r="O317" s="58" t="s">
        <v>784</v>
      </c>
      <c r="P317" s="58" t="s">
        <v>758</v>
      </c>
    </row>
    <row r="318" spans="1:16" ht="13.5" thickBot="1">
      <c r="A318" s="8" t="str">
        <f t="shared" si="24"/>
        <v> AVSJ 4.88 </v>
      </c>
      <c r="B318" s="2" t="str">
        <f t="shared" si="25"/>
        <v>I</v>
      </c>
      <c r="C318" s="8">
        <f t="shared" si="26"/>
        <v>40950.826999999997</v>
      </c>
      <c r="D318" s="10" t="str">
        <f t="shared" si="27"/>
        <v>vis</v>
      </c>
      <c r="E318" s="55">
        <f>VLOOKUP(C318,'Active 1'!C$21:E$956,3,FALSE)</f>
        <v>-2939.0042876365442</v>
      </c>
      <c r="F318" s="2" t="s">
        <v>238</v>
      </c>
      <c r="G318" s="10" t="str">
        <f t="shared" si="28"/>
        <v>40950.827</v>
      </c>
      <c r="H318" s="8">
        <f t="shared" si="29"/>
        <v>-12903</v>
      </c>
      <c r="I318" s="56" t="s">
        <v>785</v>
      </c>
      <c r="J318" s="57" t="s">
        <v>786</v>
      </c>
      <c r="K318" s="56">
        <v>-12903</v>
      </c>
      <c r="L318" s="56" t="s">
        <v>787</v>
      </c>
      <c r="M318" s="57" t="s">
        <v>263</v>
      </c>
      <c r="N318" s="57"/>
      <c r="O318" s="58" t="s">
        <v>788</v>
      </c>
      <c r="P318" s="58" t="s">
        <v>758</v>
      </c>
    </row>
    <row r="319" spans="1:16" ht="13.5" thickBot="1">
      <c r="A319" s="8" t="str">
        <f t="shared" si="24"/>
        <v>IBVS 692 </v>
      </c>
      <c r="B319" s="2" t="str">
        <f t="shared" si="25"/>
        <v>I</v>
      </c>
      <c r="C319" s="8">
        <f t="shared" si="26"/>
        <v>40971.281999999999</v>
      </c>
      <c r="D319" s="10" t="str">
        <f t="shared" si="27"/>
        <v>vis</v>
      </c>
      <c r="E319" s="55">
        <f>VLOOKUP(C319,'Active 1'!C$21:E$956,3,FALSE)</f>
        <v>-2920.9971825108778</v>
      </c>
      <c r="F319" s="2" t="s">
        <v>238</v>
      </c>
      <c r="G319" s="10" t="str">
        <f t="shared" si="28"/>
        <v>40971.282</v>
      </c>
      <c r="H319" s="8">
        <f t="shared" si="29"/>
        <v>-12885</v>
      </c>
      <c r="I319" s="56" t="s">
        <v>794</v>
      </c>
      <c r="J319" s="57" t="s">
        <v>795</v>
      </c>
      <c r="K319" s="56">
        <v>-12885</v>
      </c>
      <c r="L319" s="56" t="s">
        <v>791</v>
      </c>
      <c r="M319" s="57" t="s">
        <v>504</v>
      </c>
      <c r="N319" s="57" t="s">
        <v>242</v>
      </c>
      <c r="O319" s="58" t="s">
        <v>796</v>
      </c>
      <c r="P319" s="59" t="s">
        <v>797</v>
      </c>
    </row>
    <row r="320" spans="1:16" ht="13.5" thickBot="1">
      <c r="A320" s="8" t="str">
        <f t="shared" si="24"/>
        <v> AVSJ 5.32 </v>
      </c>
      <c r="B320" s="2" t="str">
        <f t="shared" si="25"/>
        <v>I</v>
      </c>
      <c r="C320" s="8">
        <f t="shared" si="26"/>
        <v>40973.563000000002</v>
      </c>
      <c r="D320" s="10" t="str">
        <f t="shared" si="27"/>
        <v>vis</v>
      </c>
      <c r="E320" s="55">
        <f>VLOOKUP(C320,'Active 1'!C$21:E$956,3,FALSE)</f>
        <v>-2918.9891548016776</v>
      </c>
      <c r="F320" s="2" t="s">
        <v>238</v>
      </c>
      <c r="G320" s="10" t="str">
        <f t="shared" si="28"/>
        <v>40973.563</v>
      </c>
      <c r="H320" s="8">
        <f t="shared" si="29"/>
        <v>-12883</v>
      </c>
      <c r="I320" s="56" t="s">
        <v>798</v>
      </c>
      <c r="J320" s="57" t="s">
        <v>799</v>
      </c>
      <c r="K320" s="56">
        <v>-12883</v>
      </c>
      <c r="L320" s="56" t="s">
        <v>455</v>
      </c>
      <c r="M320" s="57" t="s">
        <v>263</v>
      </c>
      <c r="N320" s="57"/>
      <c r="O320" s="58" t="s">
        <v>800</v>
      </c>
      <c r="P320" s="58" t="s">
        <v>801</v>
      </c>
    </row>
    <row r="321" spans="1:16" ht="13.5" thickBot="1">
      <c r="A321" s="8" t="str">
        <f t="shared" si="24"/>
        <v> AVSJ 5.32 </v>
      </c>
      <c r="B321" s="2" t="str">
        <f t="shared" si="25"/>
        <v>I</v>
      </c>
      <c r="C321" s="8">
        <f t="shared" si="26"/>
        <v>40975.805999999997</v>
      </c>
      <c r="D321" s="10" t="str">
        <f t="shared" si="27"/>
        <v>vis</v>
      </c>
      <c r="E321" s="55">
        <f>VLOOKUP(C321,'Active 1'!C$21:E$956,3,FALSE)</f>
        <v>-2917.0145795488411</v>
      </c>
      <c r="F321" s="2" t="s">
        <v>238</v>
      </c>
      <c r="G321" s="10" t="str">
        <f t="shared" si="28"/>
        <v>40975.806</v>
      </c>
      <c r="H321" s="8">
        <f t="shared" si="29"/>
        <v>-12881</v>
      </c>
      <c r="I321" s="56" t="s">
        <v>802</v>
      </c>
      <c r="J321" s="57" t="s">
        <v>803</v>
      </c>
      <c r="K321" s="56">
        <v>-12881</v>
      </c>
      <c r="L321" s="56" t="s">
        <v>774</v>
      </c>
      <c r="M321" s="57" t="s">
        <v>263</v>
      </c>
      <c r="N321" s="57"/>
      <c r="O321" s="58" t="s">
        <v>788</v>
      </c>
      <c r="P321" s="58" t="s">
        <v>801</v>
      </c>
    </row>
    <row r="322" spans="1:16" ht="13.5" thickBot="1">
      <c r="A322" s="8" t="str">
        <f t="shared" si="24"/>
        <v>IBVS 692 </v>
      </c>
      <c r="B322" s="2" t="str">
        <f t="shared" si="25"/>
        <v>I</v>
      </c>
      <c r="C322" s="8">
        <f t="shared" si="26"/>
        <v>40979.233999999997</v>
      </c>
      <c r="D322" s="10" t="str">
        <f t="shared" si="27"/>
        <v>vis</v>
      </c>
      <c r="E322" s="55">
        <f>VLOOKUP(C322,'Active 1'!C$21:E$956,3,FALSE)</f>
        <v>-2913.996815854352</v>
      </c>
      <c r="F322" s="2" t="s">
        <v>238</v>
      </c>
      <c r="G322" s="10" t="str">
        <f t="shared" si="28"/>
        <v>40979.234</v>
      </c>
      <c r="H322" s="8">
        <f t="shared" si="29"/>
        <v>-12878</v>
      </c>
      <c r="I322" s="56" t="s">
        <v>804</v>
      </c>
      <c r="J322" s="57" t="s">
        <v>805</v>
      </c>
      <c r="K322" s="56">
        <v>-12878</v>
      </c>
      <c r="L322" s="56" t="s">
        <v>723</v>
      </c>
      <c r="M322" s="57" t="s">
        <v>504</v>
      </c>
      <c r="N322" s="57" t="s">
        <v>242</v>
      </c>
      <c r="O322" s="58" t="s">
        <v>796</v>
      </c>
      <c r="P322" s="59" t="s">
        <v>797</v>
      </c>
    </row>
    <row r="323" spans="1:16" ht="13.5" thickBot="1">
      <c r="A323" s="8" t="str">
        <f t="shared" si="24"/>
        <v> AVSJ 5.32 </v>
      </c>
      <c r="B323" s="2" t="str">
        <f t="shared" si="25"/>
        <v>I</v>
      </c>
      <c r="C323" s="8">
        <f t="shared" si="26"/>
        <v>40982.637000000002</v>
      </c>
      <c r="D323" s="10" t="str">
        <f t="shared" si="27"/>
        <v>vis</v>
      </c>
      <c r="E323" s="55">
        <f>VLOOKUP(C323,'Active 1'!C$21:E$956,3,FALSE)</f>
        <v>-2911.001060354829</v>
      </c>
      <c r="F323" s="2" t="s">
        <v>238</v>
      </c>
      <c r="G323" s="10" t="str">
        <f t="shared" si="28"/>
        <v>40982.637</v>
      </c>
      <c r="H323" s="8">
        <f t="shared" si="29"/>
        <v>-12875</v>
      </c>
      <c r="I323" s="56" t="s">
        <v>806</v>
      </c>
      <c r="J323" s="57" t="s">
        <v>807</v>
      </c>
      <c r="K323" s="56">
        <v>-12875</v>
      </c>
      <c r="L323" s="56" t="s">
        <v>753</v>
      </c>
      <c r="M323" s="57" t="s">
        <v>263</v>
      </c>
      <c r="N323" s="57"/>
      <c r="O323" s="58" t="s">
        <v>808</v>
      </c>
      <c r="P323" s="58" t="s">
        <v>801</v>
      </c>
    </row>
    <row r="324" spans="1:16" ht="13.5" thickBot="1">
      <c r="A324" s="8" t="str">
        <f t="shared" si="24"/>
        <v> AVSJ 5.32 </v>
      </c>
      <c r="B324" s="2" t="str">
        <f t="shared" si="25"/>
        <v>I</v>
      </c>
      <c r="C324" s="8">
        <f t="shared" si="26"/>
        <v>40982.637999999999</v>
      </c>
      <c r="D324" s="10" t="str">
        <f t="shared" si="27"/>
        <v>vis</v>
      </c>
      <c r="E324" s="55">
        <f>VLOOKUP(C324,'Active 1'!C$21:E$956,3,FALSE)</f>
        <v>-2911.0001800270334</v>
      </c>
      <c r="F324" s="2" t="s">
        <v>238</v>
      </c>
      <c r="G324" s="10" t="str">
        <f t="shared" si="28"/>
        <v>40982.638</v>
      </c>
      <c r="H324" s="8">
        <f t="shared" si="29"/>
        <v>-12875</v>
      </c>
      <c r="I324" s="56" t="s">
        <v>809</v>
      </c>
      <c r="J324" s="57" t="s">
        <v>810</v>
      </c>
      <c r="K324" s="56">
        <v>-12875</v>
      </c>
      <c r="L324" s="56" t="s">
        <v>714</v>
      </c>
      <c r="M324" s="57" t="s">
        <v>263</v>
      </c>
      <c r="N324" s="57"/>
      <c r="O324" s="58" t="s">
        <v>780</v>
      </c>
      <c r="P324" s="58" t="s">
        <v>801</v>
      </c>
    </row>
    <row r="325" spans="1:16" ht="13.5" thickBot="1">
      <c r="A325" s="8" t="str">
        <f t="shared" si="24"/>
        <v> AVSJ 5.32 </v>
      </c>
      <c r="B325" s="2" t="str">
        <f t="shared" si="25"/>
        <v>I</v>
      </c>
      <c r="C325" s="8">
        <f t="shared" si="26"/>
        <v>41683.523999999998</v>
      </c>
      <c r="D325" s="10" t="str">
        <f t="shared" si="27"/>
        <v>vis</v>
      </c>
      <c r="E325" s="55">
        <f>VLOOKUP(C325,'Active 1'!C$21:E$956,3,FALSE)</f>
        <v>-2293.990750395817</v>
      </c>
      <c r="F325" s="2" t="s">
        <v>238</v>
      </c>
      <c r="G325" s="10" t="str">
        <f t="shared" si="28"/>
        <v>41683.524</v>
      </c>
      <c r="H325" s="8">
        <f t="shared" si="29"/>
        <v>-12258</v>
      </c>
      <c r="I325" s="56" t="s">
        <v>816</v>
      </c>
      <c r="J325" s="57" t="s">
        <v>817</v>
      </c>
      <c r="K325" s="56">
        <v>-12258</v>
      </c>
      <c r="L325" s="56" t="s">
        <v>747</v>
      </c>
      <c r="M325" s="57" t="s">
        <v>263</v>
      </c>
      <c r="N325" s="57"/>
      <c r="O325" s="58" t="s">
        <v>676</v>
      </c>
      <c r="P325" s="58" t="s">
        <v>801</v>
      </c>
    </row>
    <row r="326" spans="1:16" ht="13.5" thickBot="1">
      <c r="A326" s="8" t="str">
        <f t="shared" si="24"/>
        <v> AVSJ 5.85 </v>
      </c>
      <c r="B326" s="2" t="str">
        <f t="shared" si="25"/>
        <v>I</v>
      </c>
      <c r="C326" s="8">
        <f t="shared" si="26"/>
        <v>41717.588000000003</v>
      </c>
      <c r="D326" s="10" t="str">
        <f t="shared" si="27"/>
        <v>vis</v>
      </c>
      <c r="E326" s="55">
        <f>VLOOKUP(C326,'Active 1'!C$21:E$956,3,FALSE)</f>
        <v>-2264.0032642554725</v>
      </c>
      <c r="F326" s="2" t="s">
        <v>238</v>
      </c>
      <c r="G326" s="10" t="str">
        <f t="shared" si="28"/>
        <v>41717.588</v>
      </c>
      <c r="H326" s="8">
        <f t="shared" si="29"/>
        <v>-12228</v>
      </c>
      <c r="I326" s="56" t="s">
        <v>822</v>
      </c>
      <c r="J326" s="57" t="s">
        <v>823</v>
      </c>
      <c r="K326" s="56">
        <v>-12228</v>
      </c>
      <c r="L326" s="56" t="s">
        <v>756</v>
      </c>
      <c r="M326" s="57" t="s">
        <v>263</v>
      </c>
      <c r="N326" s="57"/>
      <c r="O326" s="58" t="s">
        <v>808</v>
      </c>
      <c r="P326" s="58" t="s">
        <v>824</v>
      </c>
    </row>
    <row r="327" spans="1:16" ht="13.5" thickBot="1">
      <c r="A327" s="8" t="str">
        <f t="shared" si="24"/>
        <v> AVSJ 5.85 </v>
      </c>
      <c r="B327" s="2" t="str">
        <f t="shared" si="25"/>
        <v>I</v>
      </c>
      <c r="C327" s="8">
        <f t="shared" si="26"/>
        <v>41751.677000000003</v>
      </c>
      <c r="D327" s="10" t="str">
        <f t="shared" si="27"/>
        <v>vis</v>
      </c>
      <c r="E327" s="55">
        <f>VLOOKUP(C327,'Active 1'!C$21:E$956,3,FALSE)</f>
        <v>-2233.9937699201619</v>
      </c>
      <c r="F327" s="2" t="s">
        <v>238</v>
      </c>
      <c r="G327" s="10" t="str">
        <f t="shared" si="28"/>
        <v>41751.677</v>
      </c>
      <c r="H327" s="8">
        <f t="shared" si="29"/>
        <v>-12198</v>
      </c>
      <c r="I327" s="56" t="s">
        <v>829</v>
      </c>
      <c r="J327" s="57" t="s">
        <v>830</v>
      </c>
      <c r="K327" s="56">
        <v>-12198</v>
      </c>
      <c r="L327" s="56" t="s">
        <v>779</v>
      </c>
      <c r="M327" s="57" t="s">
        <v>263</v>
      </c>
      <c r="N327" s="57"/>
      <c r="O327" s="58" t="s">
        <v>831</v>
      </c>
      <c r="P327" s="58" t="s">
        <v>824</v>
      </c>
    </row>
    <row r="328" spans="1:16" ht="13.5" thickBot="1">
      <c r="A328" s="8" t="str">
        <f t="shared" si="24"/>
        <v> AVSJ 5.85 </v>
      </c>
      <c r="B328" s="2" t="str">
        <f t="shared" si="25"/>
        <v>I</v>
      </c>
      <c r="C328" s="8">
        <f t="shared" si="26"/>
        <v>41759.614999999998</v>
      </c>
      <c r="D328" s="10" t="str">
        <f t="shared" si="27"/>
        <v>vis</v>
      </c>
      <c r="E328" s="55">
        <f>VLOOKUP(C328,'Active 1'!C$21:E$956,3,FALSE)</f>
        <v>-2227.0057278528225</v>
      </c>
      <c r="F328" s="2" t="s">
        <v>238</v>
      </c>
      <c r="G328" s="10" t="str">
        <f t="shared" si="28"/>
        <v>41759.615</v>
      </c>
      <c r="H328" s="8">
        <f t="shared" si="29"/>
        <v>-12191</v>
      </c>
      <c r="I328" s="56" t="s">
        <v>832</v>
      </c>
      <c r="J328" s="57" t="s">
        <v>833</v>
      </c>
      <c r="K328" s="56">
        <v>-12191</v>
      </c>
      <c r="L328" s="56" t="s">
        <v>834</v>
      </c>
      <c r="M328" s="57" t="s">
        <v>263</v>
      </c>
      <c r="N328" s="57"/>
      <c r="O328" s="58" t="s">
        <v>835</v>
      </c>
      <c r="P328" s="58" t="s">
        <v>824</v>
      </c>
    </row>
    <row r="329" spans="1:16" ht="13.5" thickBot="1">
      <c r="A329" s="8" t="str">
        <f t="shared" si="24"/>
        <v> AVSJ 5.85 </v>
      </c>
      <c r="B329" s="2" t="str">
        <f t="shared" si="25"/>
        <v>I</v>
      </c>
      <c r="C329" s="8">
        <f t="shared" si="26"/>
        <v>41986.805999999997</v>
      </c>
      <c r="D329" s="10" t="str">
        <f t="shared" si="27"/>
        <v>vis</v>
      </c>
      <c r="E329" s="55">
        <f>VLOOKUP(C329,'Active 1'!C$21:E$956,3,FALSE)</f>
        <v>-2027.0031749022069</v>
      </c>
      <c r="F329" s="2" t="s">
        <v>238</v>
      </c>
      <c r="G329" s="10" t="str">
        <f t="shared" si="28"/>
        <v>41986.806</v>
      </c>
      <c r="H329" s="8">
        <f t="shared" si="29"/>
        <v>-11991</v>
      </c>
      <c r="I329" s="56" t="s">
        <v>839</v>
      </c>
      <c r="J329" s="57" t="s">
        <v>840</v>
      </c>
      <c r="K329" s="56">
        <v>-11991</v>
      </c>
      <c r="L329" s="56" t="s">
        <v>701</v>
      </c>
      <c r="M329" s="57" t="s">
        <v>263</v>
      </c>
      <c r="N329" s="57"/>
      <c r="O329" s="58" t="s">
        <v>841</v>
      </c>
      <c r="P329" s="58" t="s">
        <v>824</v>
      </c>
    </row>
    <row r="330" spans="1:16" ht="13.5" thickBot="1">
      <c r="A330" s="8" t="str">
        <f t="shared" si="24"/>
        <v>BAVM 28 </v>
      </c>
      <c r="B330" s="2" t="str">
        <f t="shared" si="25"/>
        <v>I</v>
      </c>
      <c r="C330" s="8">
        <f t="shared" si="26"/>
        <v>42116.319000000003</v>
      </c>
      <c r="D330" s="10" t="str">
        <f t="shared" si="27"/>
        <v>vis</v>
      </c>
      <c r="E330" s="55">
        <f>VLOOKUP(C330,'Active 1'!C$21:E$956,3,FALSE)</f>
        <v>-1912.9892806885518</v>
      </c>
      <c r="F330" s="2" t="s">
        <v>238</v>
      </c>
      <c r="G330" s="10" t="str">
        <f t="shared" si="28"/>
        <v>42116.319</v>
      </c>
      <c r="H330" s="8">
        <f t="shared" si="29"/>
        <v>-11877</v>
      </c>
      <c r="I330" s="56" t="s">
        <v>855</v>
      </c>
      <c r="J330" s="57" t="s">
        <v>856</v>
      </c>
      <c r="K330" s="56">
        <v>-11877</v>
      </c>
      <c r="L330" s="56" t="s">
        <v>791</v>
      </c>
      <c r="M330" s="57" t="s">
        <v>263</v>
      </c>
      <c r="N330" s="57"/>
      <c r="O330" s="58" t="s">
        <v>857</v>
      </c>
      <c r="P330" s="59" t="s">
        <v>858</v>
      </c>
    </row>
    <row r="331" spans="1:16" ht="13.5" thickBot="1">
      <c r="A331" s="8" t="str">
        <f t="shared" ref="A331:A394" si="30">P331</f>
        <v> AVSJ 6.26 </v>
      </c>
      <c r="B331" s="2" t="str">
        <f t="shared" ref="B331:B394" si="31">IF(H331=INT(H331),"I","II")</f>
        <v>I</v>
      </c>
      <c r="C331" s="8">
        <f t="shared" ref="C331:C394" si="32">1*G331</f>
        <v>42362.805999999997</v>
      </c>
      <c r="D331" s="10" t="str">
        <f t="shared" ref="D331:D394" si="33">VLOOKUP(F331,I$1:J$5,2,FALSE)</f>
        <v>vis</v>
      </c>
      <c r="E331" s="55">
        <f>VLOOKUP(C331,'Active 1'!C$21:E$956,3,FALSE)</f>
        <v>-1695.999922531154</v>
      </c>
      <c r="F331" s="2" t="s">
        <v>238</v>
      </c>
      <c r="G331" s="10" t="str">
        <f t="shared" ref="G331:G394" si="34">MID(I331,3,LEN(I331)-3)</f>
        <v>42362.806</v>
      </c>
      <c r="H331" s="8">
        <f t="shared" ref="H331:H394" si="35">1*K331</f>
        <v>-11660</v>
      </c>
      <c r="I331" s="56" t="s">
        <v>859</v>
      </c>
      <c r="J331" s="57" t="s">
        <v>860</v>
      </c>
      <c r="K331" s="56">
        <v>-11660</v>
      </c>
      <c r="L331" s="56" t="s">
        <v>861</v>
      </c>
      <c r="M331" s="57" t="s">
        <v>263</v>
      </c>
      <c r="N331" s="57"/>
      <c r="O331" s="58" t="s">
        <v>800</v>
      </c>
      <c r="P331" s="58" t="s">
        <v>862</v>
      </c>
    </row>
    <row r="332" spans="1:16" ht="13.5" thickBot="1">
      <c r="A332" s="8" t="str">
        <f t="shared" si="30"/>
        <v> AVSJ 6.26 </v>
      </c>
      <c r="B332" s="2" t="str">
        <f t="shared" si="31"/>
        <v>I</v>
      </c>
      <c r="C332" s="8">
        <f t="shared" si="32"/>
        <v>42362.815999999999</v>
      </c>
      <c r="D332" s="10" t="str">
        <f t="shared" si="33"/>
        <v>vis</v>
      </c>
      <c r="E332" s="55">
        <f>VLOOKUP(C332,'Active 1'!C$21:E$956,3,FALSE)</f>
        <v>-1695.9911192531636</v>
      </c>
      <c r="F332" s="2" t="s">
        <v>238</v>
      </c>
      <c r="G332" s="10" t="str">
        <f t="shared" si="34"/>
        <v>42362.816</v>
      </c>
      <c r="H332" s="8">
        <f t="shared" si="35"/>
        <v>-11660</v>
      </c>
      <c r="I332" s="56" t="s">
        <v>863</v>
      </c>
      <c r="J332" s="57" t="s">
        <v>864</v>
      </c>
      <c r="K332" s="56">
        <v>-11660</v>
      </c>
      <c r="L332" s="56" t="s">
        <v>753</v>
      </c>
      <c r="M332" s="57" t="s">
        <v>263</v>
      </c>
      <c r="N332" s="57"/>
      <c r="O332" s="58" t="s">
        <v>734</v>
      </c>
      <c r="P332" s="58" t="s">
        <v>862</v>
      </c>
    </row>
    <row r="333" spans="1:16" ht="13.5" thickBot="1">
      <c r="A333" s="8" t="str">
        <f t="shared" si="30"/>
        <v> AVSJ 6.26 </v>
      </c>
      <c r="B333" s="2" t="str">
        <f t="shared" si="31"/>
        <v>I</v>
      </c>
      <c r="C333" s="8">
        <f t="shared" si="32"/>
        <v>42404.821000000004</v>
      </c>
      <c r="D333" s="10" t="str">
        <f t="shared" si="33"/>
        <v>vis</v>
      </c>
      <c r="E333" s="55">
        <f>VLOOKUP(C333,'Active 1'!C$21:E$956,3,FALSE)</f>
        <v>-1659.0129500620794</v>
      </c>
      <c r="F333" s="2" t="s">
        <v>238</v>
      </c>
      <c r="G333" s="10" t="str">
        <f t="shared" si="34"/>
        <v>42404.821</v>
      </c>
      <c r="H333" s="8">
        <f t="shared" si="35"/>
        <v>-11623</v>
      </c>
      <c r="I333" s="56" t="s">
        <v>868</v>
      </c>
      <c r="J333" s="57" t="s">
        <v>869</v>
      </c>
      <c r="K333" s="56">
        <v>-11623</v>
      </c>
      <c r="L333" s="56" t="s">
        <v>870</v>
      </c>
      <c r="M333" s="57" t="s">
        <v>263</v>
      </c>
      <c r="N333" s="57"/>
      <c r="O333" s="58" t="s">
        <v>871</v>
      </c>
      <c r="P333" s="58" t="s">
        <v>862</v>
      </c>
    </row>
    <row r="334" spans="1:16" ht="13.5" thickBot="1">
      <c r="A334" s="8" t="str">
        <f t="shared" si="30"/>
        <v> AVSJ 6.26 </v>
      </c>
      <c r="B334" s="2" t="str">
        <f t="shared" si="31"/>
        <v>I</v>
      </c>
      <c r="C334" s="8">
        <f t="shared" si="32"/>
        <v>42404.828999999998</v>
      </c>
      <c r="D334" s="10" t="str">
        <f t="shared" si="33"/>
        <v>vis</v>
      </c>
      <c r="E334" s="55">
        <f>VLOOKUP(C334,'Active 1'!C$21:E$956,3,FALSE)</f>
        <v>-1659.0059074396936</v>
      </c>
      <c r="F334" s="2" t="s">
        <v>238</v>
      </c>
      <c r="G334" s="10" t="str">
        <f t="shared" si="34"/>
        <v>42404.829</v>
      </c>
      <c r="H334" s="8">
        <f t="shared" si="35"/>
        <v>-11623</v>
      </c>
      <c r="I334" s="56" t="s">
        <v>872</v>
      </c>
      <c r="J334" s="57" t="s">
        <v>873</v>
      </c>
      <c r="K334" s="56">
        <v>-11623</v>
      </c>
      <c r="L334" s="56" t="s">
        <v>874</v>
      </c>
      <c r="M334" s="57" t="s">
        <v>263</v>
      </c>
      <c r="N334" s="57"/>
      <c r="O334" s="58" t="s">
        <v>875</v>
      </c>
      <c r="P334" s="58" t="s">
        <v>862</v>
      </c>
    </row>
    <row r="335" spans="1:16" ht="13.5" thickBot="1">
      <c r="A335" s="8" t="str">
        <f t="shared" si="30"/>
        <v> AVSJ 7.31 </v>
      </c>
      <c r="B335" s="2" t="str">
        <f t="shared" si="31"/>
        <v>I</v>
      </c>
      <c r="C335" s="8">
        <f t="shared" si="32"/>
        <v>42421.879000000001</v>
      </c>
      <c r="D335" s="10" t="str">
        <f t="shared" si="33"/>
        <v>vis</v>
      </c>
      <c r="E335" s="55">
        <f>VLOOKUP(C335,'Active 1'!C$21:E$956,3,FALSE)</f>
        <v>-1643.9963184691419</v>
      </c>
      <c r="F335" s="2" t="s">
        <v>238</v>
      </c>
      <c r="G335" s="10" t="str">
        <f t="shared" si="34"/>
        <v>42421.879</v>
      </c>
      <c r="H335" s="8">
        <f t="shared" si="35"/>
        <v>-11608</v>
      </c>
      <c r="I335" s="56" t="s">
        <v>876</v>
      </c>
      <c r="J335" s="57" t="s">
        <v>877</v>
      </c>
      <c r="K335" s="56">
        <v>-11608</v>
      </c>
      <c r="L335" s="56" t="s">
        <v>878</v>
      </c>
      <c r="M335" s="57" t="s">
        <v>263</v>
      </c>
      <c r="N335" s="57"/>
      <c r="O335" s="58" t="s">
        <v>875</v>
      </c>
      <c r="P335" s="58" t="s">
        <v>879</v>
      </c>
    </row>
    <row r="336" spans="1:16" ht="13.5" thickBot="1">
      <c r="A336" s="8" t="str">
        <f t="shared" si="30"/>
        <v> AVSJ 7.31 </v>
      </c>
      <c r="B336" s="2" t="str">
        <f t="shared" si="31"/>
        <v>I</v>
      </c>
      <c r="C336" s="8">
        <f t="shared" si="32"/>
        <v>42428.696000000004</v>
      </c>
      <c r="D336" s="10" t="str">
        <f t="shared" si="33"/>
        <v>vis</v>
      </c>
      <c r="E336" s="55">
        <f>VLOOKUP(C336,'Active 1'!C$21:E$956,3,FALSE)</f>
        <v>-1637.9951238643164</v>
      </c>
      <c r="F336" s="2" t="s">
        <v>238</v>
      </c>
      <c r="G336" s="10" t="str">
        <f t="shared" si="34"/>
        <v>42428.696</v>
      </c>
      <c r="H336" s="8">
        <f t="shared" si="35"/>
        <v>-11602</v>
      </c>
      <c r="I336" s="56" t="s">
        <v>885</v>
      </c>
      <c r="J336" s="57" t="s">
        <v>886</v>
      </c>
      <c r="K336" s="56">
        <v>-11602</v>
      </c>
      <c r="L336" s="56" t="s">
        <v>768</v>
      </c>
      <c r="M336" s="57" t="s">
        <v>263</v>
      </c>
      <c r="N336" s="57"/>
      <c r="O336" s="58" t="s">
        <v>887</v>
      </c>
      <c r="P336" s="58" t="s">
        <v>879</v>
      </c>
    </row>
    <row r="337" spans="1:16" ht="13.5" thickBot="1">
      <c r="A337" s="8" t="str">
        <f t="shared" si="30"/>
        <v> AVSJ 7.31 </v>
      </c>
      <c r="B337" s="2" t="str">
        <f t="shared" si="31"/>
        <v>I</v>
      </c>
      <c r="C337" s="8">
        <f t="shared" si="32"/>
        <v>42429.815000000002</v>
      </c>
      <c r="D337" s="10" t="str">
        <f t="shared" si="33"/>
        <v>vis</v>
      </c>
      <c r="E337" s="55">
        <f>VLOOKUP(C337,'Active 1'!C$21:E$956,3,FALSE)</f>
        <v>-1637.0100370573941</v>
      </c>
      <c r="F337" s="2" t="s">
        <v>238</v>
      </c>
      <c r="G337" s="10" t="str">
        <f t="shared" si="34"/>
        <v>42429.815</v>
      </c>
      <c r="H337" s="8">
        <f t="shared" si="35"/>
        <v>-11601</v>
      </c>
      <c r="I337" s="56" t="s">
        <v>888</v>
      </c>
      <c r="J337" s="57" t="s">
        <v>889</v>
      </c>
      <c r="K337" s="56">
        <v>-11601</v>
      </c>
      <c r="L337" s="56" t="s">
        <v>890</v>
      </c>
      <c r="M337" s="57" t="s">
        <v>263</v>
      </c>
      <c r="N337" s="57"/>
      <c r="O337" s="58" t="s">
        <v>871</v>
      </c>
      <c r="P337" s="58" t="s">
        <v>879</v>
      </c>
    </row>
    <row r="338" spans="1:16" ht="13.5" thickBot="1">
      <c r="A338" s="8" t="str">
        <f t="shared" si="30"/>
        <v> AVSJ 7.31 </v>
      </c>
      <c r="B338" s="2" t="str">
        <f t="shared" si="31"/>
        <v>I</v>
      </c>
      <c r="C338" s="8">
        <f t="shared" si="32"/>
        <v>42429.82</v>
      </c>
      <c r="D338" s="10" t="str">
        <f t="shared" si="33"/>
        <v>vis</v>
      </c>
      <c r="E338" s="55">
        <f>VLOOKUP(C338,'Active 1'!C$21:E$956,3,FALSE)</f>
        <v>-1637.0056354184021</v>
      </c>
      <c r="F338" s="2" t="s">
        <v>238</v>
      </c>
      <c r="G338" s="10" t="str">
        <f t="shared" si="34"/>
        <v>42429.820</v>
      </c>
      <c r="H338" s="8">
        <f t="shared" si="35"/>
        <v>-11601</v>
      </c>
      <c r="I338" s="56" t="s">
        <v>891</v>
      </c>
      <c r="J338" s="57" t="s">
        <v>892</v>
      </c>
      <c r="K338" s="56">
        <v>-11601</v>
      </c>
      <c r="L338" s="56" t="s">
        <v>874</v>
      </c>
      <c r="M338" s="57" t="s">
        <v>263</v>
      </c>
      <c r="N338" s="57"/>
      <c r="O338" s="58" t="s">
        <v>893</v>
      </c>
      <c r="P338" s="58" t="s">
        <v>879</v>
      </c>
    </row>
    <row r="339" spans="1:16" ht="13.5" thickBot="1">
      <c r="A339" s="8" t="str">
        <f t="shared" si="30"/>
        <v> AVSJ 7.31 </v>
      </c>
      <c r="B339" s="2" t="str">
        <f t="shared" si="31"/>
        <v>I</v>
      </c>
      <c r="C339" s="8">
        <f t="shared" si="32"/>
        <v>42429.821000000004</v>
      </c>
      <c r="D339" s="10" t="str">
        <f t="shared" si="33"/>
        <v>vis</v>
      </c>
      <c r="E339" s="55">
        <f>VLOOKUP(C339,'Active 1'!C$21:E$956,3,FALSE)</f>
        <v>-1637.0047550905999</v>
      </c>
      <c r="F339" s="2" t="s">
        <v>238</v>
      </c>
      <c r="G339" s="10" t="str">
        <f t="shared" si="34"/>
        <v>42429.821</v>
      </c>
      <c r="H339" s="8">
        <f t="shared" si="35"/>
        <v>-11601</v>
      </c>
      <c r="I339" s="56" t="s">
        <v>894</v>
      </c>
      <c r="J339" s="57" t="s">
        <v>895</v>
      </c>
      <c r="K339" s="56">
        <v>-11601</v>
      </c>
      <c r="L339" s="56" t="s">
        <v>896</v>
      </c>
      <c r="M339" s="57" t="s">
        <v>897</v>
      </c>
      <c r="N339" s="57"/>
      <c r="O339" s="58" t="s">
        <v>893</v>
      </c>
      <c r="P339" s="58" t="s">
        <v>879</v>
      </c>
    </row>
    <row r="340" spans="1:16" ht="13.5" thickBot="1">
      <c r="A340" s="8" t="str">
        <f t="shared" si="30"/>
        <v> AVSJ 7.31 </v>
      </c>
      <c r="B340" s="2" t="str">
        <f t="shared" si="31"/>
        <v>I</v>
      </c>
      <c r="C340" s="8">
        <f t="shared" si="32"/>
        <v>42429.828999999998</v>
      </c>
      <c r="D340" s="10" t="str">
        <f t="shared" si="33"/>
        <v>vis</v>
      </c>
      <c r="E340" s="55">
        <f>VLOOKUP(C340,'Active 1'!C$21:E$956,3,FALSE)</f>
        <v>-1636.9977124682139</v>
      </c>
      <c r="F340" s="2" t="s">
        <v>238</v>
      </c>
      <c r="G340" s="10" t="str">
        <f t="shared" si="34"/>
        <v>42429.829</v>
      </c>
      <c r="H340" s="8">
        <f t="shared" si="35"/>
        <v>-11601</v>
      </c>
      <c r="I340" s="56" t="s">
        <v>898</v>
      </c>
      <c r="J340" s="57" t="s">
        <v>899</v>
      </c>
      <c r="K340" s="56">
        <v>-11601</v>
      </c>
      <c r="L340" s="56" t="s">
        <v>844</v>
      </c>
      <c r="M340" s="57" t="s">
        <v>263</v>
      </c>
      <c r="N340" s="57"/>
      <c r="O340" s="58" t="s">
        <v>875</v>
      </c>
      <c r="P340" s="58" t="s">
        <v>879</v>
      </c>
    </row>
    <row r="341" spans="1:16" ht="13.5" thickBot="1">
      <c r="A341" s="8" t="str">
        <f t="shared" si="30"/>
        <v> AVSJ 7.31 </v>
      </c>
      <c r="B341" s="2" t="str">
        <f t="shared" si="31"/>
        <v>I</v>
      </c>
      <c r="C341" s="8">
        <f t="shared" si="32"/>
        <v>42444.599000000002</v>
      </c>
      <c r="D341" s="10" t="str">
        <f t="shared" si="33"/>
        <v>vis</v>
      </c>
      <c r="E341" s="55">
        <f>VLOOKUP(C341,'Active 1'!C$21:E$956,3,FALSE)</f>
        <v>-1623.9952708790602</v>
      </c>
      <c r="F341" s="2" t="s">
        <v>238</v>
      </c>
      <c r="G341" s="10" t="str">
        <f t="shared" si="34"/>
        <v>42444.599</v>
      </c>
      <c r="H341" s="8">
        <f t="shared" si="35"/>
        <v>-11588</v>
      </c>
      <c r="I341" s="56" t="s">
        <v>900</v>
      </c>
      <c r="J341" s="57" t="s">
        <v>901</v>
      </c>
      <c r="K341" s="56">
        <v>-11588</v>
      </c>
      <c r="L341" s="56" t="s">
        <v>741</v>
      </c>
      <c r="M341" s="57" t="s">
        <v>263</v>
      </c>
      <c r="N341" s="57"/>
      <c r="O341" s="58" t="s">
        <v>902</v>
      </c>
      <c r="P341" s="58" t="s">
        <v>879</v>
      </c>
    </row>
    <row r="342" spans="1:16" ht="13.5" thickBot="1">
      <c r="A342" s="8" t="str">
        <f t="shared" si="30"/>
        <v> AVSJ 7.31 </v>
      </c>
      <c r="B342" s="2" t="str">
        <f t="shared" si="31"/>
        <v>I</v>
      </c>
      <c r="C342" s="8">
        <f t="shared" si="32"/>
        <v>42445.737000000001</v>
      </c>
      <c r="D342" s="10" t="str">
        <f t="shared" si="33"/>
        <v>vis</v>
      </c>
      <c r="E342" s="55">
        <f>VLOOKUP(C342,'Active 1'!C$21:E$956,3,FALSE)</f>
        <v>-1622.9934578439593</v>
      </c>
      <c r="F342" s="2" t="s">
        <v>238</v>
      </c>
      <c r="G342" s="10" t="str">
        <f t="shared" si="34"/>
        <v>42445.737</v>
      </c>
      <c r="H342" s="8">
        <f t="shared" si="35"/>
        <v>-11587</v>
      </c>
      <c r="I342" s="56" t="s">
        <v>903</v>
      </c>
      <c r="J342" s="57" t="s">
        <v>904</v>
      </c>
      <c r="K342" s="56">
        <v>-11587</v>
      </c>
      <c r="L342" s="56" t="s">
        <v>783</v>
      </c>
      <c r="M342" s="57" t="s">
        <v>263</v>
      </c>
      <c r="N342" s="57"/>
      <c r="O342" s="58" t="s">
        <v>902</v>
      </c>
      <c r="P342" s="58" t="s">
        <v>879</v>
      </c>
    </row>
    <row r="343" spans="1:16" ht="13.5" thickBot="1">
      <c r="A343" s="8" t="str">
        <f t="shared" si="30"/>
        <v>BAVM 29 </v>
      </c>
      <c r="B343" s="2" t="str">
        <f t="shared" si="31"/>
        <v>I</v>
      </c>
      <c r="C343" s="8">
        <f t="shared" si="32"/>
        <v>42451.406000000003</v>
      </c>
      <c r="D343" s="10" t="str">
        <f t="shared" si="33"/>
        <v>vis</v>
      </c>
      <c r="E343" s="55">
        <f>VLOOKUP(C343,'Active 1'!C$21:E$956,3,FALSE)</f>
        <v>-1618.0028795522251</v>
      </c>
      <c r="F343" s="2" t="s">
        <v>238</v>
      </c>
      <c r="G343" s="10" t="str">
        <f t="shared" si="34"/>
        <v>42451.406</v>
      </c>
      <c r="H343" s="8">
        <f t="shared" si="35"/>
        <v>-11582</v>
      </c>
      <c r="I343" s="56" t="s">
        <v>905</v>
      </c>
      <c r="J343" s="57" t="s">
        <v>906</v>
      </c>
      <c r="K343" s="56">
        <v>-11582</v>
      </c>
      <c r="L343" s="56" t="s">
        <v>907</v>
      </c>
      <c r="M343" s="57" t="s">
        <v>263</v>
      </c>
      <c r="N343" s="57"/>
      <c r="O343" s="58" t="s">
        <v>857</v>
      </c>
      <c r="P343" s="59" t="s">
        <v>908</v>
      </c>
    </row>
    <row r="344" spans="1:16" ht="13.5" thickBot="1">
      <c r="A344" s="8" t="str">
        <f t="shared" si="30"/>
        <v> AVSJ 7.31 </v>
      </c>
      <c r="B344" s="2" t="str">
        <f t="shared" si="31"/>
        <v>I</v>
      </c>
      <c r="C344" s="8">
        <f t="shared" si="32"/>
        <v>42453.673000000003</v>
      </c>
      <c r="D344" s="10" t="str">
        <f t="shared" si="33"/>
        <v>vis</v>
      </c>
      <c r="E344" s="55">
        <f>VLOOKUP(C344,'Active 1'!C$21:E$956,3,FALSE)</f>
        <v>-1616.0071764322115</v>
      </c>
      <c r="F344" s="2" t="s">
        <v>238</v>
      </c>
      <c r="G344" s="10" t="str">
        <f t="shared" si="34"/>
        <v>42453.673</v>
      </c>
      <c r="H344" s="8">
        <f t="shared" si="35"/>
        <v>-11580</v>
      </c>
      <c r="I344" s="56" t="s">
        <v>909</v>
      </c>
      <c r="J344" s="57" t="s">
        <v>910</v>
      </c>
      <c r="K344" s="56">
        <v>-11580</v>
      </c>
      <c r="L344" s="56" t="s">
        <v>911</v>
      </c>
      <c r="M344" s="57" t="s">
        <v>263</v>
      </c>
      <c r="N344" s="57"/>
      <c r="O344" s="58" t="s">
        <v>676</v>
      </c>
      <c r="P344" s="58" t="s">
        <v>879</v>
      </c>
    </row>
    <row r="345" spans="1:16" ht="13.5" thickBot="1">
      <c r="A345" s="8" t="str">
        <f t="shared" si="30"/>
        <v>BAVM 29 </v>
      </c>
      <c r="B345" s="2" t="str">
        <f t="shared" si="31"/>
        <v>I</v>
      </c>
      <c r="C345" s="8">
        <f t="shared" si="32"/>
        <v>42459.360999999997</v>
      </c>
      <c r="D345" s="10" t="str">
        <f t="shared" si="33"/>
        <v>vis</v>
      </c>
      <c r="E345" s="55">
        <f>VLOOKUP(C345,'Active 1'!C$21:E$956,3,FALSE)</f>
        <v>-1610.9998719123053</v>
      </c>
      <c r="F345" s="2" t="s">
        <v>238</v>
      </c>
      <c r="G345" s="10" t="str">
        <f t="shared" si="34"/>
        <v>42459.361</v>
      </c>
      <c r="H345" s="8">
        <f t="shared" si="35"/>
        <v>-11575</v>
      </c>
      <c r="I345" s="56" t="s">
        <v>912</v>
      </c>
      <c r="J345" s="57" t="s">
        <v>913</v>
      </c>
      <c r="K345" s="56">
        <v>-11575</v>
      </c>
      <c r="L345" s="56" t="s">
        <v>701</v>
      </c>
      <c r="M345" s="57" t="s">
        <v>263</v>
      </c>
      <c r="N345" s="57"/>
      <c r="O345" s="58" t="s">
        <v>857</v>
      </c>
      <c r="P345" s="59" t="s">
        <v>908</v>
      </c>
    </row>
    <row r="346" spans="1:16" ht="13.5" thickBot="1">
      <c r="A346" s="8" t="str">
        <f t="shared" si="30"/>
        <v> AVSJ 7.31 </v>
      </c>
      <c r="B346" s="2" t="str">
        <f t="shared" si="31"/>
        <v>I</v>
      </c>
      <c r="C346" s="8">
        <f t="shared" si="32"/>
        <v>42469.571000000004</v>
      </c>
      <c r="D346" s="10" t="str">
        <f t="shared" si="33"/>
        <v>vis</v>
      </c>
      <c r="E346" s="55">
        <f>VLOOKUP(C346,'Active 1'!C$21:E$956,3,FALSE)</f>
        <v>-1602.0117250859473</v>
      </c>
      <c r="F346" s="2" t="s">
        <v>238</v>
      </c>
      <c r="G346" s="10" t="str">
        <f t="shared" si="34"/>
        <v>42469.571</v>
      </c>
      <c r="H346" s="8">
        <f t="shared" si="35"/>
        <v>-11566</v>
      </c>
      <c r="I346" s="56" t="s">
        <v>921</v>
      </c>
      <c r="J346" s="57" t="s">
        <v>922</v>
      </c>
      <c r="K346" s="56">
        <v>-11566</v>
      </c>
      <c r="L346" s="56" t="s">
        <v>920</v>
      </c>
      <c r="M346" s="57" t="s">
        <v>263</v>
      </c>
      <c r="N346" s="57"/>
      <c r="O346" s="58" t="s">
        <v>841</v>
      </c>
      <c r="P346" s="58" t="s">
        <v>879</v>
      </c>
    </row>
    <row r="347" spans="1:16" ht="13.5" thickBot="1">
      <c r="A347" s="8" t="str">
        <f t="shared" si="30"/>
        <v> AVSJ 7.31 </v>
      </c>
      <c r="B347" s="2" t="str">
        <f t="shared" si="31"/>
        <v>I</v>
      </c>
      <c r="C347" s="8">
        <f t="shared" si="32"/>
        <v>42469.588000000003</v>
      </c>
      <c r="D347" s="10" t="str">
        <f t="shared" si="33"/>
        <v>vis</v>
      </c>
      <c r="E347" s="55">
        <f>VLOOKUP(C347,'Active 1'!C$21:E$956,3,FALSE)</f>
        <v>-1601.9967595133669</v>
      </c>
      <c r="F347" s="2" t="s">
        <v>238</v>
      </c>
      <c r="G347" s="10" t="str">
        <f t="shared" si="34"/>
        <v>42469.588</v>
      </c>
      <c r="H347" s="8">
        <f t="shared" si="35"/>
        <v>-11566</v>
      </c>
      <c r="I347" s="56" t="s">
        <v>923</v>
      </c>
      <c r="J347" s="57" t="s">
        <v>924</v>
      </c>
      <c r="K347" s="56">
        <v>-11566</v>
      </c>
      <c r="L347" s="56" t="s">
        <v>878</v>
      </c>
      <c r="M347" s="57" t="s">
        <v>263</v>
      </c>
      <c r="N347" s="57"/>
      <c r="O347" s="58" t="s">
        <v>800</v>
      </c>
      <c r="P347" s="58" t="s">
        <v>879</v>
      </c>
    </row>
    <row r="348" spans="1:16" ht="13.5" thickBot="1">
      <c r="A348" s="8" t="str">
        <f t="shared" si="30"/>
        <v> AVSJ 7.31 </v>
      </c>
      <c r="B348" s="2" t="str">
        <f t="shared" si="31"/>
        <v>I</v>
      </c>
      <c r="C348" s="8">
        <f t="shared" si="32"/>
        <v>42478.67</v>
      </c>
      <c r="D348" s="10" t="str">
        <f t="shared" si="33"/>
        <v>vis</v>
      </c>
      <c r="E348" s="55">
        <f>VLOOKUP(C348,'Active 1'!C$21:E$956,3,FALSE)</f>
        <v>-1594.0016224441324</v>
      </c>
      <c r="F348" s="2" t="s">
        <v>238</v>
      </c>
      <c r="G348" s="10" t="str">
        <f t="shared" si="34"/>
        <v>42478.670</v>
      </c>
      <c r="H348" s="8">
        <f t="shared" si="35"/>
        <v>-11558</v>
      </c>
      <c r="I348" s="56" t="s">
        <v>925</v>
      </c>
      <c r="J348" s="57" t="s">
        <v>926</v>
      </c>
      <c r="K348" s="56">
        <v>-11558</v>
      </c>
      <c r="L348" s="56" t="s">
        <v>927</v>
      </c>
      <c r="M348" s="57" t="s">
        <v>263</v>
      </c>
      <c r="N348" s="57"/>
      <c r="O348" s="58" t="s">
        <v>841</v>
      </c>
      <c r="P348" s="58" t="s">
        <v>879</v>
      </c>
    </row>
    <row r="349" spans="1:16" ht="13.5" thickBot="1">
      <c r="A349" s="8" t="str">
        <f t="shared" si="30"/>
        <v> AVSJ 7.31 </v>
      </c>
      <c r="B349" s="2" t="str">
        <f t="shared" si="31"/>
        <v>I</v>
      </c>
      <c r="C349" s="8">
        <f t="shared" si="32"/>
        <v>42478.68</v>
      </c>
      <c r="D349" s="10" t="str">
        <f t="shared" si="33"/>
        <v>vis</v>
      </c>
      <c r="E349" s="55">
        <f>VLOOKUP(C349,'Active 1'!C$21:E$956,3,FALSE)</f>
        <v>-1593.992819166142</v>
      </c>
      <c r="F349" s="2" t="s">
        <v>238</v>
      </c>
      <c r="G349" s="10" t="str">
        <f t="shared" si="34"/>
        <v>42478.680</v>
      </c>
      <c r="H349" s="8">
        <f t="shared" si="35"/>
        <v>-11558</v>
      </c>
      <c r="I349" s="56" t="s">
        <v>928</v>
      </c>
      <c r="J349" s="57" t="s">
        <v>929</v>
      </c>
      <c r="K349" s="56">
        <v>-11558</v>
      </c>
      <c r="L349" s="56" t="s">
        <v>787</v>
      </c>
      <c r="M349" s="57" t="s">
        <v>263</v>
      </c>
      <c r="N349" s="57"/>
      <c r="O349" s="58" t="s">
        <v>902</v>
      </c>
      <c r="P349" s="58" t="s">
        <v>879</v>
      </c>
    </row>
    <row r="350" spans="1:16" ht="13.5" thickBot="1">
      <c r="A350" s="8" t="str">
        <f t="shared" si="30"/>
        <v> AVSJ 7.31 </v>
      </c>
      <c r="B350" s="2" t="str">
        <f t="shared" si="31"/>
        <v>I</v>
      </c>
      <c r="C350" s="8">
        <f t="shared" si="32"/>
        <v>42486.623</v>
      </c>
      <c r="D350" s="10" t="str">
        <f t="shared" si="33"/>
        <v>vis</v>
      </c>
      <c r="E350" s="55">
        <f>VLOOKUP(C350,'Active 1'!C$21:E$956,3,FALSE)</f>
        <v>-1587.000375459804</v>
      </c>
      <c r="F350" s="2" t="s">
        <v>238</v>
      </c>
      <c r="G350" s="10" t="str">
        <f t="shared" si="34"/>
        <v>42486.623</v>
      </c>
      <c r="H350" s="8">
        <f t="shared" si="35"/>
        <v>-11551</v>
      </c>
      <c r="I350" s="56" t="s">
        <v>930</v>
      </c>
      <c r="J350" s="57" t="s">
        <v>931</v>
      </c>
      <c r="K350" s="56">
        <v>-11551</v>
      </c>
      <c r="L350" s="56" t="s">
        <v>834</v>
      </c>
      <c r="M350" s="57" t="s">
        <v>263</v>
      </c>
      <c r="N350" s="57"/>
      <c r="O350" s="58" t="s">
        <v>893</v>
      </c>
      <c r="P350" s="58" t="s">
        <v>879</v>
      </c>
    </row>
    <row r="351" spans="1:16" ht="13.5" thickBot="1">
      <c r="A351" s="8" t="str">
        <f t="shared" si="30"/>
        <v> AVSJ 7.31 </v>
      </c>
      <c r="B351" s="2" t="str">
        <f t="shared" si="31"/>
        <v>I</v>
      </c>
      <c r="C351" s="8">
        <f t="shared" si="32"/>
        <v>42738.798000000003</v>
      </c>
      <c r="D351" s="10" t="str">
        <f t="shared" si="33"/>
        <v>vis</v>
      </c>
      <c r="E351" s="55">
        <f>VLOOKUP(C351,'Active 1'!C$21:E$956,3,FALSE)</f>
        <v>-1365.0037127824869</v>
      </c>
      <c r="F351" s="2" t="s">
        <v>238</v>
      </c>
      <c r="G351" s="10" t="str">
        <f t="shared" si="34"/>
        <v>42738.798</v>
      </c>
      <c r="H351" s="8">
        <f t="shared" si="35"/>
        <v>-11329</v>
      </c>
      <c r="I351" s="56" t="s">
        <v>932</v>
      </c>
      <c r="J351" s="57" t="s">
        <v>933</v>
      </c>
      <c r="K351" s="56">
        <v>-11329</v>
      </c>
      <c r="L351" s="56" t="s">
        <v>934</v>
      </c>
      <c r="M351" s="57" t="s">
        <v>263</v>
      </c>
      <c r="N351" s="57"/>
      <c r="O351" s="58" t="s">
        <v>871</v>
      </c>
      <c r="P351" s="58" t="s">
        <v>879</v>
      </c>
    </row>
    <row r="352" spans="1:16" ht="13.5" thickBot="1">
      <c r="A352" s="8" t="str">
        <f t="shared" si="30"/>
        <v> AOEB 2 </v>
      </c>
      <c r="B352" s="2" t="str">
        <f t="shared" si="31"/>
        <v>I</v>
      </c>
      <c r="C352" s="8">
        <f t="shared" si="32"/>
        <v>42837.625</v>
      </c>
      <c r="D352" s="10" t="str">
        <f t="shared" si="33"/>
        <v>vis</v>
      </c>
      <c r="E352" s="55">
        <f>VLOOKUP(C352,'Active 1'!C$21:E$956,3,FALSE)</f>
        <v>-1278.0035574046326</v>
      </c>
      <c r="F352" s="2" t="s">
        <v>238</v>
      </c>
      <c r="G352" s="10" t="str">
        <f t="shared" si="34"/>
        <v>42837.625</v>
      </c>
      <c r="H352" s="8">
        <f t="shared" si="35"/>
        <v>-11242</v>
      </c>
      <c r="I352" s="56" t="s">
        <v>960</v>
      </c>
      <c r="J352" s="57" t="s">
        <v>961</v>
      </c>
      <c r="K352" s="56">
        <v>-11242</v>
      </c>
      <c r="L352" s="56" t="s">
        <v>934</v>
      </c>
      <c r="M352" s="57" t="s">
        <v>263</v>
      </c>
      <c r="N352" s="57"/>
      <c r="O352" s="58" t="s">
        <v>676</v>
      </c>
      <c r="P352" s="58" t="s">
        <v>962</v>
      </c>
    </row>
    <row r="353" spans="1:16" ht="13.5" thickBot="1">
      <c r="A353" s="8" t="str">
        <f t="shared" si="30"/>
        <v> BSI 12.185 </v>
      </c>
      <c r="B353" s="2" t="str">
        <f t="shared" si="31"/>
        <v>I</v>
      </c>
      <c r="C353" s="8">
        <f t="shared" si="32"/>
        <v>44255.283300000003</v>
      </c>
      <c r="D353" s="10" t="str">
        <f t="shared" si="33"/>
        <v>vis</v>
      </c>
      <c r="E353" s="55">
        <f>VLOOKUP(C353,'Active 1'!C$21:E$956,3,FALSE)</f>
        <v>-29.999546631178628</v>
      </c>
      <c r="F353" s="2" t="s">
        <v>238</v>
      </c>
      <c r="G353" s="10" t="str">
        <f t="shared" si="34"/>
        <v>44255.2833</v>
      </c>
      <c r="H353" s="8">
        <f t="shared" si="35"/>
        <v>-9994</v>
      </c>
      <c r="I353" s="56" t="s">
        <v>1033</v>
      </c>
      <c r="J353" s="57" t="s">
        <v>1034</v>
      </c>
      <c r="K353" s="56">
        <v>-9994</v>
      </c>
      <c r="L353" s="56" t="s">
        <v>1035</v>
      </c>
      <c r="M353" s="57" t="s">
        <v>504</v>
      </c>
      <c r="N353" s="57" t="s">
        <v>242</v>
      </c>
      <c r="O353" s="58" t="s">
        <v>1036</v>
      </c>
      <c r="P353" s="58" t="s">
        <v>1037</v>
      </c>
    </row>
    <row r="354" spans="1:16" ht="13.5" thickBot="1">
      <c r="A354" s="8" t="str">
        <f t="shared" si="30"/>
        <v> BSI 12.185 </v>
      </c>
      <c r="B354" s="2" t="str">
        <f t="shared" si="31"/>
        <v>I</v>
      </c>
      <c r="C354" s="8">
        <f t="shared" si="32"/>
        <v>44606.298000000003</v>
      </c>
      <c r="D354" s="10" t="str">
        <f t="shared" si="33"/>
        <v>vis</v>
      </c>
      <c r="E354" s="55">
        <f>VLOOKUP(C354,'Active 1'!C$21:E$956,3,FALSE)</f>
        <v>279.00845158703765</v>
      </c>
      <c r="F354" s="2" t="s">
        <v>238</v>
      </c>
      <c r="G354" s="10" t="str">
        <f t="shared" si="34"/>
        <v>44606.2980</v>
      </c>
      <c r="H354" s="8">
        <f t="shared" si="35"/>
        <v>-9685</v>
      </c>
      <c r="I354" s="56" t="s">
        <v>1056</v>
      </c>
      <c r="J354" s="57" t="s">
        <v>1057</v>
      </c>
      <c r="K354" s="56">
        <v>-9685</v>
      </c>
      <c r="L354" s="56" t="s">
        <v>1058</v>
      </c>
      <c r="M354" s="57" t="s">
        <v>504</v>
      </c>
      <c r="N354" s="57" t="s">
        <v>242</v>
      </c>
      <c r="O354" s="58" t="s">
        <v>1059</v>
      </c>
      <c r="P354" s="58" t="s">
        <v>1037</v>
      </c>
    </row>
    <row r="355" spans="1:16" ht="13.5" thickBot="1">
      <c r="A355" s="8" t="str">
        <f t="shared" si="30"/>
        <v> BSI 12.185 </v>
      </c>
      <c r="B355" s="2" t="str">
        <f t="shared" si="31"/>
        <v>I</v>
      </c>
      <c r="C355" s="8">
        <f t="shared" si="32"/>
        <v>44607.432099999998</v>
      </c>
      <c r="D355" s="10" t="str">
        <f t="shared" si="33"/>
        <v>vis</v>
      </c>
      <c r="E355" s="55">
        <f>VLOOKUP(C355,'Active 1'!C$21:E$956,3,FALSE)</f>
        <v>280.00683134372002</v>
      </c>
      <c r="F355" s="2" t="s">
        <v>238</v>
      </c>
      <c r="G355" s="10" t="str">
        <f t="shared" si="34"/>
        <v>44607.4321</v>
      </c>
      <c r="H355" s="8">
        <f t="shared" si="35"/>
        <v>-9684</v>
      </c>
      <c r="I355" s="56" t="s">
        <v>1060</v>
      </c>
      <c r="J355" s="57" t="s">
        <v>1061</v>
      </c>
      <c r="K355" s="56">
        <v>-9684</v>
      </c>
      <c r="L355" s="56" t="s">
        <v>1062</v>
      </c>
      <c r="M355" s="57" t="s">
        <v>504</v>
      </c>
      <c r="N355" s="57" t="s">
        <v>242</v>
      </c>
      <c r="O355" s="58" t="s">
        <v>1059</v>
      </c>
      <c r="P355" s="58" t="s">
        <v>1037</v>
      </c>
    </row>
    <row r="356" spans="1:16" ht="13.5" thickBot="1">
      <c r="A356" s="8" t="str">
        <f t="shared" si="30"/>
        <v>IBVS 2202 </v>
      </c>
      <c r="B356" s="2" t="str">
        <f t="shared" si="31"/>
        <v>I</v>
      </c>
      <c r="C356" s="8">
        <f t="shared" si="32"/>
        <v>44639.239200000004</v>
      </c>
      <c r="D356" s="10" t="str">
        <f t="shared" si="33"/>
        <v>vis</v>
      </c>
      <c r="E356" s="55" t="e">
        <f>VLOOKUP(C356,'Active 1'!C$21:E$956,3,FALSE)</f>
        <v>#N/A</v>
      </c>
      <c r="F356" s="2" t="s">
        <v>238</v>
      </c>
      <c r="G356" s="10" t="str">
        <f t="shared" si="34"/>
        <v>44639.2392</v>
      </c>
      <c r="H356" s="8">
        <f t="shared" si="35"/>
        <v>-9656</v>
      </c>
      <c r="I356" s="56" t="s">
        <v>1076</v>
      </c>
      <c r="J356" s="57" t="s">
        <v>1077</v>
      </c>
      <c r="K356" s="56">
        <v>-9656</v>
      </c>
      <c r="L356" s="56" t="s">
        <v>1078</v>
      </c>
      <c r="M356" s="57" t="s">
        <v>504</v>
      </c>
      <c r="N356" s="57" t="s">
        <v>242</v>
      </c>
      <c r="O356" s="58" t="s">
        <v>1079</v>
      </c>
      <c r="P356" s="59" t="s">
        <v>1080</v>
      </c>
    </row>
    <row r="357" spans="1:16" ht="13.5" thickBot="1">
      <c r="A357" s="8" t="str">
        <f t="shared" si="30"/>
        <v> BSI 12.185 </v>
      </c>
      <c r="B357" s="2" t="str">
        <f t="shared" si="31"/>
        <v>I</v>
      </c>
      <c r="C357" s="8">
        <f t="shared" si="32"/>
        <v>44647.193200000002</v>
      </c>
      <c r="D357" s="10" t="str">
        <f t="shared" si="33"/>
        <v>vis</v>
      </c>
      <c r="E357" s="55">
        <f>VLOOKUP(C357,'Active 1'!C$21:E$956,3,FALSE)</f>
        <v>315.00963298694285</v>
      </c>
      <c r="F357" s="2" t="s">
        <v>238</v>
      </c>
      <c r="G357" s="10" t="str">
        <f t="shared" si="34"/>
        <v>44647.1932</v>
      </c>
      <c r="H357" s="8">
        <f t="shared" si="35"/>
        <v>-9649</v>
      </c>
      <c r="I357" s="56" t="s">
        <v>1081</v>
      </c>
      <c r="J357" s="57" t="s">
        <v>1082</v>
      </c>
      <c r="K357" s="56">
        <v>-9649</v>
      </c>
      <c r="L357" s="56" t="s">
        <v>1083</v>
      </c>
      <c r="M357" s="57" t="s">
        <v>504</v>
      </c>
      <c r="N357" s="57" t="s">
        <v>242</v>
      </c>
      <c r="O357" s="58" t="s">
        <v>1059</v>
      </c>
      <c r="P357" s="58" t="s">
        <v>1037</v>
      </c>
    </row>
    <row r="358" spans="1:16" ht="13.5" thickBot="1">
      <c r="A358" s="8" t="str">
        <f t="shared" si="30"/>
        <v> BSI 12.185 </v>
      </c>
      <c r="B358" s="2" t="str">
        <f t="shared" si="31"/>
        <v>I</v>
      </c>
      <c r="C358" s="8">
        <f t="shared" si="32"/>
        <v>44648.328300000001</v>
      </c>
      <c r="D358" s="10" t="str">
        <f t="shared" si="33"/>
        <v>vis</v>
      </c>
      <c r="E358" s="55">
        <f>VLOOKUP(C358,'Active 1'!C$21:E$956,3,FALSE)</f>
        <v>316.00889307142751</v>
      </c>
      <c r="F358" s="2" t="s">
        <v>238</v>
      </c>
      <c r="G358" s="10" t="str">
        <f t="shared" si="34"/>
        <v>44648.3283</v>
      </c>
      <c r="H358" s="8">
        <f t="shared" si="35"/>
        <v>-9648</v>
      </c>
      <c r="I358" s="56" t="s">
        <v>1084</v>
      </c>
      <c r="J358" s="57" t="s">
        <v>1085</v>
      </c>
      <c r="K358" s="56">
        <v>-9648</v>
      </c>
      <c r="L358" s="56" t="s">
        <v>1086</v>
      </c>
      <c r="M358" s="57" t="s">
        <v>504</v>
      </c>
      <c r="N358" s="57" t="s">
        <v>242</v>
      </c>
      <c r="O358" s="58" t="s">
        <v>1059</v>
      </c>
      <c r="P358" s="58" t="s">
        <v>1037</v>
      </c>
    </row>
    <row r="359" spans="1:16" ht="13.5" thickBot="1">
      <c r="A359" s="8" t="str">
        <f t="shared" si="30"/>
        <v> BSI 12.185 </v>
      </c>
      <c r="B359" s="2" t="str">
        <f t="shared" si="31"/>
        <v>I</v>
      </c>
      <c r="C359" s="8">
        <f t="shared" si="32"/>
        <v>44664.229800000001</v>
      </c>
      <c r="D359" s="10" t="str">
        <f t="shared" si="33"/>
        <v>vis</v>
      </c>
      <c r="E359" s="55">
        <f>VLOOKUP(C359,'Active 1'!C$21:E$956,3,FALSE)</f>
        <v>330.00742556498676</v>
      </c>
      <c r="F359" s="2" t="s">
        <v>238</v>
      </c>
      <c r="G359" s="10" t="str">
        <f t="shared" si="34"/>
        <v>44664.2298</v>
      </c>
      <c r="H359" s="8">
        <f t="shared" si="35"/>
        <v>-9634</v>
      </c>
      <c r="I359" s="56" t="s">
        <v>1091</v>
      </c>
      <c r="J359" s="57" t="s">
        <v>1092</v>
      </c>
      <c r="K359" s="56">
        <v>-9634</v>
      </c>
      <c r="L359" s="56" t="s">
        <v>1093</v>
      </c>
      <c r="M359" s="57" t="s">
        <v>504</v>
      </c>
      <c r="N359" s="57" t="s">
        <v>242</v>
      </c>
      <c r="O359" s="58" t="s">
        <v>1059</v>
      </c>
      <c r="P359" s="58" t="s">
        <v>1037</v>
      </c>
    </row>
    <row r="360" spans="1:16" ht="13.5" thickBot="1">
      <c r="A360" s="8" t="str">
        <f t="shared" si="30"/>
        <v> BSI 12.185 </v>
      </c>
      <c r="B360" s="2" t="str">
        <f t="shared" si="31"/>
        <v>I</v>
      </c>
      <c r="C360" s="8">
        <f t="shared" si="32"/>
        <v>44672.184200000003</v>
      </c>
      <c r="D360" s="10" t="str">
        <f t="shared" si="33"/>
        <v>vis</v>
      </c>
      <c r="E360" s="55">
        <f>VLOOKUP(C360,'Active 1'!C$21:E$956,3,FALSE)</f>
        <v>337.00990500823428</v>
      </c>
      <c r="F360" s="2" t="s">
        <v>238</v>
      </c>
      <c r="G360" s="10" t="str">
        <f t="shared" si="34"/>
        <v>44672.1842</v>
      </c>
      <c r="H360" s="8">
        <f t="shared" si="35"/>
        <v>-9627</v>
      </c>
      <c r="I360" s="56" t="s">
        <v>1094</v>
      </c>
      <c r="J360" s="57" t="s">
        <v>1095</v>
      </c>
      <c r="K360" s="56">
        <v>-9627</v>
      </c>
      <c r="L360" s="56" t="s">
        <v>1096</v>
      </c>
      <c r="M360" s="57" t="s">
        <v>504</v>
      </c>
      <c r="N360" s="57" t="s">
        <v>242</v>
      </c>
      <c r="O360" s="58" t="s">
        <v>1059</v>
      </c>
      <c r="P360" s="58" t="s">
        <v>1037</v>
      </c>
    </row>
    <row r="361" spans="1:16" ht="13.5" thickBot="1">
      <c r="A361" s="8" t="str">
        <f t="shared" si="30"/>
        <v> BSI 12.185 </v>
      </c>
      <c r="B361" s="2" t="str">
        <f t="shared" si="31"/>
        <v>I</v>
      </c>
      <c r="C361" s="8">
        <f t="shared" si="32"/>
        <v>44998.198199999999</v>
      </c>
      <c r="D361" s="10" t="str">
        <f t="shared" si="33"/>
        <v>vis</v>
      </c>
      <c r="E361" s="55">
        <f>VLOOKUP(C361,'Active 1'!C$21:E$956,3,FALSE)</f>
        <v>624.00909202550815</v>
      </c>
      <c r="F361" s="2" t="s">
        <v>238</v>
      </c>
      <c r="G361" s="10" t="str">
        <f t="shared" si="34"/>
        <v>44998.1982</v>
      </c>
      <c r="H361" s="8">
        <f t="shared" si="35"/>
        <v>-9340</v>
      </c>
      <c r="I361" s="56" t="s">
        <v>1100</v>
      </c>
      <c r="J361" s="57" t="s">
        <v>1101</v>
      </c>
      <c r="K361" s="56">
        <v>-9340</v>
      </c>
      <c r="L361" s="56" t="s">
        <v>1102</v>
      </c>
      <c r="M361" s="57" t="s">
        <v>504</v>
      </c>
      <c r="N361" s="57" t="s">
        <v>242</v>
      </c>
      <c r="O361" s="58" t="s">
        <v>1059</v>
      </c>
      <c r="P361" s="58" t="s">
        <v>1037</v>
      </c>
    </row>
    <row r="362" spans="1:16" ht="13.5" thickBot="1">
      <c r="A362" s="8" t="str">
        <f t="shared" si="30"/>
        <v> BSI 12.185 </v>
      </c>
      <c r="B362" s="2" t="str">
        <f t="shared" si="31"/>
        <v>I</v>
      </c>
      <c r="C362" s="8">
        <f t="shared" si="32"/>
        <v>44999.3289</v>
      </c>
      <c r="D362" s="10" t="str">
        <f t="shared" si="33"/>
        <v>vis</v>
      </c>
      <c r="E362" s="55">
        <f>VLOOKUP(C362,'Active 1'!C$21:E$956,3,FALSE)</f>
        <v>625.00447866767956</v>
      </c>
      <c r="F362" s="2" t="s">
        <v>238</v>
      </c>
      <c r="G362" s="10" t="str">
        <f t="shared" si="34"/>
        <v>44999.3289</v>
      </c>
      <c r="H362" s="8">
        <f t="shared" si="35"/>
        <v>-9339</v>
      </c>
      <c r="I362" s="56" t="s">
        <v>1103</v>
      </c>
      <c r="J362" s="57" t="s">
        <v>1104</v>
      </c>
      <c r="K362" s="56">
        <v>-9339</v>
      </c>
      <c r="L362" s="56" t="s">
        <v>1105</v>
      </c>
      <c r="M362" s="57" t="s">
        <v>504</v>
      </c>
      <c r="N362" s="57" t="s">
        <v>242</v>
      </c>
      <c r="O362" s="58" t="s">
        <v>1059</v>
      </c>
      <c r="P362" s="58" t="s">
        <v>1037</v>
      </c>
    </row>
    <row r="363" spans="1:16" ht="13.5" thickBot="1">
      <c r="A363" s="8" t="str">
        <f t="shared" si="30"/>
        <v> BSI 12.185 </v>
      </c>
      <c r="B363" s="2" t="str">
        <f t="shared" si="31"/>
        <v>I</v>
      </c>
      <c r="C363" s="8">
        <f t="shared" si="32"/>
        <v>45015.238299999997</v>
      </c>
      <c r="D363" s="10" t="str">
        <f t="shared" si="33"/>
        <v>vis</v>
      </c>
      <c r="E363" s="55">
        <f>VLOOKUP(C363,'Active 1'!C$21:E$956,3,FALSE)</f>
        <v>639.00996575084707</v>
      </c>
      <c r="F363" s="2" t="s">
        <v>238</v>
      </c>
      <c r="G363" s="10" t="str">
        <f t="shared" si="34"/>
        <v>45015.2383</v>
      </c>
      <c r="H363" s="8">
        <f t="shared" si="35"/>
        <v>-9325</v>
      </c>
      <c r="I363" s="56" t="s">
        <v>1106</v>
      </c>
      <c r="J363" s="57" t="s">
        <v>1107</v>
      </c>
      <c r="K363" s="56">
        <v>-9325</v>
      </c>
      <c r="L363" s="56" t="s">
        <v>1093</v>
      </c>
      <c r="M363" s="57" t="s">
        <v>504</v>
      </c>
      <c r="N363" s="57" t="s">
        <v>242</v>
      </c>
      <c r="O363" s="58" t="s">
        <v>1059</v>
      </c>
      <c r="P363" s="58" t="s">
        <v>1037</v>
      </c>
    </row>
    <row r="364" spans="1:16" ht="13.5" thickBot="1">
      <c r="A364" s="8" t="str">
        <f t="shared" si="30"/>
        <v>BAVM 56 </v>
      </c>
      <c r="B364" s="2" t="str">
        <f t="shared" si="31"/>
        <v>I</v>
      </c>
      <c r="C364" s="8">
        <f t="shared" si="32"/>
        <v>45743.375500000002</v>
      </c>
      <c r="D364" s="10" t="str">
        <f t="shared" si="33"/>
        <v>vis</v>
      </c>
      <c r="E364" s="55">
        <f>VLOOKUP(C364,'Active 1'!C$21:E$956,3,FALSE)</f>
        <v>1280.00938429434</v>
      </c>
      <c r="F364" s="2" t="s">
        <v>238</v>
      </c>
      <c r="G364" s="10" t="str">
        <f t="shared" si="34"/>
        <v>45743.3755</v>
      </c>
      <c r="H364" s="8">
        <f t="shared" si="35"/>
        <v>-8684</v>
      </c>
      <c r="I364" s="56" t="s">
        <v>1139</v>
      </c>
      <c r="J364" s="57" t="s">
        <v>1140</v>
      </c>
      <c r="K364" s="56">
        <v>-8684</v>
      </c>
      <c r="L364" s="56" t="s">
        <v>1141</v>
      </c>
      <c r="M364" s="57" t="s">
        <v>504</v>
      </c>
      <c r="N364" s="57" t="s">
        <v>238</v>
      </c>
      <c r="O364" s="58" t="s">
        <v>1142</v>
      </c>
      <c r="P364" s="59" t="s">
        <v>1143</v>
      </c>
    </row>
    <row r="365" spans="1:16" ht="13.5" thickBot="1">
      <c r="A365" s="8" t="str">
        <f t="shared" si="30"/>
        <v> BBS 80 </v>
      </c>
      <c r="B365" s="2" t="str">
        <f t="shared" si="31"/>
        <v>I</v>
      </c>
      <c r="C365" s="8">
        <f t="shared" si="32"/>
        <v>46503.324999999997</v>
      </c>
      <c r="D365" s="10" t="str">
        <f t="shared" si="33"/>
        <v>vis</v>
      </c>
      <c r="E365" s="55">
        <f>VLOOKUP(C365,'Active 1'!C$21:E$956,3,FALSE)</f>
        <v>1949.0140548734726</v>
      </c>
      <c r="F365" s="2" t="s">
        <v>238</v>
      </c>
      <c r="G365" s="10" t="str">
        <f t="shared" si="34"/>
        <v>46503.325</v>
      </c>
      <c r="H365" s="8">
        <f t="shared" si="35"/>
        <v>-8015</v>
      </c>
      <c r="I365" s="56" t="s">
        <v>1177</v>
      </c>
      <c r="J365" s="57" t="s">
        <v>1178</v>
      </c>
      <c r="K365" s="56">
        <v>-8015</v>
      </c>
      <c r="L365" s="56" t="s">
        <v>1179</v>
      </c>
      <c r="M365" s="57" t="s">
        <v>263</v>
      </c>
      <c r="N365" s="57"/>
      <c r="O365" s="58" t="s">
        <v>1180</v>
      </c>
      <c r="P365" s="58" t="s">
        <v>1181</v>
      </c>
    </row>
    <row r="366" spans="1:16" ht="13.5" thickBot="1">
      <c r="A366" s="8" t="str">
        <f t="shared" si="30"/>
        <v>VSB 47 </v>
      </c>
      <c r="B366" s="2" t="str">
        <f t="shared" si="31"/>
        <v>I</v>
      </c>
      <c r="C366" s="8">
        <f t="shared" si="32"/>
        <v>46835.038999999997</v>
      </c>
      <c r="D366" s="10" t="str">
        <f t="shared" si="33"/>
        <v>vis</v>
      </c>
      <c r="E366" s="55">
        <f>VLOOKUP(C366,'Active 1'!C$21:E$956,3,FALSE)</f>
        <v>2241.0311103442477</v>
      </c>
      <c r="F366" s="2" t="s">
        <v>238</v>
      </c>
      <c r="G366" s="10" t="str">
        <f t="shared" si="34"/>
        <v>46835.039</v>
      </c>
      <c r="H366" s="8">
        <f t="shared" si="35"/>
        <v>-7723</v>
      </c>
      <c r="I366" s="56" t="s">
        <v>1197</v>
      </c>
      <c r="J366" s="57" t="s">
        <v>1198</v>
      </c>
      <c r="K366" s="56">
        <v>-7723</v>
      </c>
      <c r="L366" s="56" t="s">
        <v>834</v>
      </c>
      <c r="M366" s="57" t="s">
        <v>263</v>
      </c>
      <c r="N366" s="57"/>
      <c r="O366" s="58" t="s">
        <v>1199</v>
      </c>
      <c r="P366" s="59" t="s">
        <v>545</v>
      </c>
    </row>
    <row r="367" spans="1:16" ht="13.5" thickBot="1">
      <c r="A367" s="8" t="str">
        <f t="shared" si="30"/>
        <v> VSSC 73 </v>
      </c>
      <c r="B367" s="2" t="str">
        <f t="shared" si="31"/>
        <v>I</v>
      </c>
      <c r="C367" s="8">
        <f t="shared" si="32"/>
        <v>47573.37</v>
      </c>
      <c r="D367" s="10" t="str">
        <f t="shared" si="33"/>
        <v>vis</v>
      </c>
      <c r="E367" s="55">
        <f>VLOOKUP(C367,'Active 1'!C$21:E$956,3,FALSE)</f>
        <v>2891.004414403752</v>
      </c>
      <c r="F367" s="2" t="s">
        <v>238</v>
      </c>
      <c r="G367" s="10" t="str">
        <f t="shared" si="34"/>
        <v>47573.370</v>
      </c>
      <c r="H367" s="8">
        <f t="shared" si="35"/>
        <v>-7073</v>
      </c>
      <c r="I367" s="56" t="s">
        <v>1220</v>
      </c>
      <c r="J367" s="57" t="s">
        <v>1221</v>
      </c>
      <c r="K367" s="56">
        <v>-7073</v>
      </c>
      <c r="L367" s="56" t="s">
        <v>1222</v>
      </c>
      <c r="M367" s="57" t="s">
        <v>263</v>
      </c>
      <c r="N367" s="57"/>
      <c r="O367" s="58" t="s">
        <v>1223</v>
      </c>
      <c r="P367" s="58" t="s">
        <v>1224</v>
      </c>
    </row>
    <row r="368" spans="1:16" ht="13.5" thickBot="1">
      <c r="A368" s="8" t="str">
        <f t="shared" si="30"/>
        <v> BRNO 32 </v>
      </c>
      <c r="B368" s="2" t="str">
        <f t="shared" si="31"/>
        <v>I</v>
      </c>
      <c r="C368" s="8">
        <f t="shared" si="32"/>
        <v>49787.321300000003</v>
      </c>
      <c r="D368" s="10" t="str">
        <f t="shared" si="33"/>
        <v>vis</v>
      </c>
      <c r="E368" s="55">
        <f>VLOOKUP(C368,'Active 1'!C$21:E$956,3,FALSE)</f>
        <v>4840.0072891141799</v>
      </c>
      <c r="F368" s="2" t="s">
        <v>238</v>
      </c>
      <c r="G368" s="10" t="str">
        <f t="shared" si="34"/>
        <v>49787.3213</v>
      </c>
      <c r="H368" s="8">
        <f t="shared" si="35"/>
        <v>-5124</v>
      </c>
      <c r="I368" s="56" t="s">
        <v>1290</v>
      </c>
      <c r="J368" s="57" t="s">
        <v>1291</v>
      </c>
      <c r="K368" s="56">
        <v>-5124</v>
      </c>
      <c r="L368" s="56" t="s">
        <v>1292</v>
      </c>
      <c r="M368" s="57" t="s">
        <v>263</v>
      </c>
      <c r="N368" s="57"/>
      <c r="O368" s="58" t="s">
        <v>1289</v>
      </c>
      <c r="P368" s="58" t="s">
        <v>1293</v>
      </c>
    </row>
    <row r="369" spans="1:16" ht="13.5" thickBot="1">
      <c r="A369" s="8" t="str">
        <f t="shared" si="30"/>
        <v> BRNO 32 </v>
      </c>
      <c r="B369" s="2" t="str">
        <f t="shared" si="31"/>
        <v>I</v>
      </c>
      <c r="C369" s="8">
        <f t="shared" si="32"/>
        <v>50432.587899999999</v>
      </c>
      <c r="D369" s="10" t="str">
        <f t="shared" si="33"/>
        <v>vis</v>
      </c>
      <c r="E369" s="55">
        <f>VLOOKUP(C369,'Active 1'!C$21:E$956,3,FALSE)</f>
        <v>5408.0534147695244</v>
      </c>
      <c r="F369" s="2" t="s">
        <v>238</v>
      </c>
      <c r="G369" s="10" t="str">
        <f t="shared" si="34"/>
        <v>50432.5879</v>
      </c>
      <c r="H369" s="8">
        <f t="shared" si="35"/>
        <v>-4556</v>
      </c>
      <c r="I369" s="56" t="s">
        <v>1312</v>
      </c>
      <c r="J369" s="57" t="s">
        <v>1313</v>
      </c>
      <c r="K369" s="56">
        <v>-4556</v>
      </c>
      <c r="L369" s="56" t="s">
        <v>1314</v>
      </c>
      <c r="M369" s="57" t="s">
        <v>263</v>
      </c>
      <c r="N369" s="57"/>
      <c r="O369" s="58" t="s">
        <v>1315</v>
      </c>
      <c r="P369" s="58" t="s">
        <v>1293</v>
      </c>
    </row>
    <row r="370" spans="1:16" ht="13.5" thickBot="1">
      <c r="A370" s="8" t="str">
        <f t="shared" si="30"/>
        <v>VSB 47 </v>
      </c>
      <c r="B370" s="2" t="str">
        <f t="shared" si="31"/>
        <v>I</v>
      </c>
      <c r="C370" s="8">
        <f t="shared" si="32"/>
        <v>50437.129000000001</v>
      </c>
      <c r="D370" s="10" t="str">
        <f t="shared" si="33"/>
        <v>vis</v>
      </c>
      <c r="E370" s="55">
        <f>VLOOKUP(C370,'Active 1'!C$21:E$956,3,FALSE)</f>
        <v>5412.0510713369258</v>
      </c>
      <c r="F370" s="2" t="s">
        <v>238</v>
      </c>
      <c r="G370" s="10" t="str">
        <f t="shared" si="34"/>
        <v>50437.129</v>
      </c>
      <c r="H370" s="8">
        <f t="shared" si="35"/>
        <v>-4552</v>
      </c>
      <c r="I370" s="56" t="s">
        <v>1316</v>
      </c>
      <c r="J370" s="57" t="s">
        <v>1317</v>
      </c>
      <c r="K370" s="56">
        <v>-4552</v>
      </c>
      <c r="L370" s="56" t="s">
        <v>911</v>
      </c>
      <c r="M370" s="57" t="s">
        <v>263</v>
      </c>
      <c r="N370" s="57"/>
      <c r="O370" s="58" t="s">
        <v>1318</v>
      </c>
      <c r="P370" s="59" t="s">
        <v>545</v>
      </c>
    </row>
    <row r="371" spans="1:16" ht="13.5" thickBot="1">
      <c r="A371" s="8" t="str">
        <f t="shared" si="30"/>
        <v>VSB 47 </v>
      </c>
      <c r="B371" s="2" t="str">
        <f t="shared" si="31"/>
        <v>I</v>
      </c>
      <c r="C371" s="8">
        <f t="shared" si="32"/>
        <v>50446.197999999997</v>
      </c>
      <c r="D371" s="10" t="str">
        <f t="shared" si="33"/>
        <v>vis</v>
      </c>
      <c r="E371" s="55">
        <f>VLOOKUP(C371,'Active 1'!C$21:E$956,3,FALSE)</f>
        <v>5420.0347641447761</v>
      </c>
      <c r="F371" s="2" t="s">
        <v>238</v>
      </c>
      <c r="G371" s="10" t="str">
        <f t="shared" si="34"/>
        <v>50446.198</v>
      </c>
      <c r="H371" s="8">
        <f t="shared" si="35"/>
        <v>-4544</v>
      </c>
      <c r="I371" s="56" t="s">
        <v>1319</v>
      </c>
      <c r="J371" s="57" t="s">
        <v>1320</v>
      </c>
      <c r="K371" s="56">
        <v>-4544</v>
      </c>
      <c r="L371" s="56" t="s">
        <v>965</v>
      </c>
      <c r="M371" s="57" t="s">
        <v>263</v>
      </c>
      <c r="N371" s="57"/>
      <c r="O371" s="58" t="s">
        <v>1321</v>
      </c>
      <c r="P371" s="59" t="s">
        <v>545</v>
      </c>
    </row>
    <row r="372" spans="1:16" ht="13.5" thickBot="1">
      <c r="A372" s="8" t="str">
        <f t="shared" si="30"/>
        <v>VSB 47 </v>
      </c>
      <c r="B372" s="2" t="str">
        <f t="shared" si="31"/>
        <v>I</v>
      </c>
      <c r="C372" s="8">
        <f t="shared" si="32"/>
        <v>50485.970999999998</v>
      </c>
      <c r="D372" s="10" t="str">
        <f t="shared" si="33"/>
        <v>vis</v>
      </c>
      <c r="E372" s="55">
        <f>VLOOKUP(C372,'Active 1'!C$21:E$956,3,FALSE)</f>
        <v>5455.048041688804</v>
      </c>
      <c r="F372" s="2" t="s">
        <v>238</v>
      </c>
      <c r="G372" s="10" t="str">
        <f t="shared" si="34"/>
        <v>50485.971</v>
      </c>
      <c r="H372" s="8">
        <f t="shared" si="35"/>
        <v>-4509</v>
      </c>
      <c r="I372" s="56" t="s">
        <v>1333</v>
      </c>
      <c r="J372" s="57" t="s">
        <v>1334</v>
      </c>
      <c r="K372" s="56">
        <v>-4509</v>
      </c>
      <c r="L372" s="56" t="s">
        <v>937</v>
      </c>
      <c r="M372" s="57" t="s">
        <v>1335</v>
      </c>
      <c r="N372" s="57" t="s">
        <v>238</v>
      </c>
      <c r="O372" s="58" t="s">
        <v>1336</v>
      </c>
      <c r="P372" s="59" t="s">
        <v>545</v>
      </c>
    </row>
    <row r="373" spans="1:16" ht="13.5" thickBot="1">
      <c r="A373" s="8" t="str">
        <f t="shared" si="30"/>
        <v>VSB 47 </v>
      </c>
      <c r="B373" s="2" t="str">
        <f t="shared" si="31"/>
        <v>I</v>
      </c>
      <c r="C373" s="8">
        <f t="shared" si="32"/>
        <v>50503.008000000002</v>
      </c>
      <c r="D373" s="10" t="str">
        <f t="shared" si="33"/>
        <v>vis</v>
      </c>
      <c r="E373" s="55">
        <f>VLOOKUP(C373,'Active 1'!C$21:E$956,3,FALSE)</f>
        <v>5470.0461863979708</v>
      </c>
      <c r="F373" s="2" t="s">
        <v>238</v>
      </c>
      <c r="G373" s="10" t="str">
        <f t="shared" si="34"/>
        <v>50503.008</v>
      </c>
      <c r="H373" s="8">
        <f t="shared" si="35"/>
        <v>-4494</v>
      </c>
      <c r="I373" s="56" t="s">
        <v>1339</v>
      </c>
      <c r="J373" s="57" t="s">
        <v>1340</v>
      </c>
      <c r="K373" s="56">
        <v>-4494</v>
      </c>
      <c r="L373" s="56" t="s">
        <v>870</v>
      </c>
      <c r="M373" s="57" t="s">
        <v>1335</v>
      </c>
      <c r="N373" s="57" t="s">
        <v>238</v>
      </c>
      <c r="O373" s="58" t="s">
        <v>1336</v>
      </c>
      <c r="P373" s="59" t="s">
        <v>545</v>
      </c>
    </row>
    <row r="374" spans="1:16" ht="13.5" thickBot="1">
      <c r="A374" s="8" t="str">
        <f t="shared" si="30"/>
        <v>VSB 37 </v>
      </c>
      <c r="B374" s="2" t="str">
        <f t="shared" si="31"/>
        <v>I</v>
      </c>
      <c r="C374" s="8">
        <f t="shared" si="32"/>
        <v>51229.957499999997</v>
      </c>
      <c r="D374" s="10" t="str">
        <f t="shared" si="33"/>
        <v>vis</v>
      </c>
      <c r="E374" s="55">
        <f>VLOOKUP(C374,'Active 1'!C$21:E$956,3,FALSE)</f>
        <v>6110.0000396147507</v>
      </c>
      <c r="F374" s="2" t="s">
        <v>238</v>
      </c>
      <c r="G374" s="10" t="str">
        <f t="shared" si="34"/>
        <v>51229.9575</v>
      </c>
      <c r="H374" s="8">
        <f t="shared" si="35"/>
        <v>-3854</v>
      </c>
      <c r="I374" s="56" t="s">
        <v>1371</v>
      </c>
      <c r="J374" s="57" t="s">
        <v>1372</v>
      </c>
      <c r="K374" s="56">
        <v>-3854</v>
      </c>
      <c r="L374" s="56" t="s">
        <v>1373</v>
      </c>
      <c r="M374" s="57" t="s">
        <v>504</v>
      </c>
      <c r="N374" s="57" t="s">
        <v>242</v>
      </c>
      <c r="O374" s="58" t="s">
        <v>1336</v>
      </c>
      <c r="P374" s="59" t="s">
        <v>1374</v>
      </c>
    </row>
    <row r="375" spans="1:16" ht="13.5" thickBot="1">
      <c r="A375" s="8" t="str">
        <f t="shared" si="30"/>
        <v>VSB 47 </v>
      </c>
      <c r="B375" s="2" t="str">
        <f t="shared" si="31"/>
        <v>I</v>
      </c>
      <c r="C375" s="8">
        <f t="shared" si="32"/>
        <v>51230.025000000001</v>
      </c>
      <c r="D375" s="10" t="str">
        <f t="shared" si="33"/>
        <v>vis</v>
      </c>
      <c r="E375" s="55">
        <f>VLOOKUP(C375,'Active 1'!C$21:E$956,3,FALSE)</f>
        <v>6110.059461741178</v>
      </c>
      <c r="F375" s="2" t="s">
        <v>238</v>
      </c>
      <c r="G375" s="10" t="str">
        <f t="shared" si="34"/>
        <v>51230.025</v>
      </c>
      <c r="H375" s="8">
        <f t="shared" si="35"/>
        <v>-3854</v>
      </c>
      <c r="I375" s="56" t="s">
        <v>1375</v>
      </c>
      <c r="J375" s="57" t="s">
        <v>1376</v>
      </c>
      <c r="K375" s="56">
        <v>-3854</v>
      </c>
      <c r="L375" s="56" t="s">
        <v>896</v>
      </c>
      <c r="M375" s="57" t="s">
        <v>1335</v>
      </c>
      <c r="N375" s="57" t="s">
        <v>238</v>
      </c>
      <c r="O375" s="58" t="s">
        <v>1336</v>
      </c>
      <c r="P375" s="59" t="s">
        <v>545</v>
      </c>
    </row>
    <row r="376" spans="1:16" ht="13.5" thickBot="1">
      <c r="A376" s="8" t="str">
        <f t="shared" si="30"/>
        <v>BAVM 122 </v>
      </c>
      <c r="B376" s="2" t="str">
        <f t="shared" si="31"/>
        <v>I</v>
      </c>
      <c r="C376" s="8">
        <f t="shared" si="32"/>
        <v>51249.319000000003</v>
      </c>
      <c r="D376" s="10" t="str">
        <f t="shared" si="33"/>
        <v>vis</v>
      </c>
      <c r="E376" s="55">
        <f>VLOOKUP(C376,'Active 1'!C$21:E$956,3,FALSE)</f>
        <v>6127.0445062923682</v>
      </c>
      <c r="F376" s="2" t="s">
        <v>238</v>
      </c>
      <c r="G376" s="10" t="str">
        <f t="shared" si="34"/>
        <v>51249.319</v>
      </c>
      <c r="H376" s="8">
        <f t="shared" si="35"/>
        <v>-3837</v>
      </c>
      <c r="I376" s="56" t="s">
        <v>1379</v>
      </c>
      <c r="J376" s="57" t="s">
        <v>1380</v>
      </c>
      <c r="K376" s="56">
        <v>-3837</v>
      </c>
      <c r="L376" s="56" t="s">
        <v>1040</v>
      </c>
      <c r="M376" s="57" t="s">
        <v>263</v>
      </c>
      <c r="N376" s="57"/>
      <c r="O376" s="58" t="s">
        <v>1348</v>
      </c>
      <c r="P376" s="59" t="s">
        <v>1381</v>
      </c>
    </row>
    <row r="377" spans="1:16" ht="13.5" thickBot="1">
      <c r="A377" s="8" t="str">
        <f t="shared" si="30"/>
        <v> AOEB 8 </v>
      </c>
      <c r="B377" s="2" t="str">
        <f t="shared" si="31"/>
        <v>I</v>
      </c>
      <c r="C377" s="8">
        <f t="shared" si="32"/>
        <v>51544.688999999998</v>
      </c>
      <c r="D377" s="10" t="str">
        <f t="shared" si="33"/>
        <v>vis</v>
      </c>
      <c r="E377" s="55">
        <f>VLOOKUP(C377,'Active 1'!C$21:E$956,3,FALSE)</f>
        <v>6387.066928241401</v>
      </c>
      <c r="F377" s="2" t="s">
        <v>238</v>
      </c>
      <c r="G377" s="10" t="str">
        <f t="shared" si="34"/>
        <v>51544.689</v>
      </c>
      <c r="H377" s="8">
        <f t="shared" si="35"/>
        <v>-3577</v>
      </c>
      <c r="I377" s="56" t="s">
        <v>1382</v>
      </c>
      <c r="J377" s="57" t="s">
        <v>1383</v>
      </c>
      <c r="K377" s="56">
        <v>-3577</v>
      </c>
      <c r="L377" s="56" t="s">
        <v>861</v>
      </c>
      <c r="M377" s="57" t="s">
        <v>263</v>
      </c>
      <c r="N377" s="57"/>
      <c r="O377" s="58" t="s">
        <v>893</v>
      </c>
      <c r="P377" s="58" t="s">
        <v>1384</v>
      </c>
    </row>
    <row r="378" spans="1:16" ht="13.5" thickBot="1">
      <c r="A378" s="8" t="str">
        <f t="shared" si="30"/>
        <v> AOEB 8 </v>
      </c>
      <c r="B378" s="2" t="str">
        <f t="shared" si="31"/>
        <v>I</v>
      </c>
      <c r="C378" s="8">
        <f t="shared" si="32"/>
        <v>51586.688000000002</v>
      </c>
      <c r="D378" s="10" t="str">
        <f t="shared" si="33"/>
        <v>vis</v>
      </c>
      <c r="E378" s="55">
        <f>VLOOKUP(C378,'Active 1'!C$21:E$956,3,FALSE)</f>
        <v>6424.0398154656905</v>
      </c>
      <c r="F378" s="2" t="s">
        <v>238</v>
      </c>
      <c r="G378" s="10" t="str">
        <f t="shared" si="34"/>
        <v>51586.688</v>
      </c>
      <c r="H378" s="8">
        <f t="shared" si="35"/>
        <v>-3540</v>
      </c>
      <c r="I378" s="56" t="s">
        <v>1385</v>
      </c>
      <c r="J378" s="57" t="s">
        <v>1386</v>
      </c>
      <c r="K378" s="56">
        <v>-3540</v>
      </c>
      <c r="L378" s="56" t="s">
        <v>1136</v>
      </c>
      <c r="M378" s="57" t="s">
        <v>263</v>
      </c>
      <c r="N378" s="57"/>
      <c r="O378" s="58" t="s">
        <v>893</v>
      </c>
      <c r="P378" s="58" t="s">
        <v>1384</v>
      </c>
    </row>
    <row r="379" spans="1:16" ht="13.5" thickBot="1">
      <c r="A379" s="8" t="str">
        <f t="shared" si="30"/>
        <v> AOEB 8 </v>
      </c>
      <c r="B379" s="2" t="str">
        <f t="shared" si="31"/>
        <v>I</v>
      </c>
      <c r="C379" s="8">
        <f t="shared" si="32"/>
        <v>51602.616999999998</v>
      </c>
      <c r="D379" s="10" t="str">
        <f t="shared" si="33"/>
        <v>vis</v>
      </c>
      <c r="E379" s="55">
        <f>VLOOKUP(C379,'Active 1'!C$21:E$956,3,FALSE)</f>
        <v>6438.0625569737158</v>
      </c>
      <c r="F379" s="2" t="s">
        <v>238</v>
      </c>
      <c r="G379" s="10" t="str">
        <f t="shared" si="34"/>
        <v>51602.617</v>
      </c>
      <c r="H379" s="8">
        <f t="shared" si="35"/>
        <v>-3526</v>
      </c>
      <c r="I379" s="56" t="s">
        <v>1387</v>
      </c>
      <c r="J379" s="57" t="s">
        <v>1388</v>
      </c>
      <c r="K379" s="56">
        <v>-3526</v>
      </c>
      <c r="L379" s="56" t="s">
        <v>896</v>
      </c>
      <c r="M379" s="57" t="s">
        <v>263</v>
      </c>
      <c r="N379" s="57"/>
      <c r="O379" s="58" t="s">
        <v>893</v>
      </c>
      <c r="P379" s="58" t="s">
        <v>1384</v>
      </c>
    </row>
    <row r="380" spans="1:16" ht="13.5" thickBot="1">
      <c r="A380" s="8" t="str">
        <f t="shared" si="30"/>
        <v> AOEB 8 </v>
      </c>
      <c r="B380" s="2" t="str">
        <f t="shared" si="31"/>
        <v>I</v>
      </c>
      <c r="C380" s="8">
        <f t="shared" si="32"/>
        <v>51610.561000000002</v>
      </c>
      <c r="D380" s="10" t="str">
        <f t="shared" si="33"/>
        <v>vis</v>
      </c>
      <c r="E380" s="55">
        <f>VLOOKUP(C380,'Active 1'!C$21:E$956,3,FALSE)</f>
        <v>6445.0558810078555</v>
      </c>
      <c r="F380" s="2" t="s">
        <v>238</v>
      </c>
      <c r="G380" s="10" t="str">
        <f t="shared" si="34"/>
        <v>51610.561</v>
      </c>
      <c r="H380" s="8">
        <f t="shared" si="35"/>
        <v>-3519</v>
      </c>
      <c r="I380" s="56" t="s">
        <v>1389</v>
      </c>
      <c r="J380" s="57" t="s">
        <v>1390</v>
      </c>
      <c r="K380" s="56">
        <v>-3519</v>
      </c>
      <c r="L380" s="56" t="s">
        <v>937</v>
      </c>
      <c r="M380" s="57" t="s">
        <v>263</v>
      </c>
      <c r="N380" s="57"/>
      <c r="O380" s="58" t="s">
        <v>893</v>
      </c>
      <c r="P380" s="58" t="s">
        <v>1384</v>
      </c>
    </row>
    <row r="381" spans="1:16" ht="13.5" thickBot="1">
      <c r="A381" s="8" t="str">
        <f t="shared" si="30"/>
        <v>BAVM 131 </v>
      </c>
      <c r="B381" s="2" t="str">
        <f t="shared" si="31"/>
        <v>I</v>
      </c>
      <c r="C381" s="8">
        <f t="shared" si="32"/>
        <v>51625.311999999998</v>
      </c>
      <c r="D381" s="10" t="str">
        <f t="shared" si="33"/>
        <v>vis</v>
      </c>
      <c r="E381" s="55">
        <f>VLOOKUP(C381,'Active 1'!C$21:E$956,3,FALSE)</f>
        <v>6458.0415963688247</v>
      </c>
      <c r="F381" s="2" t="s">
        <v>238</v>
      </c>
      <c r="G381" s="10" t="str">
        <f t="shared" si="34"/>
        <v>51625.312</v>
      </c>
      <c r="H381" s="8">
        <f t="shared" si="35"/>
        <v>-3506</v>
      </c>
      <c r="I381" s="56" t="s">
        <v>1391</v>
      </c>
      <c r="J381" s="57" t="s">
        <v>1392</v>
      </c>
      <c r="K381" s="56">
        <v>-3506</v>
      </c>
      <c r="L381" s="56" t="s">
        <v>1248</v>
      </c>
      <c r="M381" s="57" t="s">
        <v>263</v>
      </c>
      <c r="N381" s="57"/>
      <c r="O381" s="58" t="s">
        <v>1348</v>
      </c>
      <c r="P381" s="59" t="s">
        <v>1393</v>
      </c>
    </row>
    <row r="382" spans="1:16" ht="13.5" thickBot="1">
      <c r="A382" s="8" t="str">
        <f t="shared" si="30"/>
        <v>BAVM 131 </v>
      </c>
      <c r="B382" s="2" t="str">
        <f t="shared" si="31"/>
        <v>I</v>
      </c>
      <c r="C382" s="8">
        <f t="shared" si="32"/>
        <v>51625.324999999997</v>
      </c>
      <c r="D382" s="10" t="str">
        <f t="shared" si="33"/>
        <v>vis</v>
      </c>
      <c r="E382" s="55">
        <f>VLOOKUP(C382,'Active 1'!C$21:E$956,3,FALSE)</f>
        <v>6458.0530406302087</v>
      </c>
      <c r="F382" s="2" t="s">
        <v>238</v>
      </c>
      <c r="G382" s="10" t="str">
        <f t="shared" si="34"/>
        <v>51625.325</v>
      </c>
      <c r="H382" s="8">
        <f t="shared" si="35"/>
        <v>-3506</v>
      </c>
      <c r="I382" s="56" t="s">
        <v>1394</v>
      </c>
      <c r="J382" s="57" t="s">
        <v>1395</v>
      </c>
      <c r="K382" s="56">
        <v>-3506</v>
      </c>
      <c r="L382" s="56" t="s">
        <v>1022</v>
      </c>
      <c r="M382" s="57" t="s">
        <v>263</v>
      </c>
      <c r="N382" s="57"/>
      <c r="O382" s="58" t="s">
        <v>1396</v>
      </c>
      <c r="P382" s="59" t="s">
        <v>1393</v>
      </c>
    </row>
    <row r="383" spans="1:16" ht="13.5" thickBot="1">
      <c r="A383" s="8" t="str">
        <f t="shared" si="30"/>
        <v> AOEB 8 </v>
      </c>
      <c r="B383" s="2" t="str">
        <f t="shared" si="31"/>
        <v>I</v>
      </c>
      <c r="C383" s="8">
        <f t="shared" si="32"/>
        <v>51644.631999999998</v>
      </c>
      <c r="D383" s="10" t="str">
        <f t="shared" si="33"/>
        <v>vis</v>
      </c>
      <c r="E383" s="55">
        <f>VLOOKUP(C383,'Active 1'!C$21:E$956,3,FALSE)</f>
        <v>6475.0495294427838</v>
      </c>
      <c r="F383" s="2" t="s">
        <v>238</v>
      </c>
      <c r="G383" s="10" t="str">
        <f t="shared" si="34"/>
        <v>51644.632</v>
      </c>
      <c r="H383" s="8">
        <f t="shared" si="35"/>
        <v>-3489</v>
      </c>
      <c r="I383" s="56" t="s">
        <v>1397</v>
      </c>
      <c r="J383" s="57" t="s">
        <v>1398</v>
      </c>
      <c r="K383" s="56">
        <v>-3489</v>
      </c>
      <c r="L383" s="56" t="s">
        <v>1166</v>
      </c>
      <c r="M383" s="57" t="s">
        <v>263</v>
      </c>
      <c r="N383" s="57"/>
      <c r="O383" s="58" t="s">
        <v>1300</v>
      </c>
      <c r="P383" s="58" t="s">
        <v>1384</v>
      </c>
    </row>
    <row r="384" spans="1:16" ht="13.5" thickBot="1">
      <c r="A384" s="8" t="str">
        <f t="shared" si="30"/>
        <v>BAVM 143 </v>
      </c>
      <c r="B384" s="2" t="str">
        <f t="shared" si="31"/>
        <v>I</v>
      </c>
      <c r="C384" s="8">
        <f t="shared" si="32"/>
        <v>51902.497000000003</v>
      </c>
      <c r="D384" s="10" t="str">
        <f t="shared" si="33"/>
        <v>vis</v>
      </c>
      <c r="E384" s="55">
        <f>VLOOKUP(C384,'Active 1'!C$21:E$956,3,FALSE)</f>
        <v>6702.0552572956112</v>
      </c>
      <c r="F384" s="2" t="s">
        <v>238</v>
      </c>
      <c r="G384" s="10" t="str">
        <f t="shared" si="34"/>
        <v>51902.497</v>
      </c>
      <c r="H384" s="8">
        <f t="shared" si="35"/>
        <v>-3262</v>
      </c>
      <c r="I384" s="56" t="s">
        <v>1399</v>
      </c>
      <c r="J384" s="57" t="s">
        <v>1400</v>
      </c>
      <c r="K384" s="56">
        <v>-3262</v>
      </c>
      <c r="L384" s="56" t="s">
        <v>1013</v>
      </c>
      <c r="M384" s="57" t="s">
        <v>263</v>
      </c>
      <c r="N384" s="57"/>
      <c r="O384" s="58" t="s">
        <v>1348</v>
      </c>
      <c r="P384" s="59" t="s">
        <v>1401</v>
      </c>
    </row>
    <row r="385" spans="1:16" ht="13.5" thickBot="1">
      <c r="A385" s="8" t="str">
        <f t="shared" si="30"/>
        <v> AOEB 8 </v>
      </c>
      <c r="B385" s="2" t="str">
        <f t="shared" si="31"/>
        <v>I</v>
      </c>
      <c r="C385" s="8">
        <f t="shared" si="32"/>
        <v>51928.629000000001</v>
      </c>
      <c r="D385" s="10" t="str">
        <f t="shared" si="33"/>
        <v>vis</v>
      </c>
      <c r="E385" s="55">
        <f>VLOOKUP(C385,'Active 1'!C$21:E$956,3,FALSE)</f>
        <v>6725.0599833353981</v>
      </c>
      <c r="F385" s="2" t="s">
        <v>238</v>
      </c>
      <c r="G385" s="10" t="str">
        <f t="shared" si="34"/>
        <v>51928.629</v>
      </c>
      <c r="H385" s="8">
        <f t="shared" si="35"/>
        <v>-3239</v>
      </c>
      <c r="I385" s="56" t="s">
        <v>1402</v>
      </c>
      <c r="J385" s="57" t="s">
        <v>1403</v>
      </c>
      <c r="K385" s="56">
        <v>-3239</v>
      </c>
      <c r="L385" s="56" t="s">
        <v>1018</v>
      </c>
      <c r="M385" s="57" t="s">
        <v>263</v>
      </c>
      <c r="N385" s="57"/>
      <c r="O385" s="58" t="s">
        <v>1044</v>
      </c>
      <c r="P385" s="58" t="s">
        <v>1384</v>
      </c>
    </row>
    <row r="386" spans="1:16" ht="13.5" thickBot="1">
      <c r="A386" s="8" t="str">
        <f t="shared" si="30"/>
        <v> AOEB 8 </v>
      </c>
      <c r="B386" s="2" t="str">
        <f t="shared" si="31"/>
        <v>I</v>
      </c>
      <c r="C386" s="8">
        <f t="shared" si="32"/>
        <v>51937.711000000003</v>
      </c>
      <c r="D386" s="10" t="str">
        <f t="shared" si="33"/>
        <v>vis</v>
      </c>
      <c r="E386" s="55">
        <f>VLOOKUP(C386,'Active 1'!C$21:E$956,3,FALSE)</f>
        <v>6733.0551204046387</v>
      </c>
      <c r="F386" s="2" t="s">
        <v>238</v>
      </c>
      <c r="G386" s="10" t="str">
        <f t="shared" si="34"/>
        <v>51937.711</v>
      </c>
      <c r="H386" s="8">
        <f t="shared" si="35"/>
        <v>-3231</v>
      </c>
      <c r="I386" s="56" t="s">
        <v>1404</v>
      </c>
      <c r="J386" s="57" t="s">
        <v>1405</v>
      </c>
      <c r="K386" s="56">
        <v>-3231</v>
      </c>
      <c r="L386" s="56" t="s">
        <v>1022</v>
      </c>
      <c r="M386" s="57" t="s">
        <v>263</v>
      </c>
      <c r="N386" s="57"/>
      <c r="O386" s="58" t="s">
        <v>893</v>
      </c>
      <c r="P386" s="58" t="s">
        <v>1384</v>
      </c>
    </row>
    <row r="387" spans="1:16" ht="13.5" thickBot="1">
      <c r="A387" s="8" t="str">
        <f t="shared" si="30"/>
        <v>BAVM 143 </v>
      </c>
      <c r="B387" s="2" t="str">
        <f t="shared" si="31"/>
        <v>I</v>
      </c>
      <c r="C387" s="8">
        <f t="shared" si="32"/>
        <v>51951.341999999997</v>
      </c>
      <c r="D387" s="10" t="str">
        <f t="shared" si="33"/>
        <v>vis</v>
      </c>
      <c r="E387" s="55">
        <f>VLOOKUP(C387,'Active 1'!C$21:E$956,3,FALSE)</f>
        <v>6745.054868630883</v>
      </c>
      <c r="F387" s="2" t="s">
        <v>238</v>
      </c>
      <c r="G387" s="10" t="str">
        <f t="shared" si="34"/>
        <v>51951.342</v>
      </c>
      <c r="H387" s="8">
        <f t="shared" si="35"/>
        <v>-3219</v>
      </c>
      <c r="I387" s="56" t="s">
        <v>1406</v>
      </c>
      <c r="J387" s="57" t="s">
        <v>1407</v>
      </c>
      <c r="K387" s="56">
        <v>-3219</v>
      </c>
      <c r="L387" s="56" t="s">
        <v>1031</v>
      </c>
      <c r="M387" s="57" t="s">
        <v>263</v>
      </c>
      <c r="N387" s="57"/>
      <c r="O387" s="58" t="s">
        <v>1348</v>
      </c>
      <c r="P387" s="59" t="s">
        <v>1401</v>
      </c>
    </row>
    <row r="388" spans="1:16" ht="13.5" thickBot="1">
      <c r="A388" s="8" t="str">
        <f t="shared" si="30"/>
        <v> AOEB 8 </v>
      </c>
      <c r="B388" s="2" t="str">
        <f t="shared" si="31"/>
        <v>I</v>
      </c>
      <c r="C388" s="8">
        <f t="shared" si="32"/>
        <v>51961.578999999998</v>
      </c>
      <c r="D388" s="10" t="str">
        <f t="shared" si="33"/>
        <v>vis</v>
      </c>
      <c r="E388" s="55">
        <f>VLOOKUP(C388,'Active 1'!C$21:E$956,3,FALSE)</f>
        <v>6754.0667843078054</v>
      </c>
      <c r="F388" s="2" t="s">
        <v>238</v>
      </c>
      <c r="G388" s="10" t="str">
        <f t="shared" si="34"/>
        <v>51961.579</v>
      </c>
      <c r="H388" s="8">
        <f t="shared" si="35"/>
        <v>-3210</v>
      </c>
      <c r="I388" s="56" t="s">
        <v>1408</v>
      </c>
      <c r="J388" s="57" t="s">
        <v>1409</v>
      </c>
      <c r="K388" s="56">
        <v>-3210</v>
      </c>
      <c r="L388" s="56" t="s">
        <v>907</v>
      </c>
      <c r="M388" s="57" t="s">
        <v>263</v>
      </c>
      <c r="N388" s="57"/>
      <c r="O388" s="58" t="s">
        <v>893</v>
      </c>
      <c r="P388" s="58" t="s">
        <v>1384</v>
      </c>
    </row>
    <row r="389" spans="1:16" ht="13.5" thickBot="1">
      <c r="A389" s="8" t="str">
        <f t="shared" si="30"/>
        <v> AOEB 8 </v>
      </c>
      <c r="B389" s="2" t="str">
        <f t="shared" si="31"/>
        <v>I</v>
      </c>
      <c r="C389" s="8">
        <f t="shared" si="32"/>
        <v>51978.606</v>
      </c>
      <c r="D389" s="10" t="str">
        <f t="shared" si="33"/>
        <v>vis</v>
      </c>
      <c r="E389" s="55">
        <f>VLOOKUP(C389,'Active 1'!C$21:E$956,3,FALSE)</f>
        <v>6769.0561257389827</v>
      </c>
      <c r="F389" s="2" t="s">
        <v>238</v>
      </c>
      <c r="G389" s="10" t="str">
        <f t="shared" si="34"/>
        <v>51978.606</v>
      </c>
      <c r="H389" s="8">
        <f t="shared" si="35"/>
        <v>-3195</v>
      </c>
      <c r="I389" s="56" t="s">
        <v>1410</v>
      </c>
      <c r="J389" s="57" t="s">
        <v>1411</v>
      </c>
      <c r="K389" s="56">
        <v>-3195</v>
      </c>
      <c r="L389" s="56" t="s">
        <v>1013</v>
      </c>
      <c r="M389" s="57" t="s">
        <v>263</v>
      </c>
      <c r="N389" s="57"/>
      <c r="O389" s="58" t="s">
        <v>893</v>
      </c>
      <c r="P389" s="58" t="s">
        <v>1384</v>
      </c>
    </row>
    <row r="390" spans="1:16" ht="13.5" thickBot="1">
      <c r="A390" s="8" t="str">
        <f t="shared" si="30"/>
        <v> AOEB 8 </v>
      </c>
      <c r="B390" s="2" t="str">
        <f t="shared" si="31"/>
        <v>I</v>
      </c>
      <c r="C390" s="8">
        <f t="shared" si="32"/>
        <v>52230.811999999998</v>
      </c>
      <c r="D390" s="10" t="str">
        <f t="shared" si="33"/>
        <v>vis</v>
      </c>
      <c r="E390" s="55">
        <f>VLOOKUP(C390,'Active 1'!C$21:E$956,3,FALSE)</f>
        <v>6991.0800785780602</v>
      </c>
      <c r="F390" s="2" t="s">
        <v>238</v>
      </c>
      <c r="G390" s="10" t="str">
        <f t="shared" si="34"/>
        <v>52230.812</v>
      </c>
      <c r="H390" s="8">
        <f t="shared" si="35"/>
        <v>-2973</v>
      </c>
      <c r="I390" s="56" t="s">
        <v>1412</v>
      </c>
      <c r="J390" s="57" t="s">
        <v>1413</v>
      </c>
      <c r="K390" s="56">
        <v>-2973</v>
      </c>
      <c r="L390" s="56" t="s">
        <v>1368</v>
      </c>
      <c r="M390" s="57" t="s">
        <v>263</v>
      </c>
      <c r="N390" s="57"/>
      <c r="O390" s="58" t="s">
        <v>893</v>
      </c>
      <c r="P390" s="58" t="s">
        <v>1384</v>
      </c>
    </row>
    <row r="391" spans="1:16" ht="13.5" thickBot="1">
      <c r="A391" s="8" t="str">
        <f t="shared" si="30"/>
        <v>BAVM 154 </v>
      </c>
      <c r="B391" s="2" t="str">
        <f t="shared" si="31"/>
        <v>I</v>
      </c>
      <c r="C391" s="8">
        <f t="shared" si="32"/>
        <v>52278.502</v>
      </c>
      <c r="D391" s="10" t="str">
        <f t="shared" si="33"/>
        <v>vis</v>
      </c>
      <c r="E391" s="55">
        <f>VLOOKUP(C391,'Active 1'!C$21:E$956,3,FALSE)</f>
        <v>7033.0629113056566</v>
      </c>
      <c r="F391" s="2" t="s">
        <v>238</v>
      </c>
      <c r="G391" s="10" t="str">
        <f t="shared" si="34"/>
        <v>52278.502</v>
      </c>
      <c r="H391" s="8">
        <f t="shared" si="35"/>
        <v>-2931</v>
      </c>
      <c r="I391" s="56" t="s">
        <v>1414</v>
      </c>
      <c r="J391" s="57" t="s">
        <v>1415</v>
      </c>
      <c r="K391" s="56">
        <v>-2931</v>
      </c>
      <c r="L391" s="56" t="s">
        <v>1018</v>
      </c>
      <c r="M391" s="57" t="s">
        <v>263</v>
      </c>
      <c r="N391" s="57"/>
      <c r="O391" s="58" t="s">
        <v>1348</v>
      </c>
      <c r="P391" s="59" t="s">
        <v>1416</v>
      </c>
    </row>
    <row r="392" spans="1:16" ht="13.5" thickBot="1">
      <c r="A392" s="8" t="str">
        <f t="shared" si="30"/>
        <v> BBS 128 </v>
      </c>
      <c r="B392" s="2" t="str">
        <f t="shared" si="31"/>
        <v>I</v>
      </c>
      <c r="C392" s="8">
        <f t="shared" si="32"/>
        <v>52310.292000000001</v>
      </c>
      <c r="D392" s="10" t="str">
        <f t="shared" si="33"/>
        <v>vis</v>
      </c>
      <c r="E392" s="55">
        <f>VLOOKUP(C392,'Active 1'!C$21:E$956,3,FALSE)</f>
        <v>7061.048532031391</v>
      </c>
      <c r="F392" s="2" t="s">
        <v>238</v>
      </c>
      <c r="G392" s="10" t="str">
        <f t="shared" si="34"/>
        <v>52310.292</v>
      </c>
      <c r="H392" s="8">
        <f t="shared" si="35"/>
        <v>-2903</v>
      </c>
      <c r="I392" s="56" t="s">
        <v>1417</v>
      </c>
      <c r="J392" s="57" t="s">
        <v>1418</v>
      </c>
      <c r="K392" s="56">
        <v>-2903</v>
      </c>
      <c r="L392" s="56" t="s">
        <v>968</v>
      </c>
      <c r="M392" s="57" t="s">
        <v>263</v>
      </c>
      <c r="N392" s="57"/>
      <c r="O392" s="58" t="s">
        <v>1003</v>
      </c>
      <c r="P392" s="58" t="s">
        <v>1419</v>
      </c>
    </row>
    <row r="393" spans="1:16" ht="13.5" thickBot="1">
      <c r="A393" s="8" t="str">
        <f t="shared" si="30"/>
        <v> AOEB 8 </v>
      </c>
      <c r="B393" s="2" t="str">
        <f t="shared" si="31"/>
        <v>I</v>
      </c>
      <c r="C393" s="8">
        <f t="shared" si="32"/>
        <v>52312.59</v>
      </c>
      <c r="D393" s="10" t="str">
        <f t="shared" si="33"/>
        <v>vis</v>
      </c>
      <c r="E393" s="55">
        <f>VLOOKUP(C393,'Active 1'!C$21:E$956,3,FALSE)</f>
        <v>7063.0715253131648</v>
      </c>
      <c r="F393" s="2" t="s">
        <v>238</v>
      </c>
      <c r="G393" s="10" t="str">
        <f t="shared" si="34"/>
        <v>52312.590</v>
      </c>
      <c r="H393" s="8">
        <f t="shared" si="35"/>
        <v>-2901</v>
      </c>
      <c r="I393" s="56" t="s">
        <v>1420</v>
      </c>
      <c r="J393" s="57" t="s">
        <v>1421</v>
      </c>
      <c r="K393" s="56">
        <v>-2901</v>
      </c>
      <c r="L393" s="56" t="s">
        <v>701</v>
      </c>
      <c r="M393" s="57" t="s">
        <v>263</v>
      </c>
      <c r="N393" s="57"/>
      <c r="O393" s="58" t="s">
        <v>893</v>
      </c>
      <c r="P393" s="58" t="s">
        <v>1384</v>
      </c>
    </row>
    <row r="394" spans="1:16" ht="13.5" thickBot="1">
      <c r="A394" s="8" t="str">
        <f t="shared" si="30"/>
        <v>VSB 40 </v>
      </c>
      <c r="B394" s="2" t="str">
        <f t="shared" si="31"/>
        <v>I</v>
      </c>
      <c r="C394" s="8">
        <f t="shared" si="32"/>
        <v>52325.078999999998</v>
      </c>
      <c r="D394" s="10" t="str">
        <f t="shared" si="33"/>
        <v>vis</v>
      </c>
      <c r="E394" s="55">
        <f>VLOOKUP(C394,'Active 1'!C$21:E$956,3,FALSE)</f>
        <v>7074.0659391931185</v>
      </c>
      <c r="F394" s="2" t="s">
        <v>238</v>
      </c>
      <c r="G394" s="10" t="str">
        <f t="shared" si="34"/>
        <v>52325.079</v>
      </c>
      <c r="H394" s="8">
        <f t="shared" si="35"/>
        <v>-2890</v>
      </c>
      <c r="I394" s="56" t="s">
        <v>1422</v>
      </c>
      <c r="J394" s="57" t="s">
        <v>1423</v>
      </c>
      <c r="K394" s="56">
        <v>-2890</v>
      </c>
      <c r="L394" s="56" t="s">
        <v>934</v>
      </c>
      <c r="M394" s="57" t="s">
        <v>263</v>
      </c>
      <c r="N394" s="57"/>
      <c r="O394" s="58" t="s">
        <v>1424</v>
      </c>
      <c r="P394" s="59" t="s">
        <v>1425</v>
      </c>
    </row>
    <row r="395" spans="1:16" ht="13.5" thickBot="1">
      <c r="A395" s="8" t="str">
        <f t="shared" ref="A395:A448" si="36">P395</f>
        <v> BBS 128 </v>
      </c>
      <c r="B395" s="2" t="str">
        <f t="shared" ref="B395:B448" si="37">IF(H395=INT(H395),"I","II")</f>
        <v>I</v>
      </c>
      <c r="C395" s="8">
        <f t="shared" ref="C395:C448" si="38">1*G395</f>
        <v>52344.375999999997</v>
      </c>
      <c r="D395" s="10" t="str">
        <f t="shared" ref="D395:D448" si="39">VLOOKUP(F395,I$1:J$5,2,FALSE)</f>
        <v>vis</v>
      </c>
      <c r="E395" s="55">
        <f>VLOOKUP(C395,'Active 1'!C$21:E$956,3,FALSE)</f>
        <v>7091.0536247277032</v>
      </c>
      <c r="F395" s="2" t="s">
        <v>238</v>
      </c>
      <c r="G395" s="10" t="str">
        <f t="shared" ref="G395:G448" si="40">MID(I395,3,LEN(I395)-3)</f>
        <v>52344.376</v>
      </c>
      <c r="H395" s="8">
        <f t="shared" ref="H395:H448" si="41">1*K395</f>
        <v>-2873</v>
      </c>
      <c r="I395" s="56" t="s">
        <v>1426</v>
      </c>
      <c r="J395" s="57" t="s">
        <v>1427</v>
      </c>
      <c r="K395" s="56">
        <v>-2873</v>
      </c>
      <c r="L395" s="56" t="s">
        <v>995</v>
      </c>
      <c r="M395" s="57" t="s">
        <v>263</v>
      </c>
      <c r="N395" s="57"/>
      <c r="O395" s="58" t="s">
        <v>1003</v>
      </c>
      <c r="P395" s="58" t="s">
        <v>1419</v>
      </c>
    </row>
    <row r="396" spans="1:16" ht="13.5" thickBot="1">
      <c r="A396" s="8" t="str">
        <f t="shared" si="36"/>
        <v> AOEB 8 </v>
      </c>
      <c r="B396" s="2" t="str">
        <f t="shared" si="37"/>
        <v>I</v>
      </c>
      <c r="C396" s="8">
        <f t="shared" si="38"/>
        <v>52354.612000000001</v>
      </c>
      <c r="D396" s="10" t="str">
        <f t="shared" si="39"/>
        <v>vis</v>
      </c>
      <c r="E396" s="55">
        <f>VLOOKUP(C396,'Active 1'!C$21:E$956,3,FALSE)</f>
        <v>7100.0646600768296</v>
      </c>
      <c r="F396" s="2" t="s">
        <v>238</v>
      </c>
      <c r="G396" s="10" t="str">
        <f t="shared" si="40"/>
        <v>52354.612</v>
      </c>
      <c r="H396" s="8">
        <f t="shared" si="41"/>
        <v>-2864</v>
      </c>
      <c r="I396" s="56" t="s">
        <v>1428</v>
      </c>
      <c r="J396" s="57" t="s">
        <v>1429</v>
      </c>
      <c r="K396" s="56">
        <v>-2864</v>
      </c>
      <c r="L396" s="56" t="s">
        <v>911</v>
      </c>
      <c r="M396" s="57" t="s">
        <v>263</v>
      </c>
      <c r="N396" s="57"/>
      <c r="O396" s="58" t="s">
        <v>1044</v>
      </c>
      <c r="P396" s="58" t="s">
        <v>1384</v>
      </c>
    </row>
    <row r="397" spans="1:16" ht="13.5" thickBot="1">
      <c r="A397" s="8" t="str">
        <f t="shared" si="36"/>
        <v> AOEB 8 </v>
      </c>
      <c r="B397" s="2" t="str">
        <f t="shared" si="37"/>
        <v>I</v>
      </c>
      <c r="C397" s="8">
        <f t="shared" si="38"/>
        <v>52615.885999999999</v>
      </c>
      <c r="D397" s="10" t="str">
        <f t="shared" si="39"/>
        <v>vis</v>
      </c>
      <c r="E397" s="55">
        <f>VLOOKUP(C397,'Active 1'!C$21:E$956,3,FALSE)</f>
        <v>7330.0714253959613</v>
      </c>
      <c r="F397" s="2" t="s">
        <v>238</v>
      </c>
      <c r="G397" s="10" t="str">
        <f t="shared" si="40"/>
        <v>52615.886</v>
      </c>
      <c r="H397" s="8">
        <f t="shared" si="41"/>
        <v>-2634</v>
      </c>
      <c r="I397" s="56" t="s">
        <v>1430</v>
      </c>
      <c r="J397" s="57" t="s">
        <v>1431</v>
      </c>
      <c r="K397" s="56">
        <v>-2634</v>
      </c>
      <c r="L397" s="56" t="s">
        <v>907</v>
      </c>
      <c r="M397" s="57" t="s">
        <v>263</v>
      </c>
      <c r="N397" s="57"/>
      <c r="O397" s="58" t="s">
        <v>893</v>
      </c>
      <c r="P397" s="58" t="s">
        <v>1384</v>
      </c>
    </row>
    <row r="398" spans="1:16" ht="13.5" thickBot="1">
      <c r="A398" s="8" t="str">
        <f t="shared" si="36"/>
        <v> AOEB 8 </v>
      </c>
      <c r="B398" s="2" t="str">
        <f t="shared" si="37"/>
        <v>I</v>
      </c>
      <c r="C398" s="8">
        <f t="shared" si="38"/>
        <v>52639.747000000003</v>
      </c>
      <c r="D398" s="10" t="str">
        <f t="shared" si="39"/>
        <v>vis</v>
      </c>
      <c r="E398" s="55">
        <f>VLOOKUP(C398,'Active 1'!C$21:E$956,3,FALSE)</f>
        <v>7351.0769270045448</v>
      </c>
      <c r="F398" s="2" t="s">
        <v>238</v>
      </c>
      <c r="G398" s="10" t="str">
        <f t="shared" si="40"/>
        <v>52639.747</v>
      </c>
      <c r="H398" s="8">
        <f t="shared" si="41"/>
        <v>-2613</v>
      </c>
      <c r="I398" s="56" t="s">
        <v>1432</v>
      </c>
      <c r="J398" s="57" t="s">
        <v>1433</v>
      </c>
      <c r="K398" s="56">
        <v>-2613</v>
      </c>
      <c r="L398" s="56" t="s">
        <v>844</v>
      </c>
      <c r="M398" s="57" t="s">
        <v>263</v>
      </c>
      <c r="N398" s="57"/>
      <c r="O398" s="58" t="s">
        <v>893</v>
      </c>
      <c r="P398" s="58" t="s">
        <v>1384</v>
      </c>
    </row>
    <row r="399" spans="1:16" ht="13.5" thickBot="1">
      <c r="A399" s="8" t="str">
        <f t="shared" si="36"/>
        <v> AOEB 8 </v>
      </c>
      <c r="B399" s="2" t="str">
        <f t="shared" si="37"/>
        <v>I</v>
      </c>
      <c r="C399" s="8">
        <f t="shared" si="38"/>
        <v>52663.606</v>
      </c>
      <c r="D399" s="10" t="str">
        <f t="shared" si="39"/>
        <v>vis</v>
      </c>
      <c r="E399" s="55">
        <f>VLOOKUP(C399,'Active 1'!C$21:E$956,3,FALSE)</f>
        <v>7372.0806679575226</v>
      </c>
      <c r="F399" s="2" t="s">
        <v>238</v>
      </c>
      <c r="G399" s="10" t="str">
        <f t="shared" si="40"/>
        <v>52663.606</v>
      </c>
      <c r="H399" s="8">
        <f t="shared" si="41"/>
        <v>-2592</v>
      </c>
      <c r="I399" s="56" t="s">
        <v>1434</v>
      </c>
      <c r="J399" s="57" t="s">
        <v>1435</v>
      </c>
      <c r="K399" s="56">
        <v>-2592</v>
      </c>
      <c r="L399" s="56" t="s">
        <v>783</v>
      </c>
      <c r="M399" s="57" t="s">
        <v>263</v>
      </c>
      <c r="N399" s="57"/>
      <c r="O399" s="58" t="s">
        <v>893</v>
      </c>
      <c r="P399" s="58" t="s">
        <v>1384</v>
      </c>
    </row>
    <row r="400" spans="1:16" ht="13.5" thickBot="1">
      <c r="A400" s="8" t="str">
        <f t="shared" si="36"/>
        <v>VSB 42 </v>
      </c>
      <c r="B400" s="2" t="str">
        <f t="shared" si="37"/>
        <v>I</v>
      </c>
      <c r="C400" s="8">
        <f t="shared" si="38"/>
        <v>52684.027999999998</v>
      </c>
      <c r="D400" s="10" t="str">
        <f t="shared" si="39"/>
        <v>vis</v>
      </c>
      <c r="E400" s="55">
        <f>VLOOKUP(C400,'Active 1'!C$21:E$956,3,FALSE)</f>
        <v>7390.0587222658241</v>
      </c>
      <c r="F400" s="2" t="s">
        <v>238</v>
      </c>
      <c r="G400" s="10" t="str">
        <f t="shared" si="40"/>
        <v>52684.028</v>
      </c>
      <c r="H400" s="8">
        <f t="shared" si="41"/>
        <v>-2574</v>
      </c>
      <c r="I400" s="56" t="s">
        <v>1436</v>
      </c>
      <c r="J400" s="57" t="s">
        <v>1437</v>
      </c>
      <c r="K400" s="56">
        <v>-2574</v>
      </c>
      <c r="L400" s="56" t="s">
        <v>1179</v>
      </c>
      <c r="M400" s="57" t="s">
        <v>263</v>
      </c>
      <c r="N400" s="57"/>
      <c r="O400" s="58" t="s">
        <v>1438</v>
      </c>
      <c r="P400" s="59" t="s">
        <v>1439</v>
      </c>
    </row>
    <row r="401" spans="1:16" ht="13.5" thickBot="1">
      <c r="A401" s="8" t="str">
        <f t="shared" si="36"/>
        <v> AOEB 8 </v>
      </c>
      <c r="B401" s="2" t="str">
        <f t="shared" si="37"/>
        <v>I</v>
      </c>
      <c r="C401" s="8">
        <f t="shared" si="38"/>
        <v>52713.580999999998</v>
      </c>
      <c r="D401" s="10" t="str">
        <f t="shared" si="39"/>
        <v>vis</v>
      </c>
      <c r="E401" s="55">
        <f>VLOOKUP(C401,'Active 1'!C$21:E$956,3,FALSE)</f>
        <v>7416.0750497055096</v>
      </c>
      <c r="F401" s="2" t="s">
        <v>238</v>
      </c>
      <c r="G401" s="10" t="str">
        <f t="shared" si="40"/>
        <v>52713.581</v>
      </c>
      <c r="H401" s="8">
        <f t="shared" si="41"/>
        <v>-2548</v>
      </c>
      <c r="I401" s="56" t="s">
        <v>1445</v>
      </c>
      <c r="J401" s="57" t="s">
        <v>1446</v>
      </c>
      <c r="K401" s="56">
        <v>-2548</v>
      </c>
      <c r="L401" s="56" t="s">
        <v>701</v>
      </c>
      <c r="M401" s="57" t="s">
        <v>263</v>
      </c>
      <c r="N401" s="57"/>
      <c r="O401" s="58" t="s">
        <v>893</v>
      </c>
      <c r="P401" s="58" t="s">
        <v>1384</v>
      </c>
    </row>
    <row r="402" spans="1:16" ht="13.5" thickBot="1">
      <c r="A402" s="8" t="str">
        <f t="shared" si="36"/>
        <v>VSB 43 </v>
      </c>
      <c r="B402" s="2" t="str">
        <f t="shared" si="37"/>
        <v>I</v>
      </c>
      <c r="C402" s="8">
        <f t="shared" si="38"/>
        <v>53018</v>
      </c>
      <c r="D402" s="10" t="str">
        <f t="shared" si="39"/>
        <v>vis</v>
      </c>
      <c r="E402" s="55">
        <f>VLOOKUP(C402,'Active 1'!C$21:E$956,3,FALSE)</f>
        <v>7684.0635579064246</v>
      </c>
      <c r="F402" s="2" t="s">
        <v>238</v>
      </c>
      <c r="G402" s="10" t="str">
        <f t="shared" si="40"/>
        <v>53018.000</v>
      </c>
      <c r="H402" s="8">
        <f t="shared" si="41"/>
        <v>-2280</v>
      </c>
      <c r="I402" s="56" t="s">
        <v>1447</v>
      </c>
      <c r="J402" s="57" t="s">
        <v>1448</v>
      </c>
      <c r="K402" s="56">
        <v>-2280</v>
      </c>
      <c r="L402" s="56" t="s">
        <v>1013</v>
      </c>
      <c r="M402" s="57" t="s">
        <v>263</v>
      </c>
      <c r="N402" s="57"/>
      <c r="O402" s="58" t="s">
        <v>1438</v>
      </c>
      <c r="P402" s="59" t="s">
        <v>1449</v>
      </c>
    </row>
    <row r="403" spans="1:16" ht="13.5" thickBot="1">
      <c r="A403" s="8" t="str">
        <f t="shared" si="36"/>
        <v>VSB 43 </v>
      </c>
      <c r="B403" s="2" t="str">
        <f t="shared" si="37"/>
        <v>I</v>
      </c>
      <c r="C403" s="8">
        <f t="shared" si="38"/>
        <v>53052.074000000001</v>
      </c>
      <c r="D403" s="10" t="str">
        <f t="shared" si="39"/>
        <v>vis</v>
      </c>
      <c r="E403" s="55">
        <f>VLOOKUP(C403,'Active 1'!C$21:E$956,3,FALSE)</f>
        <v>7714.0598473247528</v>
      </c>
      <c r="F403" s="2" t="s">
        <v>238</v>
      </c>
      <c r="G403" s="10" t="str">
        <f t="shared" si="40"/>
        <v>53052.074</v>
      </c>
      <c r="H403" s="8">
        <f t="shared" si="41"/>
        <v>-2250</v>
      </c>
      <c r="I403" s="56" t="s">
        <v>1450</v>
      </c>
      <c r="J403" s="57" t="s">
        <v>1451</v>
      </c>
      <c r="K403" s="56">
        <v>-2250</v>
      </c>
      <c r="L403" s="56" t="s">
        <v>1166</v>
      </c>
      <c r="M403" s="57" t="s">
        <v>263</v>
      </c>
      <c r="N403" s="57"/>
      <c r="O403" s="58" t="s">
        <v>1438</v>
      </c>
      <c r="P403" s="59" t="s">
        <v>1449</v>
      </c>
    </row>
    <row r="404" spans="1:16" ht="13.5" thickBot="1">
      <c r="A404" s="8" t="str">
        <f t="shared" si="36"/>
        <v>VSB 43 </v>
      </c>
      <c r="B404" s="2" t="str">
        <f t="shared" si="37"/>
        <v>I</v>
      </c>
      <c r="C404" s="8">
        <f t="shared" si="38"/>
        <v>53092.962</v>
      </c>
      <c r="D404" s="10" t="str">
        <f t="shared" si="39"/>
        <v>vis</v>
      </c>
      <c r="E404" s="55">
        <f>VLOOKUP(C404,'Active 1'!C$21:E$956,3,FALSE)</f>
        <v>7750.0546903645063</v>
      </c>
      <c r="F404" s="2" t="s">
        <v>238</v>
      </c>
      <c r="G404" s="10" t="str">
        <f t="shared" si="40"/>
        <v>53092.962</v>
      </c>
      <c r="H404" s="8">
        <f t="shared" si="41"/>
        <v>-2214</v>
      </c>
      <c r="I404" s="56" t="s">
        <v>1452</v>
      </c>
      <c r="J404" s="57" t="s">
        <v>1453</v>
      </c>
      <c r="K404" s="56">
        <v>-2214</v>
      </c>
      <c r="L404" s="56" t="s">
        <v>968</v>
      </c>
      <c r="M404" s="57" t="s">
        <v>263</v>
      </c>
      <c r="N404" s="57"/>
      <c r="O404" s="58" t="s">
        <v>1438</v>
      </c>
      <c r="P404" s="59" t="s">
        <v>1449</v>
      </c>
    </row>
    <row r="405" spans="1:16" ht="13.5" thickBot="1">
      <c r="A405" s="8" t="str">
        <f t="shared" si="36"/>
        <v>VSB 43 </v>
      </c>
      <c r="B405" s="2" t="str">
        <f t="shared" si="37"/>
        <v>I</v>
      </c>
      <c r="C405" s="8">
        <f t="shared" si="38"/>
        <v>53337.19</v>
      </c>
      <c r="D405" s="10" t="str">
        <f t="shared" si="39"/>
        <v>vis</v>
      </c>
      <c r="E405" s="55">
        <f>VLOOKUP(C405,'Active 1'!C$21:E$956,3,FALSE)</f>
        <v>7965.0553880242887</v>
      </c>
      <c r="F405" s="2" t="s">
        <v>238</v>
      </c>
      <c r="G405" s="10" t="str">
        <f t="shared" si="40"/>
        <v>53337.190</v>
      </c>
      <c r="H405" s="8">
        <f t="shared" si="41"/>
        <v>-1999</v>
      </c>
      <c r="I405" s="56" t="s">
        <v>1454</v>
      </c>
      <c r="J405" s="57" t="s">
        <v>1455</v>
      </c>
      <c r="K405" s="56">
        <v>-1999</v>
      </c>
      <c r="L405" s="56" t="s">
        <v>965</v>
      </c>
      <c r="M405" s="57" t="s">
        <v>263</v>
      </c>
      <c r="N405" s="57"/>
      <c r="O405" s="58" t="s">
        <v>1438</v>
      </c>
      <c r="P405" s="59" t="s">
        <v>1449</v>
      </c>
    </row>
    <row r="406" spans="1:16" ht="13.5" thickBot="1">
      <c r="A406" s="8" t="str">
        <f t="shared" si="36"/>
        <v>VSB 44 </v>
      </c>
      <c r="B406" s="2" t="str">
        <f t="shared" si="37"/>
        <v>I</v>
      </c>
      <c r="C406" s="8">
        <f t="shared" si="38"/>
        <v>53378.103999999999</v>
      </c>
      <c r="D406" s="10" t="str">
        <f t="shared" si="39"/>
        <v>vis</v>
      </c>
      <c r="E406" s="55">
        <f>VLOOKUP(C406,'Active 1'!C$21:E$956,3,FALSE)</f>
        <v>8001.0731195868111</v>
      </c>
      <c r="F406" s="2" t="s">
        <v>238</v>
      </c>
      <c r="G406" s="10" t="str">
        <f t="shared" si="40"/>
        <v>53378.104</v>
      </c>
      <c r="H406" s="8">
        <f t="shared" si="41"/>
        <v>-1963</v>
      </c>
      <c r="I406" s="56" t="s">
        <v>1456</v>
      </c>
      <c r="J406" s="57" t="s">
        <v>1457</v>
      </c>
      <c r="K406" s="56">
        <v>-1963</v>
      </c>
      <c r="L406" s="56" t="s">
        <v>934</v>
      </c>
      <c r="M406" s="57" t="s">
        <v>263</v>
      </c>
      <c r="N406" s="57"/>
      <c r="O406" s="58" t="s">
        <v>1458</v>
      </c>
      <c r="P406" s="59" t="s">
        <v>1459</v>
      </c>
    </row>
    <row r="407" spans="1:16" ht="13.5" thickBot="1">
      <c r="A407" s="8" t="str">
        <f t="shared" si="36"/>
        <v> AOEB 12 </v>
      </c>
      <c r="B407" s="2" t="str">
        <f t="shared" si="37"/>
        <v>I</v>
      </c>
      <c r="C407" s="8">
        <f t="shared" si="38"/>
        <v>53432.623</v>
      </c>
      <c r="D407" s="10" t="str">
        <f t="shared" si="39"/>
        <v>vis</v>
      </c>
      <c r="E407" s="55">
        <f>VLOOKUP(C407,'Active 1'!C$21:E$956,3,FALSE)</f>
        <v>8049.0677108528153</v>
      </c>
      <c r="F407" s="2" t="s">
        <v>238</v>
      </c>
      <c r="G407" s="10" t="str">
        <f t="shared" si="40"/>
        <v>53432.623</v>
      </c>
      <c r="H407" s="8">
        <f t="shared" si="41"/>
        <v>-1915</v>
      </c>
      <c r="I407" s="56" t="s">
        <v>1463</v>
      </c>
      <c r="J407" s="57" t="s">
        <v>1464</v>
      </c>
      <c r="K407" s="56">
        <v>-1915</v>
      </c>
      <c r="L407" s="56" t="s">
        <v>870</v>
      </c>
      <c r="M407" s="57" t="s">
        <v>1335</v>
      </c>
      <c r="N407" s="57" t="s">
        <v>1465</v>
      </c>
      <c r="O407" s="58" t="s">
        <v>706</v>
      </c>
      <c r="P407" s="58" t="s">
        <v>1466</v>
      </c>
    </row>
    <row r="408" spans="1:16" ht="13.5" thickBot="1">
      <c r="A408" s="8" t="str">
        <f t="shared" si="36"/>
        <v>VSB 44 </v>
      </c>
      <c r="B408" s="2" t="str">
        <f t="shared" si="37"/>
        <v>I</v>
      </c>
      <c r="C408" s="8">
        <f t="shared" si="38"/>
        <v>53443.962</v>
      </c>
      <c r="D408" s="10" t="str">
        <f t="shared" si="39"/>
        <v>vis</v>
      </c>
      <c r="E408" s="55">
        <f>VLOOKUP(C408,'Active 1'!C$21:E$956,3,FALSE)</f>
        <v>8059.0497477640793</v>
      </c>
      <c r="F408" s="2" t="s">
        <v>238</v>
      </c>
      <c r="G408" s="10" t="str">
        <f t="shared" si="40"/>
        <v>53443.962</v>
      </c>
      <c r="H408" s="8">
        <f t="shared" si="41"/>
        <v>-1905</v>
      </c>
      <c r="I408" s="56" t="s">
        <v>1467</v>
      </c>
      <c r="J408" s="57" t="s">
        <v>1468</v>
      </c>
      <c r="K408" s="56">
        <v>-1905</v>
      </c>
      <c r="L408" s="56" t="s">
        <v>1469</v>
      </c>
      <c r="M408" s="57" t="s">
        <v>263</v>
      </c>
      <c r="N408" s="57"/>
      <c r="O408" s="58" t="s">
        <v>1438</v>
      </c>
      <c r="P408" s="59" t="s">
        <v>1459</v>
      </c>
    </row>
    <row r="409" spans="1:16" ht="13.5" thickBot="1">
      <c r="A409" s="8" t="str">
        <f t="shared" si="36"/>
        <v>VSB 44 </v>
      </c>
      <c r="B409" s="2" t="str">
        <f t="shared" si="37"/>
        <v>I</v>
      </c>
      <c r="C409" s="8">
        <f t="shared" si="38"/>
        <v>53697.298600000002</v>
      </c>
      <c r="D409" s="10" t="str">
        <f t="shared" si="39"/>
        <v>vis</v>
      </c>
      <c r="E409" s="55">
        <f>VLOOKUP(C409,'Active 1'!C$21:E$956,3,FALSE)</f>
        <v>8282.0689992125517</v>
      </c>
      <c r="F409" s="2" t="s">
        <v>238</v>
      </c>
      <c r="G409" s="10" t="str">
        <f t="shared" si="40"/>
        <v>53697.2986</v>
      </c>
      <c r="H409" s="8">
        <f t="shared" si="41"/>
        <v>-1682</v>
      </c>
      <c r="I409" s="56" t="s">
        <v>1470</v>
      </c>
      <c r="J409" s="57" t="s">
        <v>1471</v>
      </c>
      <c r="K409" s="56">
        <v>-1682</v>
      </c>
      <c r="L409" s="56" t="s">
        <v>1472</v>
      </c>
      <c r="M409" s="57" t="s">
        <v>504</v>
      </c>
      <c r="N409" s="57" t="s">
        <v>242</v>
      </c>
      <c r="O409" s="58" t="s">
        <v>1318</v>
      </c>
      <c r="P409" s="59" t="s">
        <v>1459</v>
      </c>
    </row>
    <row r="410" spans="1:16" ht="13.5" thickBot="1">
      <c r="A410" s="8" t="str">
        <f t="shared" si="36"/>
        <v>VSB 45 </v>
      </c>
      <c r="B410" s="2" t="str">
        <f t="shared" si="37"/>
        <v>I</v>
      </c>
      <c r="C410" s="8">
        <f t="shared" si="38"/>
        <v>53738.192499999997</v>
      </c>
      <c r="D410" s="10" t="str">
        <f t="shared" si="39"/>
        <v>vis</v>
      </c>
      <c r="E410" s="55">
        <f>VLOOKUP(C410,'Active 1'!C$21:E$956,3,FALSE)</f>
        <v>8318.0690361863144</v>
      </c>
      <c r="F410" s="2" t="s">
        <v>238</v>
      </c>
      <c r="G410" s="10" t="str">
        <f t="shared" si="40"/>
        <v>53738.1925</v>
      </c>
      <c r="H410" s="8">
        <f t="shared" si="41"/>
        <v>-1646</v>
      </c>
      <c r="I410" s="56" t="s">
        <v>1473</v>
      </c>
      <c r="J410" s="57" t="s">
        <v>1474</v>
      </c>
      <c r="K410" s="56">
        <v>-1646</v>
      </c>
      <c r="L410" s="56" t="s">
        <v>1475</v>
      </c>
      <c r="M410" s="57" t="s">
        <v>504</v>
      </c>
      <c r="N410" s="57" t="s">
        <v>242</v>
      </c>
      <c r="O410" s="58" t="s">
        <v>1476</v>
      </c>
      <c r="P410" s="59" t="s">
        <v>1477</v>
      </c>
    </row>
    <row r="411" spans="1:16" ht="13.5" thickBot="1">
      <c r="A411" s="8" t="str">
        <f t="shared" si="36"/>
        <v> AOEB 12 </v>
      </c>
      <c r="B411" s="2" t="str">
        <f t="shared" si="37"/>
        <v>I</v>
      </c>
      <c r="C411" s="8">
        <f t="shared" si="38"/>
        <v>53792.73</v>
      </c>
      <c r="D411" s="10" t="str">
        <f t="shared" si="39"/>
        <v>vis</v>
      </c>
      <c r="E411" s="55">
        <f>VLOOKUP(C411,'Active 1'!C$21:E$956,3,FALSE)</f>
        <v>8366.0799135166017</v>
      </c>
      <c r="F411" s="2" t="s">
        <v>238</v>
      </c>
      <c r="G411" s="10" t="str">
        <f t="shared" si="40"/>
        <v>53792.730</v>
      </c>
      <c r="H411" s="8">
        <f t="shared" si="41"/>
        <v>-1598</v>
      </c>
      <c r="I411" s="56" t="s">
        <v>1478</v>
      </c>
      <c r="J411" s="57" t="s">
        <v>1479</v>
      </c>
      <c r="K411" s="56">
        <v>-1598</v>
      </c>
      <c r="L411" s="56" t="s">
        <v>907</v>
      </c>
      <c r="M411" s="57" t="s">
        <v>263</v>
      </c>
      <c r="N411" s="57"/>
      <c r="O411" s="58" t="s">
        <v>893</v>
      </c>
      <c r="P411" s="58" t="s">
        <v>1466</v>
      </c>
    </row>
    <row r="412" spans="1:16" ht="13.5" thickBot="1">
      <c r="A412" s="8" t="str">
        <f t="shared" si="36"/>
        <v>BAVM 179 </v>
      </c>
      <c r="B412" s="2" t="str">
        <f t="shared" si="37"/>
        <v>I</v>
      </c>
      <c r="C412" s="8">
        <f t="shared" si="38"/>
        <v>53814.303</v>
      </c>
      <c r="D412" s="10" t="str">
        <f t="shared" si="39"/>
        <v>vis</v>
      </c>
      <c r="E412" s="55">
        <f>VLOOKUP(C412,'Active 1'!C$21:E$956,3,FALSE)</f>
        <v>8385.0712251213881</v>
      </c>
      <c r="F412" s="2" t="s">
        <v>238</v>
      </c>
      <c r="G412" s="10" t="str">
        <f t="shared" si="40"/>
        <v>53814.303</v>
      </c>
      <c r="H412" s="8">
        <f t="shared" si="41"/>
        <v>-1579</v>
      </c>
      <c r="I412" s="56" t="s">
        <v>1480</v>
      </c>
      <c r="J412" s="57" t="s">
        <v>1481</v>
      </c>
      <c r="K412" s="56">
        <v>-1579</v>
      </c>
      <c r="L412" s="56" t="s">
        <v>920</v>
      </c>
      <c r="M412" s="57" t="s">
        <v>263</v>
      </c>
      <c r="N412" s="57"/>
      <c r="O412" s="58" t="s">
        <v>1482</v>
      </c>
      <c r="P412" s="59" t="s">
        <v>1483</v>
      </c>
    </row>
    <row r="413" spans="1:16" ht="13.5" thickBot="1">
      <c r="A413" s="8" t="str">
        <f t="shared" si="36"/>
        <v>VSB 45 </v>
      </c>
      <c r="B413" s="2" t="str">
        <f t="shared" si="37"/>
        <v>I</v>
      </c>
      <c r="C413" s="8">
        <f t="shared" si="38"/>
        <v>54048.292000000001</v>
      </c>
      <c r="D413" s="10" t="str">
        <f t="shared" si="39"/>
        <v>vis</v>
      </c>
      <c r="E413" s="55">
        <f>VLOOKUP(C413,'Active 1'!C$21:E$956,3,FALSE)</f>
        <v>8591.0582464486506</v>
      </c>
      <c r="F413" s="2" t="s">
        <v>238</v>
      </c>
      <c r="G413" s="10" t="str">
        <f t="shared" si="40"/>
        <v>54048.292</v>
      </c>
      <c r="H413" s="8">
        <f t="shared" si="41"/>
        <v>-1373</v>
      </c>
      <c r="I413" s="56" t="s">
        <v>1484</v>
      </c>
      <c r="J413" s="57" t="s">
        <v>1485</v>
      </c>
      <c r="K413" s="56">
        <v>-1373</v>
      </c>
      <c r="L413" s="56" t="s">
        <v>1136</v>
      </c>
      <c r="M413" s="57" t="s">
        <v>263</v>
      </c>
      <c r="N413" s="57"/>
      <c r="O413" s="58" t="s">
        <v>1476</v>
      </c>
      <c r="P413" s="59" t="s">
        <v>1477</v>
      </c>
    </row>
    <row r="414" spans="1:16" ht="13.5" thickBot="1">
      <c r="A414" s="8" t="str">
        <f t="shared" si="36"/>
        <v>VSB 45 </v>
      </c>
      <c r="B414" s="2" t="str">
        <f t="shared" si="37"/>
        <v>I</v>
      </c>
      <c r="C414" s="8">
        <f t="shared" si="38"/>
        <v>54064.195</v>
      </c>
      <c r="D414" s="10" t="str">
        <f t="shared" si="39"/>
        <v>vis</v>
      </c>
      <c r="E414" s="55">
        <f>VLOOKUP(C414,'Active 1'!C$21:E$956,3,FALSE)</f>
        <v>8605.058099433907</v>
      </c>
      <c r="F414" s="2" t="s">
        <v>238</v>
      </c>
      <c r="G414" s="10" t="str">
        <f t="shared" si="40"/>
        <v>54064.195</v>
      </c>
      <c r="H414" s="8">
        <f t="shared" si="41"/>
        <v>-1359</v>
      </c>
      <c r="I414" s="56" t="s">
        <v>1486</v>
      </c>
      <c r="J414" s="57" t="s">
        <v>1487</v>
      </c>
      <c r="K414" s="56">
        <v>-1359</v>
      </c>
      <c r="L414" s="56" t="s">
        <v>1136</v>
      </c>
      <c r="M414" s="57" t="s">
        <v>263</v>
      </c>
      <c r="N414" s="57"/>
      <c r="O414" s="58" t="s">
        <v>1476</v>
      </c>
      <c r="P414" s="59" t="s">
        <v>1477</v>
      </c>
    </row>
    <row r="415" spans="1:16" ht="13.5" thickBot="1">
      <c r="A415" s="8" t="str">
        <f t="shared" si="36"/>
        <v>VSB 45 </v>
      </c>
      <c r="B415" s="2" t="str">
        <f t="shared" si="37"/>
        <v>I</v>
      </c>
      <c r="C415" s="8">
        <f t="shared" si="38"/>
        <v>54073.309000000001</v>
      </c>
      <c r="D415" s="10" t="str">
        <f t="shared" si="39"/>
        <v>vis</v>
      </c>
      <c r="E415" s="55">
        <f>VLOOKUP(C415,'Active 1'!C$21:E$956,3,FALSE)</f>
        <v>8613.081406992711</v>
      </c>
      <c r="F415" s="2" t="s">
        <v>238</v>
      </c>
      <c r="G415" s="10" t="str">
        <f t="shared" si="40"/>
        <v>54073.309</v>
      </c>
      <c r="H415" s="8">
        <f t="shared" si="41"/>
        <v>-1351</v>
      </c>
      <c r="I415" s="56" t="s">
        <v>1488</v>
      </c>
      <c r="J415" s="57" t="s">
        <v>1489</v>
      </c>
      <c r="K415" s="56">
        <v>-1351</v>
      </c>
      <c r="L415" s="56" t="s">
        <v>774</v>
      </c>
      <c r="M415" s="57" t="s">
        <v>263</v>
      </c>
      <c r="N415" s="57"/>
      <c r="O415" s="58" t="s">
        <v>1476</v>
      </c>
      <c r="P415" s="59" t="s">
        <v>1477</v>
      </c>
    </row>
    <row r="416" spans="1:16" ht="13.5" thickBot="1">
      <c r="A416" s="8" t="str">
        <f t="shared" si="36"/>
        <v>VSB 45 </v>
      </c>
      <c r="B416" s="2" t="str">
        <f t="shared" si="37"/>
        <v>I</v>
      </c>
      <c r="C416" s="8">
        <f t="shared" si="38"/>
        <v>54089.188999999998</v>
      </c>
      <c r="D416" s="10" t="str">
        <f t="shared" si="39"/>
        <v>vis</v>
      </c>
      <c r="E416" s="55">
        <f>VLOOKUP(C416,'Active 1'!C$21:E$956,3,FALSE)</f>
        <v>8627.061012438593</v>
      </c>
      <c r="F416" s="2" t="s">
        <v>238</v>
      </c>
      <c r="G416" s="10" t="str">
        <f t="shared" si="40"/>
        <v>54089.189</v>
      </c>
      <c r="H416" s="8">
        <f t="shared" si="41"/>
        <v>-1337</v>
      </c>
      <c r="I416" s="56" t="s">
        <v>1490</v>
      </c>
      <c r="J416" s="57" t="s">
        <v>1491</v>
      </c>
      <c r="K416" s="56">
        <v>-1337</v>
      </c>
      <c r="L416" s="56" t="s">
        <v>965</v>
      </c>
      <c r="M416" s="57" t="s">
        <v>263</v>
      </c>
      <c r="N416" s="57"/>
      <c r="O416" s="58" t="s">
        <v>1476</v>
      </c>
      <c r="P416" s="59" t="s">
        <v>1477</v>
      </c>
    </row>
    <row r="417" spans="1:16" ht="13.5" thickBot="1">
      <c r="A417" s="8" t="str">
        <f t="shared" si="36"/>
        <v>VSB 45 </v>
      </c>
      <c r="B417" s="2" t="str">
        <f t="shared" si="37"/>
        <v>I</v>
      </c>
      <c r="C417" s="8">
        <f t="shared" si="38"/>
        <v>54097.16</v>
      </c>
      <c r="D417" s="10" t="str">
        <f t="shared" si="39"/>
        <v>vis</v>
      </c>
      <c r="E417" s="55">
        <f>VLOOKUP(C417,'Active 1'!C$21:E$956,3,FALSE)</f>
        <v>8634.078105323304</v>
      </c>
      <c r="F417" s="2" t="s">
        <v>238</v>
      </c>
      <c r="G417" s="10" t="str">
        <f t="shared" si="40"/>
        <v>54097.160</v>
      </c>
      <c r="H417" s="8">
        <f t="shared" si="41"/>
        <v>-1330</v>
      </c>
      <c r="I417" s="56" t="s">
        <v>1492</v>
      </c>
      <c r="J417" s="57" t="s">
        <v>1493</v>
      </c>
      <c r="K417" s="56">
        <v>-1330</v>
      </c>
      <c r="L417" s="56" t="s">
        <v>911</v>
      </c>
      <c r="M417" s="57" t="s">
        <v>263</v>
      </c>
      <c r="N417" s="57"/>
      <c r="O417" s="58" t="s">
        <v>1476</v>
      </c>
      <c r="P417" s="59" t="s">
        <v>1477</v>
      </c>
    </row>
    <row r="418" spans="1:16" ht="13.5" thickBot="1">
      <c r="A418" s="8" t="str">
        <f t="shared" si="36"/>
        <v>VSB 46 </v>
      </c>
      <c r="B418" s="2" t="str">
        <f t="shared" si="37"/>
        <v>I</v>
      </c>
      <c r="C418" s="8">
        <f t="shared" si="38"/>
        <v>54114.186999999998</v>
      </c>
      <c r="D418" s="10" t="str">
        <f t="shared" si="39"/>
        <v>vis</v>
      </c>
      <c r="E418" s="55">
        <f>VLOOKUP(C418,'Active 1'!C$21:E$956,3,FALSE)</f>
        <v>8649.0674467544741</v>
      </c>
      <c r="F418" s="2" t="s">
        <v>238</v>
      </c>
      <c r="G418" s="10" t="str">
        <f t="shared" si="40"/>
        <v>54114.187</v>
      </c>
      <c r="H418" s="8">
        <f t="shared" si="41"/>
        <v>-1315</v>
      </c>
      <c r="I418" s="56" t="s">
        <v>1494</v>
      </c>
      <c r="J418" s="57" t="s">
        <v>1495</v>
      </c>
      <c r="K418" s="56">
        <v>-1315</v>
      </c>
      <c r="L418" s="56" t="s">
        <v>1166</v>
      </c>
      <c r="M418" s="57" t="s">
        <v>263</v>
      </c>
      <c r="N418" s="57"/>
      <c r="O418" s="58" t="s">
        <v>1438</v>
      </c>
      <c r="P418" s="59" t="s">
        <v>1496</v>
      </c>
    </row>
    <row r="419" spans="1:16" ht="13.5" thickBot="1">
      <c r="A419" s="8" t="str">
        <f t="shared" si="36"/>
        <v>VSB 46 </v>
      </c>
      <c r="B419" s="2" t="str">
        <f t="shared" si="37"/>
        <v>I</v>
      </c>
      <c r="C419" s="8">
        <f t="shared" si="38"/>
        <v>54440.218000000001</v>
      </c>
      <c r="D419" s="10" t="str">
        <f t="shared" si="39"/>
        <v>vis</v>
      </c>
      <c r="E419" s="55">
        <f>VLOOKUP(C419,'Active 1'!C$21:E$956,3,FALSE)</f>
        <v>8936.0815993443357</v>
      </c>
      <c r="F419" s="2" t="s">
        <v>238</v>
      </c>
      <c r="G419" s="10" t="str">
        <f t="shared" si="40"/>
        <v>54440.218</v>
      </c>
      <c r="H419" s="8">
        <f t="shared" si="41"/>
        <v>-1028</v>
      </c>
      <c r="I419" s="56" t="s">
        <v>1497</v>
      </c>
      <c r="J419" s="57" t="s">
        <v>1498</v>
      </c>
      <c r="K419" s="56">
        <v>-1028</v>
      </c>
      <c r="L419" s="56" t="s">
        <v>934</v>
      </c>
      <c r="M419" s="57" t="s">
        <v>263</v>
      </c>
      <c r="N419" s="57"/>
      <c r="O419" s="58" t="s">
        <v>1438</v>
      </c>
      <c r="P419" s="59" t="s">
        <v>1496</v>
      </c>
    </row>
    <row r="420" spans="1:16" ht="13.5" thickBot="1">
      <c r="A420" s="8" t="str">
        <f t="shared" si="36"/>
        <v>VSB 46 </v>
      </c>
      <c r="B420" s="2" t="str">
        <f t="shared" si="37"/>
        <v>I</v>
      </c>
      <c r="C420" s="8">
        <f t="shared" si="38"/>
        <v>54465.197999999997</v>
      </c>
      <c r="D420" s="10" t="str">
        <f t="shared" si="39"/>
        <v>vis</v>
      </c>
      <c r="E420" s="55">
        <f>VLOOKUP(C420,'Active 1'!C$21:E$956,3,FALSE)</f>
        <v>8958.0721877598335</v>
      </c>
      <c r="F420" s="2" t="s">
        <v>238</v>
      </c>
      <c r="G420" s="10" t="str">
        <f t="shared" si="40"/>
        <v>54465.198</v>
      </c>
      <c r="H420" s="8">
        <f t="shared" si="41"/>
        <v>-1006</v>
      </c>
      <c r="I420" s="56" t="s">
        <v>1504</v>
      </c>
      <c r="J420" s="57" t="s">
        <v>1505</v>
      </c>
      <c r="K420" s="56">
        <v>-1006</v>
      </c>
      <c r="L420" s="56" t="s">
        <v>1133</v>
      </c>
      <c r="M420" s="57" t="s">
        <v>263</v>
      </c>
      <c r="N420" s="57"/>
      <c r="O420" s="58" t="s">
        <v>1438</v>
      </c>
      <c r="P420" s="59" t="s">
        <v>1496</v>
      </c>
    </row>
    <row r="421" spans="1:16" ht="13.5" thickBot="1">
      <c r="A421" s="8" t="str">
        <f t="shared" si="36"/>
        <v>VSB 48 </v>
      </c>
      <c r="B421" s="2" t="str">
        <f t="shared" si="37"/>
        <v>I</v>
      </c>
      <c r="C421" s="8">
        <f t="shared" si="38"/>
        <v>54514.042000000001</v>
      </c>
      <c r="D421" s="10" t="str">
        <f t="shared" si="39"/>
        <v>vis</v>
      </c>
      <c r="E421" s="55">
        <f>VLOOKUP(C421,'Active 1'!C$21:E$956,3,FALSE)</f>
        <v>9001.0709187673165</v>
      </c>
      <c r="F421" s="2" t="s">
        <v>238</v>
      </c>
      <c r="G421" s="10" t="str">
        <f t="shared" si="40"/>
        <v>54514.042</v>
      </c>
      <c r="H421" s="8">
        <f t="shared" si="41"/>
        <v>-963</v>
      </c>
      <c r="I421" s="56" t="s">
        <v>1514</v>
      </c>
      <c r="J421" s="57" t="s">
        <v>1515</v>
      </c>
      <c r="K421" s="56" t="s">
        <v>1516</v>
      </c>
      <c r="L421" s="56" t="s">
        <v>258</v>
      </c>
      <c r="M421" s="57" t="s">
        <v>263</v>
      </c>
      <c r="N421" s="57"/>
      <c r="O421" s="58" t="s">
        <v>1438</v>
      </c>
      <c r="P421" s="59" t="s">
        <v>1517</v>
      </c>
    </row>
    <row r="422" spans="1:16" ht="13.5" thickBot="1">
      <c r="A422" s="8" t="str">
        <f t="shared" si="36"/>
        <v>VSB 48 </v>
      </c>
      <c r="B422" s="2" t="str">
        <f t="shared" si="37"/>
        <v>I</v>
      </c>
      <c r="C422" s="8">
        <f t="shared" si="38"/>
        <v>54522.002</v>
      </c>
      <c r="D422" s="10" t="str">
        <f t="shared" si="39"/>
        <v>vis</v>
      </c>
      <c r="E422" s="55">
        <f>VLOOKUP(C422,'Active 1'!C$21:E$956,3,FALSE)</f>
        <v>9008.0783280462347</v>
      </c>
      <c r="F422" s="2" t="s">
        <v>238</v>
      </c>
      <c r="G422" s="10" t="str">
        <f t="shared" si="40"/>
        <v>54522.002</v>
      </c>
      <c r="H422" s="8">
        <f t="shared" si="41"/>
        <v>-956</v>
      </c>
      <c r="I422" s="56" t="s">
        <v>1518</v>
      </c>
      <c r="J422" s="57" t="s">
        <v>1519</v>
      </c>
      <c r="K422" s="56" t="s">
        <v>1520</v>
      </c>
      <c r="L422" s="56" t="s">
        <v>890</v>
      </c>
      <c r="M422" s="57" t="s">
        <v>263</v>
      </c>
      <c r="N422" s="57"/>
      <c r="O422" s="58" t="s">
        <v>1438</v>
      </c>
      <c r="P422" s="59" t="s">
        <v>1517</v>
      </c>
    </row>
    <row r="423" spans="1:16" ht="13.5" thickBot="1">
      <c r="A423" s="8" t="str">
        <f t="shared" si="36"/>
        <v>VSB 48 </v>
      </c>
      <c r="B423" s="2" t="str">
        <f t="shared" si="37"/>
        <v>I</v>
      </c>
      <c r="C423" s="8">
        <f t="shared" si="38"/>
        <v>54791.214999999997</v>
      </c>
      <c r="D423" s="10" t="str">
        <f t="shared" si="39"/>
        <v>vis</v>
      </c>
      <c r="E423" s="55">
        <f>VLOOKUP(C423,'Active 1'!C$21:E$956,3,FALSE)</f>
        <v>9245.0740157605087</v>
      </c>
      <c r="F423" s="2" t="s">
        <v>238</v>
      </c>
      <c r="G423" s="10" t="str">
        <f t="shared" si="40"/>
        <v>54791.215</v>
      </c>
      <c r="H423" s="8">
        <f t="shared" si="41"/>
        <v>-719</v>
      </c>
      <c r="I423" s="56" t="s">
        <v>1527</v>
      </c>
      <c r="J423" s="57" t="s">
        <v>1528</v>
      </c>
      <c r="K423" s="56" t="s">
        <v>1529</v>
      </c>
      <c r="L423" s="56" t="s">
        <v>1179</v>
      </c>
      <c r="M423" s="57" t="s">
        <v>263</v>
      </c>
      <c r="N423" s="57"/>
      <c r="O423" s="58" t="s">
        <v>1438</v>
      </c>
      <c r="P423" s="59" t="s">
        <v>1517</v>
      </c>
    </row>
    <row r="424" spans="1:16" ht="13.5" thickBot="1">
      <c r="A424" s="8" t="str">
        <f t="shared" si="36"/>
        <v>VSB 48 </v>
      </c>
      <c r="B424" s="2" t="str">
        <f t="shared" si="37"/>
        <v>I</v>
      </c>
      <c r="C424" s="8">
        <f t="shared" si="38"/>
        <v>54791.217900000003</v>
      </c>
      <c r="D424" s="10" t="str">
        <f t="shared" si="39"/>
        <v>vis</v>
      </c>
      <c r="E424" s="55">
        <f>VLOOKUP(C424,'Active 1'!C$21:E$956,3,FALSE)</f>
        <v>9245.0765687111307</v>
      </c>
      <c r="F424" s="2" t="s">
        <v>238</v>
      </c>
      <c r="G424" s="10" t="str">
        <f t="shared" si="40"/>
        <v>54791.2179</v>
      </c>
      <c r="H424" s="8">
        <f t="shared" si="41"/>
        <v>-719</v>
      </c>
      <c r="I424" s="56" t="s">
        <v>1530</v>
      </c>
      <c r="J424" s="57" t="s">
        <v>1531</v>
      </c>
      <c r="K424" s="56" t="s">
        <v>1529</v>
      </c>
      <c r="L424" s="56" t="s">
        <v>1233</v>
      </c>
      <c r="M424" s="57" t="s">
        <v>1335</v>
      </c>
      <c r="N424" s="57" t="s">
        <v>238</v>
      </c>
      <c r="O424" s="58" t="s">
        <v>1532</v>
      </c>
      <c r="P424" s="59" t="s">
        <v>1517</v>
      </c>
    </row>
    <row r="425" spans="1:16" ht="13.5" thickBot="1">
      <c r="A425" s="8" t="str">
        <f t="shared" si="36"/>
        <v>VSB 48 </v>
      </c>
      <c r="B425" s="2" t="str">
        <f t="shared" si="37"/>
        <v>I</v>
      </c>
      <c r="C425" s="8">
        <f t="shared" si="38"/>
        <v>54807.12</v>
      </c>
      <c r="D425" s="10" t="str">
        <f t="shared" si="39"/>
        <v>vis</v>
      </c>
      <c r="E425" s="55">
        <f>VLOOKUP(C425,'Active 1'!C$21:E$956,3,FALSE)</f>
        <v>9259.0756294013681</v>
      </c>
      <c r="F425" s="2" t="s">
        <v>238</v>
      </c>
      <c r="G425" s="10" t="str">
        <f t="shared" si="40"/>
        <v>54807.120</v>
      </c>
      <c r="H425" s="8">
        <f t="shared" si="41"/>
        <v>-705</v>
      </c>
      <c r="I425" s="56" t="s">
        <v>1533</v>
      </c>
      <c r="J425" s="57" t="s">
        <v>1534</v>
      </c>
      <c r="K425" s="56" t="s">
        <v>1535</v>
      </c>
      <c r="L425" s="56" t="s">
        <v>1031</v>
      </c>
      <c r="M425" s="57" t="s">
        <v>263</v>
      </c>
      <c r="N425" s="57"/>
      <c r="O425" s="58" t="s">
        <v>1438</v>
      </c>
      <c r="P425" s="59" t="s">
        <v>1517</v>
      </c>
    </row>
    <row r="426" spans="1:16" ht="13.5" thickBot="1">
      <c r="A426" s="8" t="str">
        <f t="shared" si="36"/>
        <v>VSB 48 </v>
      </c>
      <c r="B426" s="2" t="str">
        <f t="shared" si="37"/>
        <v>I</v>
      </c>
      <c r="C426" s="8">
        <f t="shared" si="38"/>
        <v>54816.214999999997</v>
      </c>
      <c r="D426" s="10" t="str">
        <f t="shared" si="39"/>
        <v>vis</v>
      </c>
      <c r="E426" s="55">
        <f>VLOOKUP(C426,'Active 1'!C$21:E$956,3,FALSE)</f>
        <v>9267.0822107319873</v>
      </c>
      <c r="F426" s="2" t="s">
        <v>238</v>
      </c>
      <c r="G426" s="10" t="str">
        <f t="shared" si="40"/>
        <v>54816.215</v>
      </c>
      <c r="H426" s="8">
        <f t="shared" si="41"/>
        <v>-697</v>
      </c>
      <c r="I426" s="56" t="s">
        <v>1536</v>
      </c>
      <c r="J426" s="57" t="s">
        <v>1537</v>
      </c>
      <c r="K426" s="56" t="s">
        <v>1538</v>
      </c>
      <c r="L426" s="56" t="s">
        <v>1002</v>
      </c>
      <c r="M426" s="57" t="s">
        <v>263</v>
      </c>
      <c r="N426" s="57"/>
      <c r="O426" s="58" t="s">
        <v>1438</v>
      </c>
      <c r="P426" s="59" t="s">
        <v>1517</v>
      </c>
    </row>
    <row r="427" spans="1:16" ht="13.5" thickBot="1">
      <c r="A427" s="8" t="str">
        <f t="shared" si="36"/>
        <v>VSB 48 </v>
      </c>
      <c r="B427" s="2" t="str">
        <f t="shared" si="37"/>
        <v>I</v>
      </c>
      <c r="C427" s="8">
        <f t="shared" si="38"/>
        <v>54824.148000000001</v>
      </c>
      <c r="D427" s="10" t="str">
        <f t="shared" si="39"/>
        <v>vis</v>
      </c>
      <c r="E427" s="55">
        <f>VLOOKUP(C427,'Active 1'!C$21:E$956,3,FALSE)</f>
        <v>9274.0658511603415</v>
      </c>
      <c r="F427" s="2" t="s">
        <v>238</v>
      </c>
      <c r="G427" s="10" t="str">
        <f t="shared" si="40"/>
        <v>54824.148</v>
      </c>
      <c r="H427" s="8">
        <f t="shared" si="41"/>
        <v>-690</v>
      </c>
      <c r="I427" s="56" t="s">
        <v>1539</v>
      </c>
      <c r="J427" s="57" t="s">
        <v>1540</v>
      </c>
      <c r="K427" s="56" t="s">
        <v>1541</v>
      </c>
      <c r="L427" s="56" t="s">
        <v>1119</v>
      </c>
      <c r="M427" s="57" t="s">
        <v>263</v>
      </c>
      <c r="N427" s="57"/>
      <c r="O427" s="58" t="s">
        <v>1438</v>
      </c>
      <c r="P427" s="59" t="s">
        <v>1517</v>
      </c>
    </row>
    <row r="428" spans="1:16" ht="13.5" thickBot="1">
      <c r="A428" s="8" t="str">
        <f t="shared" si="36"/>
        <v>VSB 50 </v>
      </c>
      <c r="B428" s="2" t="str">
        <f t="shared" si="37"/>
        <v>I</v>
      </c>
      <c r="C428" s="8">
        <f t="shared" si="38"/>
        <v>54857.103000000003</v>
      </c>
      <c r="D428" s="10" t="str">
        <f t="shared" si="39"/>
        <v>vis</v>
      </c>
      <c r="E428" s="55">
        <f>VLOOKUP(C428,'Active 1'!C$21:E$956,3,FALSE)</f>
        <v>9303.0770537717472</v>
      </c>
      <c r="F428" s="2" t="s">
        <v>238</v>
      </c>
      <c r="G428" s="10" t="str">
        <f t="shared" si="40"/>
        <v>54857.103</v>
      </c>
      <c r="H428" s="8">
        <f t="shared" si="41"/>
        <v>-661</v>
      </c>
      <c r="I428" s="56" t="s">
        <v>1542</v>
      </c>
      <c r="J428" s="57" t="s">
        <v>1543</v>
      </c>
      <c r="K428" s="56" t="s">
        <v>1544</v>
      </c>
      <c r="L428" s="56" t="s">
        <v>1013</v>
      </c>
      <c r="M428" s="57" t="s">
        <v>263</v>
      </c>
      <c r="N428" s="57"/>
      <c r="O428" s="58" t="s">
        <v>1438</v>
      </c>
      <c r="P428" s="59" t="s">
        <v>1545</v>
      </c>
    </row>
    <row r="429" spans="1:16" ht="13.5" thickBot="1">
      <c r="A429" s="8" t="str">
        <f t="shared" si="36"/>
        <v>VSB 51 </v>
      </c>
      <c r="B429" s="2" t="str">
        <f t="shared" si="37"/>
        <v>I</v>
      </c>
      <c r="C429" s="8">
        <f t="shared" si="38"/>
        <v>55200.154000000002</v>
      </c>
      <c r="D429" s="10" t="str">
        <f t="shared" si="39"/>
        <v>vis</v>
      </c>
      <c r="E429" s="55">
        <f>VLOOKUP(C429,'Active 1'!C$21:E$956,3,FALSE)</f>
        <v>9605.0743854981883</v>
      </c>
      <c r="F429" s="2" t="s">
        <v>238</v>
      </c>
      <c r="G429" s="10" t="str">
        <f t="shared" si="40"/>
        <v>55200.154</v>
      </c>
      <c r="H429" s="8">
        <f t="shared" si="41"/>
        <v>-359</v>
      </c>
      <c r="I429" s="56" t="s">
        <v>1546</v>
      </c>
      <c r="J429" s="57" t="s">
        <v>1547</v>
      </c>
      <c r="K429" s="56" t="s">
        <v>1548</v>
      </c>
      <c r="L429" s="56" t="s">
        <v>995</v>
      </c>
      <c r="M429" s="57" t="s">
        <v>263</v>
      </c>
      <c r="N429" s="57"/>
      <c r="O429" s="58" t="s">
        <v>1438</v>
      </c>
      <c r="P429" s="59" t="s">
        <v>1549</v>
      </c>
    </row>
    <row r="430" spans="1:16" ht="13.5" thickBot="1">
      <c r="A430" s="8" t="str">
        <f t="shared" si="36"/>
        <v>VSB 51 </v>
      </c>
      <c r="B430" s="2" t="str">
        <f t="shared" si="37"/>
        <v>I</v>
      </c>
      <c r="C430" s="8">
        <f t="shared" si="38"/>
        <v>55224.013400000003</v>
      </c>
      <c r="D430" s="10" t="str">
        <f t="shared" si="39"/>
        <v>vis</v>
      </c>
      <c r="E430" s="55">
        <f>VLOOKUP(C430,'Active 1'!C$21:E$956,3,FALSE)</f>
        <v>9626.0784785822907</v>
      </c>
      <c r="F430" s="2" t="s">
        <v>238</v>
      </c>
      <c r="G430" s="10" t="str">
        <f t="shared" si="40"/>
        <v>55224.0134</v>
      </c>
      <c r="H430" s="8">
        <f t="shared" si="41"/>
        <v>-338</v>
      </c>
      <c r="I430" s="56" t="s">
        <v>1550</v>
      </c>
      <c r="J430" s="57" t="s">
        <v>1551</v>
      </c>
      <c r="K430" s="56" t="s">
        <v>1552</v>
      </c>
      <c r="L430" s="56" t="s">
        <v>1501</v>
      </c>
      <c r="M430" s="57" t="s">
        <v>1335</v>
      </c>
      <c r="N430" s="57" t="s">
        <v>1553</v>
      </c>
      <c r="O430" s="58" t="s">
        <v>1336</v>
      </c>
      <c r="P430" s="59" t="s">
        <v>1549</v>
      </c>
    </row>
    <row r="431" spans="1:16" ht="13.5" thickBot="1">
      <c r="A431" s="8" t="str">
        <f t="shared" si="36"/>
        <v>VSB 51 </v>
      </c>
      <c r="B431" s="2" t="str">
        <f t="shared" si="37"/>
        <v>I</v>
      </c>
      <c r="C431" s="8">
        <f t="shared" si="38"/>
        <v>55510.271999999997</v>
      </c>
      <c r="D431" s="10" t="str">
        <f t="shared" si="39"/>
        <v>vis</v>
      </c>
      <c r="E431" s="55">
        <f>VLOOKUP(C431,'Active 1'!C$21:E$956,3,FALSE)</f>
        <v>9878.0798818247968</v>
      </c>
      <c r="F431" s="2" t="s">
        <v>238</v>
      </c>
      <c r="G431" s="10" t="str">
        <f t="shared" si="40"/>
        <v>55510.272</v>
      </c>
      <c r="H431" s="8">
        <f t="shared" si="41"/>
        <v>-86</v>
      </c>
      <c r="I431" s="56" t="s">
        <v>1559</v>
      </c>
      <c r="J431" s="57" t="s">
        <v>1560</v>
      </c>
      <c r="K431" s="56" t="s">
        <v>1561</v>
      </c>
      <c r="L431" s="56" t="s">
        <v>1133</v>
      </c>
      <c r="M431" s="57" t="s">
        <v>263</v>
      </c>
      <c r="N431" s="57"/>
      <c r="O431" s="58" t="s">
        <v>1438</v>
      </c>
      <c r="P431" s="59" t="s">
        <v>1549</v>
      </c>
    </row>
    <row r="432" spans="1:16" ht="13.5" thickBot="1">
      <c r="A432" s="8" t="str">
        <f t="shared" si="36"/>
        <v>VSB 51 </v>
      </c>
      <c r="B432" s="2" t="str">
        <f t="shared" si="37"/>
        <v>I</v>
      </c>
      <c r="C432" s="8">
        <f t="shared" si="38"/>
        <v>55534.142999999996</v>
      </c>
      <c r="D432" s="10" t="str">
        <f t="shared" si="39"/>
        <v>vis</v>
      </c>
      <c r="E432" s="55">
        <f>VLOOKUP(C432,'Active 1'!C$21:E$956,3,FALSE)</f>
        <v>9899.0941867113634</v>
      </c>
      <c r="F432" s="2" t="s">
        <v>238</v>
      </c>
      <c r="G432" s="10" t="str">
        <f t="shared" si="40"/>
        <v>55534.143</v>
      </c>
      <c r="H432" s="8">
        <f t="shared" si="41"/>
        <v>-65</v>
      </c>
      <c r="I432" s="56" t="s">
        <v>1562</v>
      </c>
      <c r="J432" s="57" t="s">
        <v>1563</v>
      </c>
      <c r="K432" s="56" t="s">
        <v>1564</v>
      </c>
      <c r="L432" s="56" t="s">
        <v>834</v>
      </c>
      <c r="M432" s="57" t="s">
        <v>263</v>
      </c>
      <c r="N432" s="57"/>
      <c r="O432" s="58" t="s">
        <v>1438</v>
      </c>
      <c r="P432" s="59" t="s">
        <v>1549</v>
      </c>
    </row>
    <row r="433" spans="1:16" ht="13.5" thickBot="1">
      <c r="A433" s="8" t="str">
        <f t="shared" si="36"/>
        <v>VSB 51 </v>
      </c>
      <c r="B433" s="2" t="str">
        <f t="shared" si="37"/>
        <v>I</v>
      </c>
      <c r="C433" s="8">
        <f t="shared" si="38"/>
        <v>55535.264000000003</v>
      </c>
      <c r="D433" s="10" t="str">
        <f t="shared" si="39"/>
        <v>vis</v>
      </c>
      <c r="E433" s="55">
        <f>VLOOKUP(C433,'Active 1'!C$21:E$956,3,FALSE)</f>
        <v>9900.0810341738907</v>
      </c>
      <c r="F433" s="2" t="s">
        <v>238</v>
      </c>
      <c r="G433" s="10" t="str">
        <f t="shared" si="40"/>
        <v>55535.264</v>
      </c>
      <c r="H433" s="8">
        <f t="shared" si="41"/>
        <v>-64</v>
      </c>
      <c r="I433" s="56" t="s">
        <v>1565</v>
      </c>
      <c r="J433" s="57" t="s">
        <v>1566</v>
      </c>
      <c r="K433" s="56" t="s">
        <v>1567</v>
      </c>
      <c r="L433" s="56" t="s">
        <v>1031</v>
      </c>
      <c r="M433" s="57" t="s">
        <v>263</v>
      </c>
      <c r="N433" s="57"/>
      <c r="O433" s="58" t="s">
        <v>1438</v>
      </c>
      <c r="P433" s="59" t="s">
        <v>1549</v>
      </c>
    </row>
    <row r="434" spans="1:16" ht="13.5" thickBot="1">
      <c r="A434" s="8" t="str">
        <f t="shared" si="36"/>
        <v>VSB 51 </v>
      </c>
      <c r="B434" s="2" t="str">
        <f t="shared" si="37"/>
        <v>I</v>
      </c>
      <c r="C434" s="8">
        <f t="shared" si="38"/>
        <v>55551.169000000002</v>
      </c>
      <c r="D434" s="10" t="str">
        <f t="shared" si="39"/>
        <v>vis</v>
      </c>
      <c r="E434" s="55">
        <f>VLOOKUP(C434,'Active 1'!C$21:E$956,3,FALSE)</f>
        <v>9914.0826478147446</v>
      </c>
      <c r="F434" s="2" t="s">
        <v>238</v>
      </c>
      <c r="G434" s="10" t="str">
        <f t="shared" si="40"/>
        <v>55551.169</v>
      </c>
      <c r="H434" s="8">
        <f t="shared" si="41"/>
        <v>-50</v>
      </c>
      <c r="I434" s="56" t="s">
        <v>1568</v>
      </c>
      <c r="J434" s="57" t="s">
        <v>1569</v>
      </c>
      <c r="K434" s="56" t="s">
        <v>1570</v>
      </c>
      <c r="L434" s="56" t="s">
        <v>1013</v>
      </c>
      <c r="M434" s="57" t="s">
        <v>263</v>
      </c>
      <c r="N434" s="57"/>
      <c r="O434" s="58" t="s">
        <v>1438</v>
      </c>
      <c r="P434" s="59" t="s">
        <v>1549</v>
      </c>
    </row>
    <row r="435" spans="1:16" ht="13.5" thickBot="1">
      <c r="A435" s="8" t="str">
        <f t="shared" si="36"/>
        <v>VSB 53 </v>
      </c>
      <c r="B435" s="2" t="str">
        <f t="shared" si="37"/>
        <v>I</v>
      </c>
      <c r="C435" s="8">
        <f t="shared" si="38"/>
        <v>55607.966999999997</v>
      </c>
      <c r="D435" s="10" t="str">
        <f t="shared" si="39"/>
        <v>vis</v>
      </c>
      <c r="E435" s="55">
        <f>VLOOKUP(C435,'Active 1'!C$21:E$956,3,FALSE)</f>
        <v>9964.0835061343441</v>
      </c>
      <c r="F435" s="2" t="s">
        <v>238</v>
      </c>
      <c r="G435" s="10" t="str">
        <f t="shared" si="40"/>
        <v>55607.9670</v>
      </c>
      <c r="H435" s="8">
        <f t="shared" si="41"/>
        <v>0</v>
      </c>
      <c r="I435" s="56" t="s">
        <v>1571</v>
      </c>
      <c r="J435" s="57" t="s">
        <v>1572</v>
      </c>
      <c r="K435" s="56" t="s">
        <v>1573</v>
      </c>
      <c r="L435" s="56" t="s">
        <v>1574</v>
      </c>
      <c r="M435" s="57" t="s">
        <v>1335</v>
      </c>
      <c r="N435" s="57" t="s">
        <v>1553</v>
      </c>
      <c r="O435" s="58" t="s">
        <v>1336</v>
      </c>
      <c r="P435" s="59" t="s">
        <v>1575</v>
      </c>
    </row>
    <row r="436" spans="1:16" ht="13.5" thickBot="1">
      <c r="A436" s="8" t="str">
        <f t="shared" si="36"/>
        <v>VSB 53 </v>
      </c>
      <c r="B436" s="2" t="str">
        <f t="shared" si="37"/>
        <v>I</v>
      </c>
      <c r="C436" s="8">
        <f t="shared" si="38"/>
        <v>55927.167999999998</v>
      </c>
      <c r="D436" s="10" t="str">
        <f t="shared" si="39"/>
        <v>vis</v>
      </c>
      <c r="E436" s="55">
        <f>VLOOKUP(C436,'Active 1'!C$21:E$956,3,FALSE)</f>
        <v>10245.085019857996</v>
      </c>
      <c r="F436" s="2" t="s">
        <v>238</v>
      </c>
      <c r="G436" s="10" t="str">
        <f t="shared" si="40"/>
        <v>55927.168</v>
      </c>
      <c r="H436" s="8">
        <f t="shared" si="41"/>
        <v>281</v>
      </c>
      <c r="I436" s="56" t="s">
        <v>1576</v>
      </c>
      <c r="J436" s="57" t="s">
        <v>1577</v>
      </c>
      <c r="K436" s="56" t="s">
        <v>1578</v>
      </c>
      <c r="L436" s="56" t="s">
        <v>1013</v>
      </c>
      <c r="M436" s="57" t="s">
        <v>263</v>
      </c>
      <c r="N436" s="57"/>
      <c r="O436" s="58" t="s">
        <v>1438</v>
      </c>
      <c r="P436" s="59" t="s">
        <v>1575</v>
      </c>
    </row>
    <row r="437" spans="1:16" ht="13.5" thickBot="1">
      <c r="A437" s="8" t="str">
        <f t="shared" si="36"/>
        <v>VSB 55 </v>
      </c>
      <c r="B437" s="2" t="str">
        <f t="shared" si="37"/>
        <v>I</v>
      </c>
      <c r="C437" s="8">
        <f t="shared" si="38"/>
        <v>55960.114999999998</v>
      </c>
      <c r="D437" s="10" t="str">
        <f t="shared" si="39"/>
        <v>vis</v>
      </c>
      <c r="E437" s="55">
        <f>VLOOKUP(C437,'Active 1'!C$21:E$956,3,FALSE)</f>
        <v>10274.089179847007</v>
      </c>
      <c r="F437" s="2" t="s">
        <v>238</v>
      </c>
      <c r="G437" s="10" t="str">
        <f t="shared" si="40"/>
        <v>55960.115</v>
      </c>
      <c r="H437" s="8">
        <f t="shared" si="41"/>
        <v>310</v>
      </c>
      <c r="I437" s="56" t="s">
        <v>1579</v>
      </c>
      <c r="J437" s="57" t="s">
        <v>1580</v>
      </c>
      <c r="K437" s="56" t="s">
        <v>1581</v>
      </c>
      <c r="L437" s="56" t="s">
        <v>1018</v>
      </c>
      <c r="M437" s="57" t="s">
        <v>263</v>
      </c>
      <c r="N437" s="57"/>
      <c r="O437" s="58" t="s">
        <v>1438</v>
      </c>
      <c r="P437" s="59" t="s">
        <v>1045</v>
      </c>
    </row>
    <row r="438" spans="1:16" ht="13.5" thickBot="1">
      <c r="A438" s="8" t="str">
        <f t="shared" si="36"/>
        <v>VSB 55 </v>
      </c>
      <c r="B438" s="2" t="str">
        <f t="shared" si="37"/>
        <v>I</v>
      </c>
      <c r="C438" s="8">
        <f t="shared" si="38"/>
        <v>55968.067000000003</v>
      </c>
      <c r="D438" s="10" t="str">
        <f t="shared" si="39"/>
        <v>vis</v>
      </c>
      <c r="E438" s="55">
        <f>VLOOKUP(C438,'Active 1'!C$21:E$956,3,FALSE)</f>
        <v>10281.089546503541</v>
      </c>
      <c r="F438" s="2" t="s">
        <v>238</v>
      </c>
      <c r="G438" s="10" t="str">
        <f t="shared" si="40"/>
        <v>55968.067</v>
      </c>
      <c r="H438" s="8">
        <f t="shared" si="41"/>
        <v>317</v>
      </c>
      <c r="I438" s="56" t="s">
        <v>1582</v>
      </c>
      <c r="J438" s="57" t="s">
        <v>1583</v>
      </c>
      <c r="K438" s="56" t="s">
        <v>1584</v>
      </c>
      <c r="L438" s="56" t="s">
        <v>1018</v>
      </c>
      <c r="M438" s="57" t="s">
        <v>263</v>
      </c>
      <c r="N438" s="57"/>
      <c r="O438" s="58" t="s">
        <v>1438</v>
      </c>
      <c r="P438" s="59" t="s">
        <v>1045</v>
      </c>
    </row>
    <row r="439" spans="1:16" ht="13.5" thickBot="1">
      <c r="A439" s="8" t="str">
        <f t="shared" si="36"/>
        <v>VSB 55 </v>
      </c>
      <c r="B439" s="2" t="str">
        <f t="shared" si="37"/>
        <v>I</v>
      </c>
      <c r="C439" s="8">
        <f t="shared" si="38"/>
        <v>55976.0167</v>
      </c>
      <c r="D439" s="10" t="str">
        <f t="shared" si="39"/>
        <v>vis</v>
      </c>
      <c r="E439" s="55">
        <f>VLOOKUP(C439,'Active 1'!C$21:E$956,3,FALSE)</f>
        <v>10288.087888406129</v>
      </c>
      <c r="F439" s="2" t="s">
        <v>238</v>
      </c>
      <c r="G439" s="10" t="str">
        <f t="shared" si="40"/>
        <v>55976.0167</v>
      </c>
      <c r="H439" s="8">
        <f t="shared" si="41"/>
        <v>324</v>
      </c>
      <c r="I439" s="56" t="s">
        <v>1590</v>
      </c>
      <c r="J439" s="57" t="s">
        <v>1591</v>
      </c>
      <c r="K439" s="56" t="s">
        <v>1592</v>
      </c>
      <c r="L439" s="56" t="s">
        <v>1593</v>
      </c>
      <c r="M439" s="57" t="s">
        <v>1335</v>
      </c>
      <c r="N439" s="57" t="s">
        <v>1594</v>
      </c>
      <c r="O439" s="58" t="s">
        <v>1595</v>
      </c>
      <c r="P439" s="59" t="s">
        <v>1045</v>
      </c>
    </row>
    <row r="440" spans="1:16" ht="13.5" thickBot="1">
      <c r="A440" s="8" t="str">
        <f t="shared" si="36"/>
        <v>VSB 55 </v>
      </c>
      <c r="B440" s="2" t="str">
        <f t="shared" si="37"/>
        <v>I</v>
      </c>
      <c r="C440" s="8">
        <f t="shared" si="38"/>
        <v>55976.017</v>
      </c>
      <c r="D440" s="10" t="str">
        <f t="shared" si="39"/>
        <v>vis</v>
      </c>
      <c r="E440" s="55">
        <f>VLOOKUP(C440,'Active 1'!C$21:E$956,3,FALSE)</f>
        <v>10288.088152504468</v>
      </c>
      <c r="F440" s="2" t="s">
        <v>238</v>
      </c>
      <c r="G440" s="10" t="str">
        <f t="shared" si="40"/>
        <v>55976.017</v>
      </c>
      <c r="H440" s="8">
        <f t="shared" si="41"/>
        <v>324</v>
      </c>
      <c r="I440" s="56" t="s">
        <v>1596</v>
      </c>
      <c r="J440" s="57" t="s">
        <v>1591</v>
      </c>
      <c r="K440" s="56" t="s">
        <v>1592</v>
      </c>
      <c r="L440" s="56" t="s">
        <v>937</v>
      </c>
      <c r="M440" s="57" t="s">
        <v>263</v>
      </c>
      <c r="N440" s="57"/>
      <c r="O440" s="58" t="s">
        <v>1438</v>
      </c>
      <c r="P440" s="59" t="s">
        <v>1045</v>
      </c>
    </row>
    <row r="441" spans="1:16" ht="13.5" thickBot="1">
      <c r="A441" s="8" t="str">
        <f t="shared" si="36"/>
        <v>VSB 55 </v>
      </c>
      <c r="B441" s="2" t="str">
        <f t="shared" si="37"/>
        <v>I</v>
      </c>
      <c r="C441" s="8">
        <f t="shared" si="38"/>
        <v>55976.018700000001</v>
      </c>
      <c r="D441" s="10" t="str">
        <f t="shared" si="39"/>
        <v>vis</v>
      </c>
      <c r="E441" s="55">
        <f>VLOOKUP(C441,'Active 1'!C$21:E$956,3,FALSE)</f>
        <v>10288.089649061727</v>
      </c>
      <c r="F441" s="2" t="s">
        <v>238</v>
      </c>
      <c r="G441" s="10" t="str">
        <f t="shared" si="40"/>
        <v>55976.0187</v>
      </c>
      <c r="H441" s="8">
        <f t="shared" si="41"/>
        <v>324</v>
      </c>
      <c r="I441" s="56" t="s">
        <v>1597</v>
      </c>
      <c r="J441" s="57" t="s">
        <v>1598</v>
      </c>
      <c r="K441" s="56" t="s">
        <v>1592</v>
      </c>
      <c r="L441" s="56" t="s">
        <v>1062</v>
      </c>
      <c r="M441" s="57" t="s">
        <v>1335</v>
      </c>
      <c r="N441" s="57" t="s">
        <v>1594</v>
      </c>
      <c r="O441" s="58" t="s">
        <v>1599</v>
      </c>
      <c r="P441" s="59" t="s">
        <v>1045</v>
      </c>
    </row>
    <row r="442" spans="1:16" ht="13.5" thickBot="1">
      <c r="A442" s="8" t="str">
        <f t="shared" si="36"/>
        <v>VSB 56 </v>
      </c>
      <c r="B442" s="2" t="str">
        <f t="shared" si="37"/>
        <v>I</v>
      </c>
      <c r="C442" s="8">
        <f t="shared" si="38"/>
        <v>56344.074800000002</v>
      </c>
      <c r="D442" s="10" t="str">
        <f t="shared" si="39"/>
        <v>vis</v>
      </c>
      <c r="E442" s="55">
        <f>VLOOKUP(C442,'Active 1'!C$21:E$956,3,FALSE)</f>
        <v>10612.099665431424</v>
      </c>
      <c r="F442" s="2" t="s">
        <v>238</v>
      </c>
      <c r="G442" s="10" t="str">
        <f t="shared" si="40"/>
        <v>56344.0748</v>
      </c>
      <c r="H442" s="8">
        <f t="shared" si="41"/>
        <v>648</v>
      </c>
      <c r="I442" s="56" t="s">
        <v>1604</v>
      </c>
      <c r="J442" s="57" t="s">
        <v>1605</v>
      </c>
      <c r="K442" s="56" t="s">
        <v>1606</v>
      </c>
      <c r="L442" s="56" t="s">
        <v>1607</v>
      </c>
      <c r="M442" s="57" t="s">
        <v>1335</v>
      </c>
      <c r="N442" s="57" t="s">
        <v>1594</v>
      </c>
      <c r="O442" s="58" t="s">
        <v>1595</v>
      </c>
      <c r="P442" s="59" t="s">
        <v>1608</v>
      </c>
    </row>
    <row r="443" spans="1:16" ht="13.5" thickBot="1">
      <c r="A443" s="8" t="str">
        <f t="shared" si="36"/>
        <v>VSB 56 </v>
      </c>
      <c r="B443" s="2" t="str">
        <f t="shared" si="37"/>
        <v>II</v>
      </c>
      <c r="C443" s="8">
        <f t="shared" si="38"/>
        <v>56649.0766</v>
      </c>
      <c r="D443" s="10" t="str">
        <f t="shared" si="39"/>
        <v>vis</v>
      </c>
      <c r="E443" s="55">
        <f>VLOOKUP(C443,'Active 1'!C$21:E$956,3,FALSE)</f>
        <v>10880.601228673511</v>
      </c>
      <c r="F443" s="2" t="s">
        <v>238</v>
      </c>
      <c r="G443" s="10" t="str">
        <f t="shared" si="40"/>
        <v>56649.0766</v>
      </c>
      <c r="H443" s="8">
        <f t="shared" si="41"/>
        <v>916.5</v>
      </c>
      <c r="I443" s="56" t="s">
        <v>1609</v>
      </c>
      <c r="J443" s="57" t="s">
        <v>1610</v>
      </c>
      <c r="K443" s="56" t="s">
        <v>1611</v>
      </c>
      <c r="L443" s="56" t="s">
        <v>1612</v>
      </c>
      <c r="M443" s="57" t="s">
        <v>1335</v>
      </c>
      <c r="N443" s="57" t="s">
        <v>1594</v>
      </c>
      <c r="O443" s="58" t="s">
        <v>1336</v>
      </c>
      <c r="P443" s="59" t="s">
        <v>1608</v>
      </c>
    </row>
    <row r="444" spans="1:16" ht="13.5" thickBot="1">
      <c r="A444" s="8" t="str">
        <f t="shared" si="36"/>
        <v>VSB 56 </v>
      </c>
      <c r="B444" s="2" t="str">
        <f t="shared" si="37"/>
        <v>II</v>
      </c>
      <c r="C444" s="8">
        <f t="shared" si="38"/>
        <v>56658.169300000001</v>
      </c>
      <c r="D444" s="10" t="str">
        <f t="shared" si="39"/>
        <v>vis</v>
      </c>
      <c r="E444" s="55">
        <f>VLOOKUP(C444,'Active 1'!C$21:E$956,3,FALSE)</f>
        <v>10888.6057852502</v>
      </c>
      <c r="F444" s="2" t="s">
        <v>238</v>
      </c>
      <c r="G444" s="10" t="str">
        <f t="shared" si="40"/>
        <v>56658.1693</v>
      </c>
      <c r="H444" s="8">
        <f t="shared" si="41"/>
        <v>924.5</v>
      </c>
      <c r="I444" s="56" t="s">
        <v>1613</v>
      </c>
      <c r="J444" s="57" t="s">
        <v>1614</v>
      </c>
      <c r="K444" s="56" t="s">
        <v>1615</v>
      </c>
      <c r="L444" s="56" t="s">
        <v>1616</v>
      </c>
      <c r="M444" s="57" t="s">
        <v>1335</v>
      </c>
      <c r="N444" s="57" t="s">
        <v>1594</v>
      </c>
      <c r="O444" s="58" t="s">
        <v>1336</v>
      </c>
      <c r="P444" s="59" t="s">
        <v>1608</v>
      </c>
    </row>
    <row r="445" spans="1:16" ht="13.5" thickBot="1">
      <c r="A445" s="8" t="str">
        <f t="shared" si="36"/>
        <v>VSB 59 </v>
      </c>
      <c r="B445" s="2" t="str">
        <f t="shared" si="37"/>
        <v>I</v>
      </c>
      <c r="C445" s="8">
        <f t="shared" si="38"/>
        <v>56662.14</v>
      </c>
      <c r="D445" s="10" t="str">
        <f t="shared" si="39"/>
        <v>vis</v>
      </c>
      <c r="E445" s="55">
        <f>VLOOKUP(C445,'Active 1'!C$21:E$956,3,FALSE)</f>
        <v>10892.101302841127</v>
      </c>
      <c r="F445" s="2" t="s">
        <v>238</v>
      </c>
      <c r="G445" s="10" t="str">
        <f t="shared" si="40"/>
        <v>56662.140</v>
      </c>
      <c r="H445" s="8">
        <f t="shared" si="41"/>
        <v>928</v>
      </c>
      <c r="I445" s="56" t="s">
        <v>1617</v>
      </c>
      <c r="J445" s="57" t="s">
        <v>1618</v>
      </c>
      <c r="K445" s="56" t="s">
        <v>1619</v>
      </c>
      <c r="L445" s="56" t="s">
        <v>907</v>
      </c>
      <c r="M445" s="57" t="s">
        <v>263</v>
      </c>
      <c r="N445" s="57"/>
      <c r="O445" s="58" t="s">
        <v>1438</v>
      </c>
      <c r="P445" s="59" t="s">
        <v>1620</v>
      </c>
    </row>
    <row r="446" spans="1:16" ht="13.5" thickBot="1">
      <c r="A446" s="8" t="str">
        <f t="shared" si="36"/>
        <v>VSB 59 </v>
      </c>
      <c r="B446" s="2" t="str">
        <f t="shared" si="37"/>
        <v>I</v>
      </c>
      <c r="C446" s="8">
        <f t="shared" si="38"/>
        <v>56670.082799999996</v>
      </c>
      <c r="D446" s="10" t="str">
        <f t="shared" si="39"/>
        <v>vis</v>
      </c>
      <c r="E446" s="55">
        <f>VLOOKUP(C446,'Active 1'!C$21:E$956,3,FALSE)</f>
        <v>10899.093570481904</v>
      </c>
      <c r="F446" s="2" t="s">
        <v>238</v>
      </c>
      <c r="G446" s="10" t="str">
        <f t="shared" si="40"/>
        <v>56670.0828</v>
      </c>
      <c r="H446" s="8">
        <f t="shared" si="41"/>
        <v>935</v>
      </c>
      <c r="I446" s="56" t="s">
        <v>1621</v>
      </c>
      <c r="J446" s="57" t="s">
        <v>1622</v>
      </c>
      <c r="K446" s="56" t="s">
        <v>1623</v>
      </c>
      <c r="L446" s="56" t="s">
        <v>1624</v>
      </c>
      <c r="M446" s="57" t="s">
        <v>1335</v>
      </c>
      <c r="N446" s="57" t="s">
        <v>1594</v>
      </c>
      <c r="O446" s="58" t="s">
        <v>1336</v>
      </c>
      <c r="P446" s="59" t="s">
        <v>1620</v>
      </c>
    </row>
    <row r="447" spans="1:16" ht="13.5" thickBot="1">
      <c r="A447" s="8" t="str">
        <f t="shared" si="36"/>
        <v>VSB 59 </v>
      </c>
      <c r="B447" s="2" t="str">
        <f t="shared" si="37"/>
        <v>I</v>
      </c>
      <c r="C447" s="8">
        <f t="shared" si="38"/>
        <v>56670.086000000003</v>
      </c>
      <c r="D447" s="10" t="str">
        <f t="shared" si="39"/>
        <v>vis</v>
      </c>
      <c r="E447" s="55">
        <f>VLOOKUP(C447,'Active 1'!C$21:E$956,3,FALSE)</f>
        <v>10899.096387530866</v>
      </c>
      <c r="F447" s="2" t="s">
        <v>238</v>
      </c>
      <c r="G447" s="10" t="str">
        <f t="shared" si="40"/>
        <v>56670.086</v>
      </c>
      <c r="H447" s="8">
        <f t="shared" si="41"/>
        <v>935</v>
      </c>
      <c r="I447" s="56" t="s">
        <v>1625</v>
      </c>
      <c r="J447" s="57" t="s">
        <v>1626</v>
      </c>
      <c r="K447" s="56" t="s">
        <v>1623</v>
      </c>
      <c r="L447" s="56" t="s">
        <v>911</v>
      </c>
      <c r="M447" s="57" t="s">
        <v>263</v>
      </c>
      <c r="N447" s="57"/>
      <c r="O447" s="58" t="s">
        <v>1438</v>
      </c>
      <c r="P447" s="59" t="s">
        <v>1620</v>
      </c>
    </row>
    <row r="448" spans="1:16" ht="13.5" thickBot="1">
      <c r="A448" s="8" t="str">
        <f t="shared" si="36"/>
        <v>VSB 59 </v>
      </c>
      <c r="B448" s="2" t="str">
        <f t="shared" si="37"/>
        <v>I</v>
      </c>
      <c r="C448" s="8">
        <f t="shared" si="38"/>
        <v>56980.203999999998</v>
      </c>
      <c r="D448" s="10" t="str">
        <f t="shared" si="39"/>
        <v>vis</v>
      </c>
      <c r="E448" s="55">
        <f>VLOOKUP(C448,'Active 1'!C$21:E$956,3,FALSE)</f>
        <v>11172.101883857473</v>
      </c>
      <c r="F448" s="2" t="s">
        <v>238</v>
      </c>
      <c r="G448" s="10" t="str">
        <f t="shared" si="40"/>
        <v>56980.204</v>
      </c>
      <c r="H448" s="8">
        <f t="shared" si="41"/>
        <v>1208</v>
      </c>
      <c r="I448" s="56" t="s">
        <v>1627</v>
      </c>
      <c r="J448" s="57" t="s">
        <v>1628</v>
      </c>
      <c r="K448" s="56" t="s">
        <v>1629</v>
      </c>
      <c r="L448" s="56" t="s">
        <v>774</v>
      </c>
      <c r="M448" s="57" t="s">
        <v>263</v>
      </c>
      <c r="N448" s="57"/>
      <c r="O448" s="58" t="s">
        <v>1438</v>
      </c>
      <c r="P448" s="59" t="s">
        <v>1620</v>
      </c>
    </row>
    <row r="449" spans="1:16" ht="13.5" thickBot="1">
      <c r="A449" s="8" t="str">
        <f>P449</f>
        <v>VSB 59 </v>
      </c>
      <c r="B449" s="2" t="str">
        <f>IF(H449=INT(H449),"I","II")</f>
        <v>I</v>
      </c>
      <c r="C449" s="8">
        <f>1*G449</f>
        <v>56997.243000000002</v>
      </c>
      <c r="D449" s="10" t="str">
        <f>VLOOKUP(F449,I$1:J$5,2,FALSE)</f>
        <v>vis</v>
      </c>
      <c r="E449" s="55">
        <f>VLOOKUP(C449,'Active 1'!C$21:E$956,3,FALSE)</f>
        <v>11187.101789222239</v>
      </c>
      <c r="F449" s="2" t="s">
        <v>238</v>
      </c>
      <c r="G449" s="10" t="str">
        <f>MID(I449,3,LEN(I449)-3)</f>
        <v>56997.243</v>
      </c>
      <c r="H449" s="8">
        <f>1*K449</f>
        <v>1223</v>
      </c>
      <c r="I449" s="56" t="s">
        <v>1630</v>
      </c>
      <c r="J449" s="57" t="s">
        <v>1631</v>
      </c>
      <c r="K449" s="56" t="s">
        <v>1632</v>
      </c>
      <c r="L449" s="56" t="s">
        <v>896</v>
      </c>
      <c r="M449" s="57" t="s">
        <v>263</v>
      </c>
      <c r="N449" s="57"/>
      <c r="O449" s="58" t="s">
        <v>1438</v>
      </c>
      <c r="P449" s="59" t="s">
        <v>1620</v>
      </c>
    </row>
    <row r="450" spans="1:16">
      <c r="B450" s="2"/>
      <c r="F450" s="2"/>
    </row>
    <row r="451" spans="1:16">
      <c r="B451" s="2"/>
      <c r="F451" s="2"/>
    </row>
    <row r="452" spans="1:16">
      <c r="B452" s="2"/>
      <c r="F452" s="2"/>
    </row>
    <row r="453" spans="1:16">
      <c r="B453" s="2"/>
      <c r="F453" s="2"/>
    </row>
    <row r="454" spans="1:16">
      <c r="B454" s="2"/>
      <c r="F454" s="2"/>
    </row>
    <row r="455" spans="1:16">
      <c r="B455" s="2"/>
      <c r="F455" s="2"/>
    </row>
    <row r="456" spans="1:16">
      <c r="B456" s="2"/>
      <c r="F456" s="2"/>
    </row>
    <row r="457" spans="1:16">
      <c r="B457" s="2"/>
      <c r="F457" s="2"/>
    </row>
    <row r="458" spans="1:16">
      <c r="B458" s="2"/>
      <c r="F458" s="2"/>
    </row>
    <row r="459" spans="1:16">
      <c r="B459" s="2"/>
      <c r="F459" s="2"/>
    </row>
    <row r="460" spans="1:16">
      <c r="B460" s="2"/>
      <c r="F460" s="2"/>
    </row>
    <row r="461" spans="1:16">
      <c r="B461" s="2"/>
      <c r="F461" s="2"/>
    </row>
    <row r="462" spans="1:16">
      <c r="B462" s="2"/>
      <c r="F462" s="2"/>
    </row>
    <row r="463" spans="1:16">
      <c r="B463" s="2"/>
      <c r="F463" s="2"/>
    </row>
    <row r="464" spans="1:16">
      <c r="B464" s="2"/>
      <c r="F464" s="2"/>
    </row>
    <row r="465" spans="2:6">
      <c r="B465" s="2"/>
      <c r="F465" s="2"/>
    </row>
    <row r="466" spans="2:6">
      <c r="B466" s="2"/>
      <c r="F466" s="2"/>
    </row>
    <row r="467" spans="2:6">
      <c r="B467" s="2"/>
      <c r="F467" s="2"/>
    </row>
    <row r="468" spans="2:6">
      <c r="B468" s="2"/>
      <c r="F468" s="2"/>
    </row>
    <row r="469" spans="2:6">
      <c r="B469" s="2"/>
      <c r="F469" s="2"/>
    </row>
    <row r="470" spans="2:6">
      <c r="B470" s="2"/>
      <c r="F470" s="2"/>
    </row>
    <row r="471" spans="2:6">
      <c r="B471" s="2"/>
      <c r="F471" s="2"/>
    </row>
    <row r="472" spans="2:6">
      <c r="B472" s="2"/>
      <c r="F472" s="2"/>
    </row>
    <row r="473" spans="2:6">
      <c r="B473" s="2"/>
      <c r="F473" s="2"/>
    </row>
    <row r="474" spans="2:6">
      <c r="B474" s="2"/>
      <c r="F474" s="2"/>
    </row>
    <row r="475" spans="2:6">
      <c r="B475" s="2"/>
      <c r="F475" s="2"/>
    </row>
    <row r="476" spans="2:6">
      <c r="B476" s="2"/>
      <c r="F476" s="2"/>
    </row>
    <row r="477" spans="2:6">
      <c r="B477" s="2"/>
      <c r="F477" s="2"/>
    </row>
    <row r="478" spans="2:6">
      <c r="B478" s="2"/>
      <c r="F478" s="2"/>
    </row>
    <row r="479" spans="2:6">
      <c r="B479" s="2"/>
      <c r="F479" s="2"/>
    </row>
    <row r="480" spans="2:6">
      <c r="B480" s="2"/>
      <c r="F480" s="2"/>
    </row>
    <row r="481" spans="2:6">
      <c r="B481" s="2"/>
      <c r="F481" s="2"/>
    </row>
    <row r="482" spans="2:6">
      <c r="B482" s="2"/>
      <c r="F482" s="2"/>
    </row>
    <row r="483" spans="2:6">
      <c r="B483" s="2"/>
      <c r="F483" s="2"/>
    </row>
    <row r="484" spans="2:6">
      <c r="B484" s="2"/>
      <c r="F484" s="2"/>
    </row>
    <row r="485" spans="2:6">
      <c r="B485" s="2"/>
      <c r="F485" s="2"/>
    </row>
    <row r="486" spans="2:6">
      <c r="B486" s="2"/>
      <c r="F486" s="2"/>
    </row>
    <row r="487" spans="2:6">
      <c r="B487" s="2"/>
      <c r="F487" s="2"/>
    </row>
    <row r="488" spans="2:6">
      <c r="B488" s="2"/>
      <c r="F488" s="2"/>
    </row>
    <row r="489" spans="2:6">
      <c r="B489" s="2"/>
      <c r="F489" s="2"/>
    </row>
    <row r="490" spans="2:6">
      <c r="B490" s="2"/>
      <c r="F490" s="2"/>
    </row>
    <row r="491" spans="2:6">
      <c r="B491" s="2"/>
      <c r="F491" s="2"/>
    </row>
    <row r="492" spans="2:6">
      <c r="B492" s="2"/>
      <c r="F492" s="2"/>
    </row>
    <row r="493" spans="2:6">
      <c r="B493" s="2"/>
      <c r="F493" s="2"/>
    </row>
    <row r="494" spans="2:6">
      <c r="B494" s="2"/>
      <c r="F494" s="2"/>
    </row>
    <row r="495" spans="2:6">
      <c r="B495" s="2"/>
      <c r="F495" s="2"/>
    </row>
    <row r="496" spans="2:6">
      <c r="B496" s="2"/>
      <c r="F496" s="2"/>
    </row>
    <row r="497" spans="2:6">
      <c r="B497" s="2"/>
      <c r="F497" s="2"/>
    </row>
    <row r="498" spans="2:6">
      <c r="B498" s="2"/>
      <c r="F498" s="2"/>
    </row>
    <row r="499" spans="2:6">
      <c r="B499" s="2"/>
      <c r="F499" s="2"/>
    </row>
    <row r="500" spans="2:6">
      <c r="B500" s="2"/>
      <c r="F500" s="2"/>
    </row>
    <row r="501" spans="2:6">
      <c r="B501" s="2"/>
      <c r="F501" s="2"/>
    </row>
    <row r="502" spans="2:6">
      <c r="B502" s="2"/>
      <c r="F502" s="2"/>
    </row>
    <row r="503" spans="2:6">
      <c r="B503" s="2"/>
      <c r="F503" s="2"/>
    </row>
    <row r="504" spans="2:6">
      <c r="B504" s="2"/>
      <c r="F504" s="2"/>
    </row>
    <row r="505" spans="2:6">
      <c r="B505" s="2"/>
      <c r="F505" s="2"/>
    </row>
    <row r="506" spans="2:6">
      <c r="B506" s="2"/>
      <c r="F506" s="2"/>
    </row>
    <row r="507" spans="2:6">
      <c r="B507" s="2"/>
      <c r="F507" s="2"/>
    </row>
    <row r="508" spans="2:6">
      <c r="B508" s="2"/>
      <c r="F508" s="2"/>
    </row>
    <row r="509" spans="2:6">
      <c r="B509" s="2"/>
      <c r="F509" s="2"/>
    </row>
    <row r="510" spans="2:6">
      <c r="B510" s="2"/>
      <c r="F510" s="2"/>
    </row>
    <row r="511" spans="2:6">
      <c r="B511" s="2"/>
      <c r="F511" s="2"/>
    </row>
    <row r="512" spans="2:6">
      <c r="B512" s="2"/>
      <c r="F512" s="2"/>
    </row>
    <row r="513" spans="2:6">
      <c r="B513" s="2"/>
      <c r="F513" s="2"/>
    </row>
    <row r="514" spans="2:6">
      <c r="B514" s="2"/>
      <c r="F514" s="2"/>
    </row>
    <row r="515" spans="2:6">
      <c r="B515" s="2"/>
      <c r="F515" s="2"/>
    </row>
    <row r="516" spans="2:6">
      <c r="B516" s="2"/>
      <c r="F516" s="2"/>
    </row>
    <row r="517" spans="2:6">
      <c r="B517" s="2"/>
      <c r="F517" s="2"/>
    </row>
    <row r="518" spans="2:6">
      <c r="B518" s="2"/>
      <c r="F518" s="2"/>
    </row>
    <row r="519" spans="2:6">
      <c r="B519" s="2"/>
      <c r="F519" s="2"/>
    </row>
    <row r="520" spans="2:6">
      <c r="B520" s="2"/>
      <c r="F520" s="2"/>
    </row>
    <row r="521" spans="2:6">
      <c r="B521" s="2"/>
      <c r="F521" s="2"/>
    </row>
    <row r="522" spans="2:6">
      <c r="B522" s="2"/>
      <c r="F522" s="2"/>
    </row>
    <row r="523" spans="2:6">
      <c r="B523" s="2"/>
      <c r="F523" s="2"/>
    </row>
    <row r="524" spans="2:6">
      <c r="B524" s="2"/>
      <c r="F524" s="2"/>
    </row>
    <row r="525" spans="2:6">
      <c r="B525" s="2"/>
      <c r="F525" s="2"/>
    </row>
    <row r="526" spans="2:6">
      <c r="B526" s="2"/>
      <c r="F526" s="2"/>
    </row>
    <row r="527" spans="2:6">
      <c r="B527" s="2"/>
      <c r="F527" s="2"/>
    </row>
    <row r="528" spans="2:6">
      <c r="B528" s="2"/>
      <c r="F528" s="2"/>
    </row>
    <row r="529" spans="2:6">
      <c r="B529" s="2"/>
      <c r="F529" s="2"/>
    </row>
    <row r="530" spans="2:6">
      <c r="B530" s="2"/>
      <c r="F530" s="2"/>
    </row>
    <row r="531" spans="2:6">
      <c r="B531" s="2"/>
      <c r="F531" s="2"/>
    </row>
    <row r="532" spans="2:6">
      <c r="B532" s="2"/>
      <c r="F532" s="2"/>
    </row>
    <row r="533" spans="2:6">
      <c r="B533" s="2"/>
      <c r="F533" s="2"/>
    </row>
    <row r="534" spans="2:6">
      <c r="B534" s="2"/>
      <c r="F534" s="2"/>
    </row>
    <row r="535" spans="2:6">
      <c r="B535" s="2"/>
      <c r="F535" s="2"/>
    </row>
    <row r="536" spans="2:6">
      <c r="B536" s="2"/>
      <c r="F536" s="2"/>
    </row>
    <row r="537" spans="2:6">
      <c r="B537" s="2"/>
      <c r="F537" s="2"/>
    </row>
    <row r="538" spans="2:6">
      <c r="B538" s="2"/>
      <c r="F538" s="2"/>
    </row>
    <row r="539" spans="2:6">
      <c r="B539" s="2"/>
      <c r="F539" s="2"/>
    </row>
    <row r="540" spans="2:6">
      <c r="B540" s="2"/>
      <c r="F540" s="2"/>
    </row>
    <row r="541" spans="2:6">
      <c r="B541" s="2"/>
      <c r="F541" s="2"/>
    </row>
    <row r="542" spans="2:6">
      <c r="B542" s="2"/>
      <c r="F542" s="2"/>
    </row>
    <row r="543" spans="2:6">
      <c r="B543" s="2"/>
      <c r="F543" s="2"/>
    </row>
    <row r="544" spans="2:6">
      <c r="B544" s="2"/>
      <c r="F544" s="2"/>
    </row>
    <row r="545" spans="2:6">
      <c r="B545" s="2"/>
      <c r="F545" s="2"/>
    </row>
    <row r="546" spans="2:6">
      <c r="B546" s="2"/>
      <c r="F546" s="2"/>
    </row>
    <row r="547" spans="2:6">
      <c r="B547" s="2"/>
      <c r="F547" s="2"/>
    </row>
    <row r="548" spans="2:6">
      <c r="B548" s="2"/>
      <c r="F548" s="2"/>
    </row>
    <row r="549" spans="2:6">
      <c r="B549" s="2"/>
      <c r="F549" s="2"/>
    </row>
    <row r="550" spans="2:6">
      <c r="B550" s="2"/>
      <c r="F550" s="2"/>
    </row>
    <row r="551" spans="2:6">
      <c r="B551" s="2"/>
      <c r="F551" s="2"/>
    </row>
    <row r="552" spans="2:6">
      <c r="B552" s="2"/>
      <c r="F552" s="2"/>
    </row>
    <row r="553" spans="2:6">
      <c r="B553" s="2"/>
      <c r="F553" s="2"/>
    </row>
    <row r="554" spans="2:6">
      <c r="B554" s="2"/>
      <c r="F554" s="2"/>
    </row>
    <row r="555" spans="2:6">
      <c r="B555" s="2"/>
      <c r="F555" s="2"/>
    </row>
    <row r="556" spans="2:6">
      <c r="B556" s="2"/>
      <c r="F556" s="2"/>
    </row>
    <row r="557" spans="2:6">
      <c r="B557" s="2"/>
      <c r="F557" s="2"/>
    </row>
    <row r="558" spans="2:6">
      <c r="B558" s="2"/>
      <c r="F558" s="2"/>
    </row>
    <row r="559" spans="2:6">
      <c r="B559" s="2"/>
      <c r="F559" s="2"/>
    </row>
    <row r="560" spans="2:6">
      <c r="B560" s="2"/>
      <c r="F560" s="2"/>
    </row>
    <row r="561" spans="2:6">
      <c r="B561" s="2"/>
      <c r="F561" s="2"/>
    </row>
    <row r="562" spans="2:6">
      <c r="B562" s="2"/>
      <c r="F562" s="2"/>
    </row>
    <row r="563" spans="2:6">
      <c r="B563" s="2"/>
      <c r="F563" s="2"/>
    </row>
    <row r="564" spans="2:6">
      <c r="B564" s="2"/>
      <c r="F564" s="2"/>
    </row>
    <row r="565" spans="2:6">
      <c r="B565" s="2"/>
      <c r="F565" s="2"/>
    </row>
    <row r="566" spans="2:6">
      <c r="B566" s="2"/>
      <c r="F566" s="2"/>
    </row>
    <row r="567" spans="2:6">
      <c r="B567" s="2"/>
      <c r="F567" s="2"/>
    </row>
    <row r="568" spans="2:6">
      <c r="B568" s="2"/>
      <c r="F568" s="2"/>
    </row>
    <row r="569" spans="2:6">
      <c r="B569" s="2"/>
      <c r="F569" s="2"/>
    </row>
    <row r="570" spans="2:6">
      <c r="B570" s="2"/>
      <c r="F570" s="2"/>
    </row>
    <row r="571" spans="2:6">
      <c r="B571" s="2"/>
      <c r="F571" s="2"/>
    </row>
    <row r="572" spans="2:6">
      <c r="B572" s="2"/>
      <c r="F572" s="2"/>
    </row>
    <row r="573" spans="2:6">
      <c r="B573" s="2"/>
      <c r="F573" s="2"/>
    </row>
    <row r="574" spans="2:6">
      <c r="B574" s="2"/>
      <c r="F574" s="2"/>
    </row>
    <row r="575" spans="2:6">
      <c r="B575" s="2"/>
      <c r="F575" s="2"/>
    </row>
    <row r="576" spans="2:6">
      <c r="B576" s="2"/>
      <c r="F576" s="2"/>
    </row>
    <row r="577" spans="2:6">
      <c r="B577" s="2"/>
      <c r="F577" s="2"/>
    </row>
    <row r="578" spans="2:6">
      <c r="B578" s="2"/>
      <c r="F578" s="2"/>
    </row>
    <row r="579" spans="2:6">
      <c r="B579" s="2"/>
      <c r="F579" s="2"/>
    </row>
    <row r="580" spans="2:6">
      <c r="B580" s="2"/>
      <c r="F580" s="2"/>
    </row>
    <row r="581" spans="2:6">
      <c r="B581" s="2"/>
      <c r="F581" s="2"/>
    </row>
    <row r="582" spans="2:6">
      <c r="B582" s="2"/>
      <c r="F582" s="2"/>
    </row>
    <row r="583" spans="2:6">
      <c r="B583" s="2"/>
      <c r="F583" s="2"/>
    </row>
    <row r="584" spans="2:6">
      <c r="B584" s="2"/>
      <c r="F584" s="2"/>
    </row>
    <row r="585" spans="2:6">
      <c r="B585" s="2"/>
      <c r="F585" s="2"/>
    </row>
    <row r="586" spans="2:6">
      <c r="B586" s="2"/>
      <c r="F586" s="2"/>
    </row>
    <row r="587" spans="2:6">
      <c r="B587" s="2"/>
      <c r="F587" s="2"/>
    </row>
    <row r="588" spans="2:6">
      <c r="B588" s="2"/>
      <c r="F588" s="2"/>
    </row>
    <row r="589" spans="2:6">
      <c r="B589" s="2"/>
      <c r="F589" s="2"/>
    </row>
    <row r="590" spans="2:6">
      <c r="B590" s="2"/>
      <c r="F590" s="2"/>
    </row>
    <row r="591" spans="2:6">
      <c r="B591" s="2"/>
      <c r="F591" s="2"/>
    </row>
    <row r="592" spans="2:6">
      <c r="B592" s="2"/>
      <c r="F592" s="2"/>
    </row>
    <row r="593" spans="2:6">
      <c r="B593" s="2"/>
      <c r="F593" s="2"/>
    </row>
    <row r="594" spans="2:6">
      <c r="B594" s="2"/>
      <c r="F594" s="2"/>
    </row>
    <row r="595" spans="2:6">
      <c r="B595" s="2"/>
      <c r="F595" s="2"/>
    </row>
    <row r="596" spans="2:6">
      <c r="B596" s="2"/>
      <c r="F596" s="2"/>
    </row>
    <row r="597" spans="2:6">
      <c r="B597" s="2"/>
      <c r="F597" s="2"/>
    </row>
    <row r="598" spans="2:6">
      <c r="B598" s="2"/>
      <c r="F598" s="2"/>
    </row>
    <row r="599" spans="2:6">
      <c r="B599" s="2"/>
      <c r="F599" s="2"/>
    </row>
    <row r="600" spans="2:6">
      <c r="B600" s="2"/>
      <c r="F600" s="2"/>
    </row>
    <row r="601" spans="2:6">
      <c r="B601" s="2"/>
      <c r="F601" s="2"/>
    </row>
    <row r="602" spans="2:6">
      <c r="B602" s="2"/>
      <c r="F602" s="2"/>
    </row>
    <row r="603" spans="2:6">
      <c r="B603" s="2"/>
      <c r="F603" s="2"/>
    </row>
    <row r="604" spans="2:6">
      <c r="B604" s="2"/>
      <c r="F604" s="2"/>
    </row>
    <row r="605" spans="2:6">
      <c r="B605" s="2"/>
      <c r="F605" s="2"/>
    </row>
    <row r="606" spans="2:6">
      <c r="B606" s="2"/>
      <c r="F606" s="2"/>
    </row>
    <row r="607" spans="2:6">
      <c r="B607" s="2"/>
      <c r="F607" s="2"/>
    </row>
    <row r="608" spans="2:6">
      <c r="B608" s="2"/>
      <c r="F608" s="2"/>
    </row>
    <row r="609" spans="2:6">
      <c r="B609" s="2"/>
      <c r="F609" s="2"/>
    </row>
    <row r="610" spans="2:6">
      <c r="B610" s="2"/>
      <c r="F610" s="2"/>
    </row>
    <row r="611" spans="2:6">
      <c r="B611" s="2"/>
      <c r="F611" s="2"/>
    </row>
    <row r="612" spans="2:6">
      <c r="B612" s="2"/>
      <c r="F612" s="2"/>
    </row>
    <row r="613" spans="2:6">
      <c r="B613" s="2"/>
      <c r="F613" s="2"/>
    </row>
    <row r="614" spans="2:6">
      <c r="B614" s="2"/>
      <c r="F614" s="2"/>
    </row>
    <row r="615" spans="2:6">
      <c r="B615" s="2"/>
      <c r="F615" s="2"/>
    </row>
    <row r="616" spans="2:6">
      <c r="B616" s="2"/>
      <c r="F616" s="2"/>
    </row>
    <row r="617" spans="2:6">
      <c r="B617" s="2"/>
      <c r="F617" s="2"/>
    </row>
    <row r="618" spans="2:6">
      <c r="B618" s="2"/>
      <c r="F618" s="2"/>
    </row>
    <row r="619" spans="2:6">
      <c r="B619" s="2"/>
      <c r="F619" s="2"/>
    </row>
    <row r="620" spans="2:6">
      <c r="B620" s="2"/>
      <c r="F620" s="2"/>
    </row>
    <row r="621" spans="2:6">
      <c r="B621" s="2"/>
      <c r="F621" s="2"/>
    </row>
    <row r="622" spans="2:6">
      <c r="B622" s="2"/>
      <c r="F622" s="2"/>
    </row>
    <row r="623" spans="2:6">
      <c r="B623" s="2"/>
      <c r="F623" s="2"/>
    </row>
    <row r="624" spans="2:6">
      <c r="B624" s="2"/>
      <c r="F624" s="2"/>
    </row>
    <row r="625" spans="2:6">
      <c r="B625" s="2"/>
      <c r="F625" s="2"/>
    </row>
    <row r="626" spans="2:6">
      <c r="B626" s="2"/>
      <c r="F626" s="2"/>
    </row>
    <row r="627" spans="2:6">
      <c r="B627" s="2"/>
      <c r="F627" s="2"/>
    </row>
    <row r="628" spans="2:6">
      <c r="B628" s="2"/>
      <c r="F628" s="2"/>
    </row>
    <row r="629" spans="2:6">
      <c r="B629" s="2"/>
      <c r="F629" s="2"/>
    </row>
    <row r="630" spans="2:6">
      <c r="B630" s="2"/>
      <c r="F630" s="2"/>
    </row>
    <row r="631" spans="2:6">
      <c r="B631" s="2"/>
      <c r="F631" s="2"/>
    </row>
    <row r="632" spans="2:6">
      <c r="B632" s="2"/>
      <c r="F632" s="2"/>
    </row>
    <row r="633" spans="2:6">
      <c r="B633" s="2"/>
      <c r="F633" s="2"/>
    </row>
    <row r="634" spans="2:6">
      <c r="B634" s="2"/>
      <c r="F634" s="2"/>
    </row>
    <row r="635" spans="2:6">
      <c r="B635" s="2"/>
      <c r="F635" s="2"/>
    </row>
    <row r="636" spans="2:6">
      <c r="B636" s="2"/>
      <c r="F636" s="2"/>
    </row>
    <row r="637" spans="2:6">
      <c r="B637" s="2"/>
      <c r="F637" s="2"/>
    </row>
    <row r="638" spans="2:6">
      <c r="B638" s="2"/>
      <c r="F638" s="2"/>
    </row>
    <row r="639" spans="2:6">
      <c r="B639" s="2"/>
      <c r="F639" s="2"/>
    </row>
    <row r="640" spans="2:6">
      <c r="B640" s="2"/>
      <c r="F640" s="2"/>
    </row>
    <row r="641" spans="2:6">
      <c r="B641" s="2"/>
      <c r="F641" s="2"/>
    </row>
    <row r="642" spans="2:6">
      <c r="B642" s="2"/>
      <c r="F642" s="2"/>
    </row>
    <row r="643" spans="2:6">
      <c r="B643" s="2"/>
      <c r="F643" s="2"/>
    </row>
    <row r="644" spans="2:6">
      <c r="B644" s="2"/>
      <c r="F644" s="2"/>
    </row>
    <row r="645" spans="2:6">
      <c r="B645" s="2"/>
      <c r="F645" s="2"/>
    </row>
    <row r="646" spans="2:6">
      <c r="B646" s="2"/>
      <c r="F646" s="2"/>
    </row>
    <row r="647" spans="2:6">
      <c r="B647" s="2"/>
      <c r="F647" s="2"/>
    </row>
    <row r="648" spans="2:6">
      <c r="B648" s="2"/>
      <c r="F648" s="2"/>
    </row>
    <row r="649" spans="2:6">
      <c r="B649" s="2"/>
      <c r="F649" s="2"/>
    </row>
    <row r="650" spans="2:6">
      <c r="B650" s="2"/>
      <c r="F650" s="2"/>
    </row>
    <row r="651" spans="2:6">
      <c r="B651" s="2"/>
      <c r="F651" s="2"/>
    </row>
    <row r="652" spans="2:6">
      <c r="B652" s="2"/>
      <c r="F652" s="2"/>
    </row>
    <row r="653" spans="2:6">
      <c r="B653" s="2"/>
      <c r="F653" s="2"/>
    </row>
    <row r="654" spans="2:6">
      <c r="B654" s="2"/>
      <c r="F654" s="2"/>
    </row>
    <row r="655" spans="2:6">
      <c r="B655" s="2"/>
      <c r="F655" s="2"/>
    </row>
    <row r="656" spans="2:6">
      <c r="B656" s="2"/>
      <c r="F656" s="2"/>
    </row>
    <row r="657" spans="2:6">
      <c r="B657" s="2"/>
      <c r="F657" s="2"/>
    </row>
    <row r="658" spans="2:6">
      <c r="B658" s="2"/>
      <c r="F658" s="2"/>
    </row>
    <row r="659" spans="2:6">
      <c r="B659" s="2"/>
      <c r="F659" s="2"/>
    </row>
    <row r="660" spans="2:6">
      <c r="B660" s="2"/>
      <c r="F660" s="2"/>
    </row>
    <row r="661" spans="2:6">
      <c r="B661" s="2"/>
      <c r="F661" s="2"/>
    </row>
    <row r="662" spans="2:6">
      <c r="B662" s="2"/>
      <c r="F662" s="2"/>
    </row>
    <row r="663" spans="2:6">
      <c r="B663" s="2"/>
      <c r="F663" s="2"/>
    </row>
    <row r="664" spans="2:6">
      <c r="B664" s="2"/>
      <c r="F664" s="2"/>
    </row>
    <row r="665" spans="2:6">
      <c r="B665" s="2"/>
      <c r="F665" s="2"/>
    </row>
    <row r="666" spans="2:6">
      <c r="B666" s="2"/>
      <c r="F666" s="2"/>
    </row>
    <row r="667" spans="2:6">
      <c r="B667" s="2"/>
      <c r="F667" s="2"/>
    </row>
    <row r="668" spans="2:6">
      <c r="B668" s="2"/>
      <c r="F668" s="2"/>
    </row>
    <row r="669" spans="2:6">
      <c r="B669" s="2"/>
      <c r="F669" s="2"/>
    </row>
    <row r="670" spans="2:6">
      <c r="B670" s="2"/>
      <c r="F670" s="2"/>
    </row>
    <row r="671" spans="2:6">
      <c r="B671" s="2"/>
      <c r="F671" s="2"/>
    </row>
    <row r="672" spans="2:6">
      <c r="B672" s="2"/>
      <c r="F672" s="2"/>
    </row>
    <row r="673" spans="2:6">
      <c r="B673" s="2"/>
      <c r="F673" s="2"/>
    </row>
    <row r="674" spans="2:6">
      <c r="B674" s="2"/>
      <c r="F674" s="2"/>
    </row>
    <row r="675" spans="2:6">
      <c r="B675" s="2"/>
      <c r="F675" s="2"/>
    </row>
    <row r="676" spans="2:6">
      <c r="B676" s="2"/>
      <c r="F676" s="2"/>
    </row>
    <row r="677" spans="2:6">
      <c r="B677" s="2"/>
      <c r="F677" s="2"/>
    </row>
    <row r="678" spans="2:6">
      <c r="B678" s="2"/>
      <c r="F678" s="2"/>
    </row>
    <row r="679" spans="2:6">
      <c r="B679" s="2"/>
      <c r="F679" s="2"/>
    </row>
    <row r="680" spans="2:6">
      <c r="B680" s="2"/>
      <c r="F680" s="2"/>
    </row>
    <row r="681" spans="2:6">
      <c r="B681" s="2"/>
      <c r="F681" s="2"/>
    </row>
    <row r="682" spans="2:6">
      <c r="B682" s="2"/>
      <c r="F682" s="2"/>
    </row>
    <row r="683" spans="2:6">
      <c r="B683" s="2"/>
      <c r="F683" s="2"/>
    </row>
    <row r="684" spans="2:6">
      <c r="B684" s="2"/>
      <c r="F684" s="2"/>
    </row>
    <row r="685" spans="2:6">
      <c r="B685" s="2"/>
      <c r="F685" s="2"/>
    </row>
    <row r="686" spans="2:6">
      <c r="B686" s="2"/>
      <c r="F686" s="2"/>
    </row>
    <row r="687" spans="2:6">
      <c r="B687" s="2"/>
      <c r="F687" s="2"/>
    </row>
    <row r="688" spans="2:6">
      <c r="B688" s="2"/>
      <c r="F688" s="2"/>
    </row>
    <row r="689" spans="2:6">
      <c r="B689" s="2"/>
      <c r="F689" s="2"/>
    </row>
    <row r="690" spans="2:6">
      <c r="B690" s="2"/>
      <c r="F690" s="2"/>
    </row>
    <row r="691" spans="2:6">
      <c r="B691" s="2"/>
      <c r="F691" s="2"/>
    </row>
    <row r="692" spans="2:6">
      <c r="B692" s="2"/>
      <c r="F692" s="2"/>
    </row>
    <row r="693" spans="2:6">
      <c r="B693" s="2"/>
      <c r="F693" s="2"/>
    </row>
    <row r="694" spans="2:6">
      <c r="B694" s="2"/>
      <c r="F694" s="2"/>
    </row>
    <row r="695" spans="2:6">
      <c r="B695" s="2"/>
      <c r="F695" s="2"/>
    </row>
    <row r="696" spans="2:6">
      <c r="B696" s="2"/>
      <c r="F696" s="2"/>
    </row>
    <row r="697" spans="2:6">
      <c r="B697" s="2"/>
      <c r="F697" s="2"/>
    </row>
    <row r="698" spans="2:6">
      <c r="B698" s="2"/>
      <c r="F698" s="2"/>
    </row>
    <row r="699" spans="2:6">
      <c r="B699" s="2"/>
      <c r="F699" s="2"/>
    </row>
    <row r="700" spans="2:6">
      <c r="B700" s="2"/>
      <c r="F700" s="2"/>
    </row>
    <row r="701" spans="2:6">
      <c r="B701" s="2"/>
      <c r="F701" s="2"/>
    </row>
    <row r="702" spans="2:6">
      <c r="B702" s="2"/>
      <c r="F702" s="2"/>
    </row>
    <row r="703" spans="2:6">
      <c r="B703" s="2"/>
      <c r="F703" s="2"/>
    </row>
    <row r="704" spans="2:6">
      <c r="B704" s="2"/>
      <c r="F704" s="2"/>
    </row>
    <row r="705" spans="2:6">
      <c r="B705" s="2"/>
      <c r="F705" s="2"/>
    </row>
    <row r="706" spans="2:6">
      <c r="B706" s="2"/>
      <c r="F706" s="2"/>
    </row>
    <row r="707" spans="2:6">
      <c r="B707" s="2"/>
      <c r="F707" s="2"/>
    </row>
    <row r="708" spans="2:6">
      <c r="B708" s="2"/>
      <c r="F708" s="2"/>
    </row>
    <row r="709" spans="2:6">
      <c r="B709" s="2"/>
      <c r="F709" s="2"/>
    </row>
    <row r="710" spans="2:6">
      <c r="B710" s="2"/>
      <c r="F710" s="2"/>
    </row>
    <row r="711" spans="2:6">
      <c r="B711" s="2"/>
      <c r="F711" s="2"/>
    </row>
    <row r="712" spans="2:6">
      <c r="B712" s="2"/>
      <c r="F712" s="2"/>
    </row>
    <row r="713" spans="2:6">
      <c r="B713" s="2"/>
      <c r="F713" s="2"/>
    </row>
    <row r="714" spans="2:6">
      <c r="B714" s="2"/>
      <c r="F714" s="2"/>
    </row>
    <row r="715" spans="2:6">
      <c r="B715" s="2"/>
      <c r="F715" s="2"/>
    </row>
    <row r="716" spans="2:6">
      <c r="B716" s="2"/>
      <c r="F716" s="2"/>
    </row>
    <row r="717" spans="2:6">
      <c r="B717" s="2"/>
      <c r="F717" s="2"/>
    </row>
    <row r="718" spans="2:6">
      <c r="B718" s="2"/>
      <c r="F718" s="2"/>
    </row>
    <row r="719" spans="2:6">
      <c r="B719" s="2"/>
      <c r="F719" s="2"/>
    </row>
    <row r="720" spans="2:6">
      <c r="B720" s="2"/>
      <c r="F720" s="2"/>
    </row>
    <row r="721" spans="2:6">
      <c r="B721" s="2"/>
      <c r="F721" s="2"/>
    </row>
    <row r="722" spans="2:6">
      <c r="B722" s="2"/>
      <c r="F722" s="2"/>
    </row>
    <row r="723" spans="2:6">
      <c r="B723" s="2"/>
      <c r="F723" s="2"/>
    </row>
    <row r="724" spans="2:6">
      <c r="B724" s="2"/>
      <c r="F724" s="2"/>
    </row>
    <row r="725" spans="2:6">
      <c r="B725" s="2"/>
      <c r="F725" s="2"/>
    </row>
    <row r="726" spans="2:6">
      <c r="B726" s="2"/>
      <c r="F726" s="2"/>
    </row>
    <row r="727" spans="2:6">
      <c r="B727" s="2"/>
      <c r="F727" s="2"/>
    </row>
    <row r="728" spans="2:6">
      <c r="B728" s="2"/>
      <c r="F728" s="2"/>
    </row>
    <row r="729" spans="2:6">
      <c r="B729" s="2"/>
      <c r="F729" s="2"/>
    </row>
    <row r="730" spans="2:6">
      <c r="B730" s="2"/>
      <c r="F730" s="2"/>
    </row>
    <row r="731" spans="2:6">
      <c r="B731" s="2"/>
      <c r="F731" s="2"/>
    </row>
    <row r="732" spans="2:6">
      <c r="B732" s="2"/>
      <c r="F732" s="2"/>
    </row>
    <row r="733" spans="2:6">
      <c r="B733" s="2"/>
      <c r="F733" s="2"/>
    </row>
    <row r="734" spans="2:6">
      <c r="B734" s="2"/>
      <c r="F734" s="2"/>
    </row>
    <row r="735" spans="2:6">
      <c r="B735" s="2"/>
      <c r="F735" s="2"/>
    </row>
    <row r="736" spans="2:6">
      <c r="B736" s="2"/>
      <c r="F736" s="2"/>
    </row>
    <row r="737" spans="2:6">
      <c r="B737" s="2"/>
      <c r="F737" s="2"/>
    </row>
    <row r="738" spans="2:6">
      <c r="B738" s="2"/>
      <c r="F738" s="2"/>
    </row>
    <row r="739" spans="2:6">
      <c r="B739" s="2"/>
      <c r="F739" s="2"/>
    </row>
    <row r="740" spans="2:6">
      <c r="B740" s="2"/>
      <c r="F740" s="2"/>
    </row>
    <row r="741" spans="2:6">
      <c r="B741" s="2"/>
      <c r="F741" s="2"/>
    </row>
    <row r="742" spans="2:6">
      <c r="B742" s="2"/>
      <c r="F742" s="2"/>
    </row>
    <row r="743" spans="2:6">
      <c r="B743" s="2"/>
      <c r="F743" s="2"/>
    </row>
    <row r="744" spans="2:6">
      <c r="B744" s="2"/>
      <c r="F744" s="2"/>
    </row>
    <row r="745" spans="2:6">
      <c r="B745" s="2"/>
      <c r="F745" s="2"/>
    </row>
    <row r="746" spans="2:6">
      <c r="B746" s="2"/>
      <c r="F746" s="2"/>
    </row>
    <row r="747" spans="2:6">
      <c r="B747" s="2"/>
      <c r="F747" s="2"/>
    </row>
    <row r="748" spans="2:6">
      <c r="B748" s="2"/>
      <c r="F748" s="2"/>
    </row>
    <row r="749" spans="2:6">
      <c r="B749" s="2"/>
      <c r="F749" s="2"/>
    </row>
    <row r="750" spans="2:6">
      <c r="B750" s="2"/>
      <c r="F750" s="2"/>
    </row>
    <row r="751" spans="2:6">
      <c r="B751" s="2"/>
      <c r="F751" s="2"/>
    </row>
    <row r="752" spans="2:6">
      <c r="B752" s="2"/>
      <c r="F752" s="2"/>
    </row>
    <row r="753" spans="2:6">
      <c r="B753" s="2"/>
      <c r="F753" s="2"/>
    </row>
    <row r="754" spans="2:6">
      <c r="B754" s="2"/>
      <c r="F754" s="2"/>
    </row>
    <row r="755" spans="2:6">
      <c r="B755" s="2"/>
      <c r="F755" s="2"/>
    </row>
    <row r="756" spans="2:6">
      <c r="B756" s="2"/>
      <c r="F756" s="2"/>
    </row>
    <row r="757" spans="2:6">
      <c r="B757" s="2"/>
      <c r="F757" s="2"/>
    </row>
    <row r="758" spans="2:6">
      <c r="B758" s="2"/>
      <c r="F758" s="2"/>
    </row>
    <row r="759" spans="2:6">
      <c r="B759" s="2"/>
      <c r="F759" s="2"/>
    </row>
    <row r="760" spans="2:6">
      <c r="B760" s="2"/>
      <c r="F760" s="2"/>
    </row>
    <row r="761" spans="2:6">
      <c r="B761" s="2"/>
      <c r="F761" s="2"/>
    </row>
    <row r="762" spans="2:6">
      <c r="B762" s="2"/>
      <c r="F762" s="2"/>
    </row>
    <row r="763" spans="2:6">
      <c r="B763" s="2"/>
      <c r="F763" s="2"/>
    </row>
    <row r="764" spans="2:6">
      <c r="B764" s="2"/>
      <c r="F764" s="2"/>
    </row>
    <row r="765" spans="2:6">
      <c r="B765" s="2"/>
      <c r="F765" s="2"/>
    </row>
    <row r="766" spans="2:6">
      <c r="B766" s="2"/>
      <c r="F766" s="2"/>
    </row>
    <row r="767" spans="2:6">
      <c r="B767" s="2"/>
      <c r="F767" s="2"/>
    </row>
    <row r="768" spans="2:6">
      <c r="B768" s="2"/>
      <c r="F768" s="2"/>
    </row>
    <row r="769" spans="2:6">
      <c r="B769" s="2"/>
      <c r="F769" s="2"/>
    </row>
    <row r="770" spans="2:6">
      <c r="B770" s="2"/>
      <c r="F770" s="2"/>
    </row>
    <row r="771" spans="2:6">
      <c r="B771" s="2"/>
      <c r="F771" s="2"/>
    </row>
    <row r="772" spans="2:6">
      <c r="B772" s="2"/>
      <c r="F772" s="2"/>
    </row>
    <row r="773" spans="2:6">
      <c r="B773" s="2"/>
      <c r="F773" s="2"/>
    </row>
    <row r="774" spans="2:6">
      <c r="B774" s="2"/>
      <c r="F774" s="2"/>
    </row>
    <row r="775" spans="2:6">
      <c r="B775" s="2"/>
      <c r="F775" s="2"/>
    </row>
    <row r="776" spans="2:6">
      <c r="B776" s="2"/>
      <c r="F776" s="2"/>
    </row>
    <row r="777" spans="2:6">
      <c r="B777" s="2"/>
      <c r="F777" s="2"/>
    </row>
    <row r="778" spans="2:6">
      <c r="B778" s="2"/>
      <c r="F778" s="2"/>
    </row>
    <row r="779" spans="2:6">
      <c r="B779" s="2"/>
      <c r="F779" s="2"/>
    </row>
    <row r="780" spans="2:6">
      <c r="B780" s="2"/>
      <c r="F780" s="2"/>
    </row>
    <row r="781" spans="2:6">
      <c r="B781" s="2"/>
      <c r="F781" s="2"/>
    </row>
    <row r="782" spans="2:6">
      <c r="B782" s="2"/>
      <c r="F782" s="2"/>
    </row>
    <row r="783" spans="2:6">
      <c r="B783" s="2"/>
      <c r="F783" s="2"/>
    </row>
    <row r="784" spans="2:6">
      <c r="B784" s="2"/>
      <c r="F784" s="2"/>
    </row>
    <row r="785" spans="2:6">
      <c r="B785" s="2"/>
      <c r="F785" s="2"/>
    </row>
    <row r="786" spans="2:6">
      <c r="B786" s="2"/>
      <c r="F786" s="2"/>
    </row>
    <row r="787" spans="2:6">
      <c r="B787" s="2"/>
      <c r="F787" s="2"/>
    </row>
    <row r="788" spans="2:6">
      <c r="B788" s="2"/>
      <c r="F788" s="2"/>
    </row>
    <row r="789" spans="2:6">
      <c r="B789" s="2"/>
      <c r="F789" s="2"/>
    </row>
    <row r="790" spans="2:6">
      <c r="B790" s="2"/>
      <c r="F790" s="2"/>
    </row>
    <row r="791" spans="2:6">
      <c r="B791" s="2"/>
      <c r="F791" s="2"/>
    </row>
    <row r="792" spans="2:6">
      <c r="B792" s="2"/>
      <c r="F792" s="2"/>
    </row>
    <row r="793" spans="2:6">
      <c r="B793" s="2"/>
      <c r="F793" s="2"/>
    </row>
    <row r="794" spans="2:6">
      <c r="B794" s="2"/>
      <c r="F794" s="2"/>
    </row>
    <row r="795" spans="2:6">
      <c r="B795" s="2"/>
      <c r="F795" s="2"/>
    </row>
    <row r="796" spans="2:6">
      <c r="B796" s="2"/>
      <c r="F796" s="2"/>
    </row>
    <row r="797" spans="2:6">
      <c r="B797" s="2"/>
      <c r="F797" s="2"/>
    </row>
    <row r="798" spans="2:6">
      <c r="B798" s="2"/>
      <c r="F798" s="2"/>
    </row>
    <row r="799" spans="2:6">
      <c r="B799" s="2"/>
      <c r="F799" s="2"/>
    </row>
    <row r="800" spans="2:6">
      <c r="B800" s="2"/>
      <c r="F800" s="2"/>
    </row>
    <row r="801" spans="2:6">
      <c r="B801" s="2"/>
      <c r="F801" s="2"/>
    </row>
    <row r="802" spans="2:6">
      <c r="B802" s="2"/>
      <c r="F802" s="2"/>
    </row>
    <row r="803" spans="2:6">
      <c r="B803" s="2"/>
      <c r="F803" s="2"/>
    </row>
    <row r="804" spans="2:6">
      <c r="B804" s="2"/>
      <c r="F804" s="2"/>
    </row>
    <row r="805" spans="2:6">
      <c r="B805" s="2"/>
      <c r="F805" s="2"/>
    </row>
    <row r="806" spans="2:6">
      <c r="B806" s="2"/>
      <c r="F806" s="2"/>
    </row>
    <row r="807" spans="2:6">
      <c r="B807" s="2"/>
      <c r="F807" s="2"/>
    </row>
    <row r="808" spans="2:6">
      <c r="B808" s="2"/>
      <c r="F808" s="2"/>
    </row>
    <row r="809" spans="2:6">
      <c r="B809" s="2"/>
      <c r="F809" s="2"/>
    </row>
    <row r="810" spans="2:6">
      <c r="B810" s="2"/>
      <c r="F810" s="2"/>
    </row>
    <row r="811" spans="2:6">
      <c r="B811" s="2"/>
      <c r="F811" s="2"/>
    </row>
    <row r="812" spans="2:6">
      <c r="B812" s="2"/>
      <c r="F812" s="2"/>
    </row>
    <row r="813" spans="2:6">
      <c r="B813" s="2"/>
      <c r="F813" s="2"/>
    </row>
    <row r="814" spans="2:6">
      <c r="B814" s="2"/>
      <c r="F814" s="2"/>
    </row>
    <row r="815" spans="2:6">
      <c r="B815" s="2"/>
      <c r="F815" s="2"/>
    </row>
    <row r="816" spans="2:6">
      <c r="B816" s="2"/>
      <c r="F816" s="2"/>
    </row>
    <row r="817" spans="2:6">
      <c r="B817" s="2"/>
      <c r="F817" s="2"/>
    </row>
    <row r="818" spans="2:6">
      <c r="B818" s="2"/>
      <c r="F818" s="2"/>
    </row>
    <row r="819" spans="2:6">
      <c r="B819" s="2"/>
      <c r="F819" s="2"/>
    </row>
    <row r="820" spans="2:6">
      <c r="B820" s="2"/>
      <c r="F820" s="2"/>
    </row>
    <row r="821" spans="2:6">
      <c r="B821" s="2"/>
      <c r="F821" s="2"/>
    </row>
    <row r="822" spans="2:6">
      <c r="B822" s="2"/>
      <c r="F822" s="2"/>
    </row>
    <row r="823" spans="2:6">
      <c r="B823" s="2"/>
      <c r="F823" s="2"/>
    </row>
    <row r="824" spans="2:6">
      <c r="B824" s="2"/>
      <c r="F824" s="2"/>
    </row>
    <row r="825" spans="2:6">
      <c r="B825" s="2"/>
      <c r="F825" s="2"/>
    </row>
    <row r="826" spans="2:6">
      <c r="B826" s="2"/>
      <c r="F826" s="2"/>
    </row>
    <row r="827" spans="2:6">
      <c r="B827" s="2"/>
      <c r="F827" s="2"/>
    </row>
    <row r="828" spans="2:6">
      <c r="B828" s="2"/>
      <c r="F828" s="2"/>
    </row>
    <row r="829" spans="2:6">
      <c r="B829" s="2"/>
      <c r="F829" s="2"/>
    </row>
    <row r="830" spans="2:6">
      <c r="B830" s="2"/>
      <c r="F830" s="2"/>
    </row>
    <row r="831" spans="2:6">
      <c r="B831" s="2"/>
      <c r="F831" s="2"/>
    </row>
    <row r="832" spans="2:6">
      <c r="B832" s="2"/>
      <c r="F832" s="2"/>
    </row>
    <row r="833" spans="2:6">
      <c r="B833" s="2"/>
      <c r="F833" s="2"/>
    </row>
    <row r="834" spans="2:6">
      <c r="B834" s="2"/>
      <c r="F834" s="2"/>
    </row>
    <row r="835" spans="2:6">
      <c r="B835" s="2"/>
      <c r="F835" s="2"/>
    </row>
    <row r="836" spans="2:6">
      <c r="B836" s="2"/>
      <c r="F836" s="2"/>
    </row>
    <row r="837" spans="2:6">
      <c r="B837" s="2"/>
      <c r="F837" s="2"/>
    </row>
    <row r="838" spans="2:6">
      <c r="B838" s="2"/>
      <c r="F838" s="2"/>
    </row>
    <row r="839" spans="2:6">
      <c r="B839" s="2"/>
      <c r="F839" s="2"/>
    </row>
    <row r="840" spans="2:6">
      <c r="B840" s="2"/>
      <c r="F840" s="2"/>
    </row>
    <row r="841" spans="2:6">
      <c r="B841" s="2"/>
      <c r="F841" s="2"/>
    </row>
    <row r="842" spans="2:6">
      <c r="B842" s="2"/>
      <c r="F842" s="2"/>
    </row>
    <row r="843" spans="2:6">
      <c r="B843" s="2"/>
      <c r="F843" s="2"/>
    </row>
    <row r="844" spans="2:6">
      <c r="B844" s="2"/>
      <c r="F844" s="2"/>
    </row>
    <row r="845" spans="2:6">
      <c r="B845" s="2"/>
      <c r="F845" s="2"/>
    </row>
    <row r="846" spans="2:6">
      <c r="B846" s="2"/>
      <c r="F846" s="2"/>
    </row>
    <row r="847" spans="2:6">
      <c r="B847" s="2"/>
      <c r="F847" s="2"/>
    </row>
    <row r="848" spans="2:6">
      <c r="B848" s="2"/>
      <c r="F848" s="2"/>
    </row>
    <row r="849" spans="2:6">
      <c r="B849" s="2"/>
      <c r="F849" s="2"/>
    </row>
    <row r="850" spans="2:6">
      <c r="B850" s="2"/>
      <c r="F850" s="2"/>
    </row>
    <row r="851" spans="2:6">
      <c r="B851" s="2"/>
      <c r="F851" s="2"/>
    </row>
    <row r="852" spans="2:6">
      <c r="B852" s="2"/>
      <c r="F852" s="2"/>
    </row>
    <row r="853" spans="2:6">
      <c r="B853" s="2"/>
      <c r="F853" s="2"/>
    </row>
    <row r="854" spans="2:6">
      <c r="B854" s="2"/>
      <c r="F854" s="2"/>
    </row>
    <row r="855" spans="2:6">
      <c r="B855" s="2"/>
      <c r="F855" s="2"/>
    </row>
    <row r="856" spans="2:6">
      <c r="B856" s="2"/>
      <c r="F856" s="2"/>
    </row>
    <row r="857" spans="2:6">
      <c r="B857" s="2"/>
      <c r="F857" s="2"/>
    </row>
    <row r="858" spans="2:6">
      <c r="B858" s="2"/>
      <c r="F858" s="2"/>
    </row>
    <row r="859" spans="2:6">
      <c r="B859" s="2"/>
      <c r="F859" s="2"/>
    </row>
    <row r="860" spans="2:6">
      <c r="B860" s="2"/>
      <c r="F860" s="2"/>
    </row>
    <row r="861" spans="2:6">
      <c r="B861" s="2"/>
      <c r="F861" s="2"/>
    </row>
    <row r="862" spans="2:6">
      <c r="B862" s="2"/>
      <c r="F862" s="2"/>
    </row>
    <row r="863" spans="2:6">
      <c r="B863" s="2"/>
      <c r="F863" s="2"/>
    </row>
    <row r="864" spans="2:6">
      <c r="B864" s="2"/>
      <c r="F864" s="2"/>
    </row>
    <row r="865" spans="2:6">
      <c r="B865" s="2"/>
      <c r="F865" s="2"/>
    </row>
    <row r="866" spans="2:6">
      <c r="B866" s="2"/>
      <c r="F866" s="2"/>
    </row>
    <row r="867" spans="2:6">
      <c r="B867" s="2"/>
      <c r="F867" s="2"/>
    </row>
    <row r="868" spans="2:6">
      <c r="B868" s="2"/>
      <c r="F868" s="2"/>
    </row>
    <row r="869" spans="2:6">
      <c r="B869" s="2"/>
      <c r="F869" s="2"/>
    </row>
    <row r="870" spans="2:6">
      <c r="B870" s="2"/>
      <c r="F870" s="2"/>
    </row>
    <row r="871" spans="2:6">
      <c r="B871" s="2"/>
      <c r="F871" s="2"/>
    </row>
    <row r="872" spans="2:6">
      <c r="B872" s="2"/>
      <c r="F872" s="2"/>
    </row>
    <row r="873" spans="2:6">
      <c r="B873" s="2"/>
      <c r="F873" s="2"/>
    </row>
    <row r="874" spans="2:6">
      <c r="B874" s="2"/>
      <c r="F874" s="2"/>
    </row>
    <row r="875" spans="2:6">
      <c r="B875" s="2"/>
      <c r="F875" s="2"/>
    </row>
    <row r="876" spans="2:6">
      <c r="B876" s="2"/>
      <c r="F876" s="2"/>
    </row>
    <row r="877" spans="2:6">
      <c r="B877" s="2"/>
      <c r="F877" s="2"/>
    </row>
    <row r="878" spans="2:6">
      <c r="B878" s="2"/>
      <c r="F878" s="2"/>
    </row>
    <row r="879" spans="2:6">
      <c r="B879" s="2"/>
      <c r="F879" s="2"/>
    </row>
    <row r="880" spans="2:6">
      <c r="B880" s="2"/>
      <c r="F880" s="2"/>
    </row>
    <row r="881" spans="2:6">
      <c r="B881" s="2"/>
      <c r="F881" s="2"/>
    </row>
    <row r="882" spans="2:6">
      <c r="B882" s="2"/>
      <c r="F882" s="2"/>
    </row>
    <row r="883" spans="2:6">
      <c r="B883" s="2"/>
      <c r="F883" s="2"/>
    </row>
    <row r="884" spans="2:6">
      <c r="B884" s="2"/>
      <c r="F884" s="2"/>
    </row>
    <row r="885" spans="2:6">
      <c r="B885" s="2"/>
      <c r="F885" s="2"/>
    </row>
    <row r="886" spans="2:6">
      <c r="B886" s="2"/>
      <c r="F886" s="2"/>
    </row>
    <row r="887" spans="2:6">
      <c r="B887" s="2"/>
      <c r="F887" s="2"/>
    </row>
    <row r="888" spans="2:6">
      <c r="B888" s="2"/>
      <c r="F888" s="2"/>
    </row>
    <row r="889" spans="2:6">
      <c r="B889" s="2"/>
      <c r="F889" s="2"/>
    </row>
    <row r="890" spans="2:6">
      <c r="B890" s="2"/>
      <c r="F890" s="2"/>
    </row>
    <row r="891" spans="2:6">
      <c r="B891" s="2"/>
      <c r="F891" s="2"/>
    </row>
    <row r="892" spans="2:6">
      <c r="B892" s="2"/>
      <c r="F892" s="2"/>
    </row>
    <row r="893" spans="2:6">
      <c r="B893" s="2"/>
      <c r="F893" s="2"/>
    </row>
    <row r="894" spans="2:6">
      <c r="B894" s="2"/>
      <c r="F894" s="2"/>
    </row>
    <row r="895" spans="2:6">
      <c r="B895" s="2"/>
      <c r="F895" s="2"/>
    </row>
    <row r="896" spans="2:6">
      <c r="B896" s="2"/>
      <c r="F896" s="2"/>
    </row>
    <row r="897" spans="2:6">
      <c r="B897" s="2"/>
      <c r="F897" s="2"/>
    </row>
    <row r="898" spans="2:6">
      <c r="B898" s="2"/>
      <c r="F898" s="2"/>
    </row>
    <row r="899" spans="2:6">
      <c r="B899" s="2"/>
      <c r="F899" s="2"/>
    </row>
    <row r="900" spans="2:6">
      <c r="B900" s="2"/>
      <c r="F900" s="2"/>
    </row>
    <row r="901" spans="2:6">
      <c r="B901" s="2"/>
      <c r="F901" s="2"/>
    </row>
    <row r="902" spans="2:6">
      <c r="B902" s="2"/>
      <c r="F902" s="2"/>
    </row>
    <row r="903" spans="2:6">
      <c r="B903" s="2"/>
      <c r="F903" s="2"/>
    </row>
    <row r="904" spans="2:6">
      <c r="B904" s="2"/>
      <c r="F904" s="2"/>
    </row>
    <row r="905" spans="2:6">
      <c r="B905" s="2"/>
      <c r="F905" s="2"/>
    </row>
    <row r="906" spans="2:6">
      <c r="B906" s="2"/>
      <c r="F906" s="2"/>
    </row>
    <row r="907" spans="2:6">
      <c r="B907" s="2"/>
      <c r="F907" s="2"/>
    </row>
    <row r="908" spans="2:6">
      <c r="B908" s="2"/>
      <c r="F908" s="2"/>
    </row>
    <row r="909" spans="2:6">
      <c r="B909" s="2"/>
      <c r="F909" s="2"/>
    </row>
    <row r="910" spans="2:6">
      <c r="B910" s="2"/>
      <c r="F910" s="2"/>
    </row>
    <row r="911" spans="2:6">
      <c r="B911" s="2"/>
      <c r="F911" s="2"/>
    </row>
    <row r="912" spans="2:6">
      <c r="B912" s="2"/>
      <c r="F912" s="2"/>
    </row>
    <row r="913" spans="2:6">
      <c r="B913" s="2"/>
      <c r="F913" s="2"/>
    </row>
    <row r="914" spans="2:6">
      <c r="B914" s="2"/>
      <c r="F914" s="2"/>
    </row>
    <row r="915" spans="2:6">
      <c r="B915" s="2"/>
      <c r="F915" s="2"/>
    </row>
    <row r="916" spans="2:6">
      <c r="B916" s="2"/>
      <c r="F916" s="2"/>
    </row>
    <row r="917" spans="2:6">
      <c r="B917" s="2"/>
      <c r="F917" s="2"/>
    </row>
    <row r="918" spans="2:6">
      <c r="B918" s="2"/>
      <c r="F918" s="2"/>
    </row>
    <row r="919" spans="2:6">
      <c r="B919" s="2"/>
      <c r="F919" s="2"/>
    </row>
    <row r="920" spans="2:6">
      <c r="B920" s="2"/>
      <c r="F920" s="2"/>
    </row>
    <row r="921" spans="2:6">
      <c r="B921" s="2"/>
      <c r="F921" s="2"/>
    </row>
    <row r="922" spans="2:6">
      <c r="B922" s="2"/>
      <c r="F922" s="2"/>
    </row>
    <row r="923" spans="2:6">
      <c r="B923" s="2"/>
      <c r="F923" s="2"/>
    </row>
    <row r="924" spans="2:6">
      <c r="B924" s="2"/>
      <c r="F924" s="2"/>
    </row>
    <row r="925" spans="2:6">
      <c r="B925" s="2"/>
      <c r="F925" s="2"/>
    </row>
    <row r="926" spans="2:6">
      <c r="B926" s="2"/>
      <c r="F926" s="2"/>
    </row>
    <row r="927" spans="2:6">
      <c r="B927" s="2"/>
      <c r="F927" s="2"/>
    </row>
    <row r="928" spans="2:6">
      <c r="B928" s="2"/>
      <c r="F928" s="2"/>
    </row>
    <row r="929" spans="2:6">
      <c r="B929" s="2"/>
      <c r="F929" s="2"/>
    </row>
    <row r="930" spans="2:6">
      <c r="B930" s="2"/>
      <c r="F930" s="2"/>
    </row>
    <row r="931" spans="2:6">
      <c r="B931" s="2"/>
      <c r="F931" s="2"/>
    </row>
    <row r="932" spans="2:6">
      <c r="B932" s="2"/>
      <c r="F932" s="2"/>
    </row>
    <row r="933" spans="2:6">
      <c r="B933" s="2"/>
      <c r="F933" s="2"/>
    </row>
    <row r="934" spans="2:6">
      <c r="B934" s="2"/>
      <c r="F934" s="2"/>
    </row>
    <row r="935" spans="2:6">
      <c r="B935" s="2"/>
      <c r="F935" s="2"/>
    </row>
    <row r="936" spans="2:6">
      <c r="B936" s="2"/>
      <c r="F936" s="2"/>
    </row>
    <row r="937" spans="2:6">
      <c r="B937" s="2"/>
      <c r="F937" s="2"/>
    </row>
    <row r="938" spans="2:6">
      <c r="B938" s="2"/>
      <c r="F938" s="2"/>
    </row>
    <row r="939" spans="2:6">
      <c r="B939" s="2"/>
      <c r="F939" s="2"/>
    </row>
    <row r="940" spans="2:6">
      <c r="B940" s="2"/>
      <c r="F940" s="2"/>
    </row>
    <row r="941" spans="2:6">
      <c r="B941" s="2"/>
      <c r="F941" s="2"/>
    </row>
    <row r="942" spans="2:6">
      <c r="B942" s="2"/>
      <c r="F942" s="2"/>
    </row>
    <row r="943" spans="2:6">
      <c r="B943" s="2"/>
      <c r="F943" s="2"/>
    </row>
    <row r="944" spans="2:6">
      <c r="B944" s="2"/>
      <c r="F944" s="2"/>
    </row>
    <row r="945" spans="2:6">
      <c r="B945" s="2"/>
      <c r="F945" s="2"/>
    </row>
    <row r="946" spans="2:6">
      <c r="B946" s="2"/>
      <c r="F946" s="2"/>
    </row>
    <row r="947" spans="2:6">
      <c r="B947" s="2"/>
      <c r="F947" s="2"/>
    </row>
    <row r="948" spans="2:6">
      <c r="B948" s="2"/>
      <c r="F948" s="2"/>
    </row>
    <row r="949" spans="2:6">
      <c r="B949" s="2"/>
      <c r="F949" s="2"/>
    </row>
    <row r="950" spans="2:6">
      <c r="B950" s="2"/>
      <c r="F950" s="2"/>
    </row>
    <row r="951" spans="2:6">
      <c r="B951" s="2"/>
      <c r="F951" s="2"/>
    </row>
    <row r="952" spans="2:6">
      <c r="B952" s="2"/>
      <c r="F952" s="2"/>
    </row>
    <row r="953" spans="2:6">
      <c r="B953" s="2"/>
      <c r="F953" s="2"/>
    </row>
    <row r="954" spans="2:6">
      <c r="B954" s="2"/>
      <c r="F954" s="2"/>
    </row>
    <row r="955" spans="2:6">
      <c r="B955" s="2"/>
      <c r="F955" s="2"/>
    </row>
    <row r="956" spans="2:6">
      <c r="B956" s="2"/>
      <c r="F956" s="2"/>
    </row>
    <row r="957" spans="2:6">
      <c r="B957" s="2"/>
      <c r="F957" s="2"/>
    </row>
    <row r="958" spans="2:6">
      <c r="B958" s="2"/>
      <c r="F958" s="2"/>
    </row>
    <row r="959" spans="2:6">
      <c r="B959" s="2"/>
      <c r="F959" s="2"/>
    </row>
    <row r="960" spans="2:6">
      <c r="B960" s="2"/>
      <c r="F960" s="2"/>
    </row>
    <row r="961" spans="2:6">
      <c r="B961" s="2"/>
      <c r="F961" s="2"/>
    </row>
    <row r="962" spans="2:6">
      <c r="B962" s="2"/>
      <c r="F962" s="2"/>
    </row>
    <row r="963" spans="2:6">
      <c r="B963" s="2"/>
      <c r="F963" s="2"/>
    </row>
    <row r="964" spans="2:6">
      <c r="B964" s="2"/>
      <c r="F964" s="2"/>
    </row>
    <row r="965" spans="2:6">
      <c r="B965" s="2"/>
      <c r="F965" s="2"/>
    </row>
    <row r="966" spans="2:6">
      <c r="B966" s="2"/>
      <c r="F966" s="2"/>
    </row>
    <row r="967" spans="2:6">
      <c r="B967" s="2"/>
      <c r="F967" s="2"/>
    </row>
    <row r="968" spans="2:6">
      <c r="B968" s="2"/>
      <c r="F968" s="2"/>
    </row>
    <row r="969" spans="2:6">
      <c r="B969" s="2"/>
      <c r="F969" s="2"/>
    </row>
    <row r="970" spans="2:6">
      <c r="B970" s="2"/>
      <c r="F970" s="2"/>
    </row>
    <row r="971" spans="2:6">
      <c r="B971" s="2"/>
      <c r="F971" s="2"/>
    </row>
    <row r="972" spans="2:6">
      <c r="B972" s="2"/>
      <c r="F972" s="2"/>
    </row>
    <row r="973" spans="2:6">
      <c r="B973" s="2"/>
      <c r="F973" s="2"/>
    </row>
    <row r="974" spans="2:6">
      <c r="B974" s="2"/>
      <c r="F974" s="2"/>
    </row>
    <row r="975" spans="2:6">
      <c r="B975" s="2"/>
      <c r="F975" s="2"/>
    </row>
    <row r="976" spans="2:6">
      <c r="B976" s="2"/>
      <c r="F976" s="2"/>
    </row>
    <row r="977" spans="2:6">
      <c r="B977" s="2"/>
      <c r="F977" s="2"/>
    </row>
    <row r="978" spans="2:6">
      <c r="B978" s="2"/>
      <c r="F978" s="2"/>
    </row>
    <row r="979" spans="2:6">
      <c r="B979" s="2"/>
      <c r="F979" s="2"/>
    </row>
    <row r="980" spans="2:6">
      <c r="B980" s="2"/>
      <c r="F980" s="2"/>
    </row>
    <row r="981" spans="2:6">
      <c r="B981" s="2"/>
      <c r="F981" s="2"/>
    </row>
    <row r="982" spans="2:6">
      <c r="B982" s="2"/>
      <c r="F982" s="2"/>
    </row>
    <row r="983" spans="2:6">
      <c r="B983" s="2"/>
      <c r="F983" s="2"/>
    </row>
    <row r="984" spans="2:6">
      <c r="B984" s="2"/>
      <c r="F984" s="2"/>
    </row>
    <row r="985" spans="2:6">
      <c r="B985" s="2"/>
      <c r="F985" s="2"/>
    </row>
    <row r="986" spans="2:6">
      <c r="B986" s="2"/>
      <c r="F986" s="2"/>
    </row>
    <row r="987" spans="2:6">
      <c r="B987" s="2"/>
      <c r="F987" s="2"/>
    </row>
    <row r="988" spans="2:6">
      <c r="B988" s="2"/>
      <c r="F988" s="2"/>
    </row>
    <row r="989" spans="2:6">
      <c r="B989" s="2"/>
      <c r="F989" s="2"/>
    </row>
    <row r="990" spans="2:6">
      <c r="B990" s="2"/>
      <c r="F990" s="2"/>
    </row>
    <row r="991" spans="2:6">
      <c r="B991" s="2"/>
      <c r="F991" s="2"/>
    </row>
    <row r="992" spans="2:6">
      <c r="B992" s="2"/>
      <c r="F992" s="2"/>
    </row>
    <row r="993" spans="2:6">
      <c r="B993" s="2"/>
      <c r="F993" s="2"/>
    </row>
    <row r="994" spans="2:6">
      <c r="B994" s="2"/>
      <c r="F994" s="2"/>
    </row>
    <row r="995" spans="2:6">
      <c r="B995" s="2"/>
      <c r="F995" s="2"/>
    </row>
    <row r="996" spans="2:6">
      <c r="B996" s="2"/>
      <c r="F996" s="2"/>
    </row>
    <row r="997" spans="2:6">
      <c r="B997" s="2"/>
      <c r="F997" s="2"/>
    </row>
    <row r="998" spans="2:6">
      <c r="B998" s="2"/>
      <c r="F998" s="2"/>
    </row>
    <row r="999" spans="2:6">
      <c r="B999" s="2"/>
      <c r="F999" s="2"/>
    </row>
    <row r="1000" spans="2:6">
      <c r="B1000" s="2"/>
      <c r="F1000" s="2"/>
    </row>
    <row r="1001" spans="2:6">
      <c r="B1001" s="2"/>
      <c r="F1001" s="2"/>
    </row>
    <row r="1002" spans="2:6">
      <c r="B1002" s="2"/>
      <c r="F1002" s="2"/>
    </row>
    <row r="1003" spans="2:6">
      <c r="B1003" s="2"/>
      <c r="F1003" s="2"/>
    </row>
    <row r="1004" spans="2:6">
      <c r="B1004" s="2"/>
      <c r="F1004" s="2"/>
    </row>
    <row r="1005" spans="2:6">
      <c r="B1005" s="2"/>
      <c r="F1005" s="2"/>
    </row>
    <row r="1006" spans="2:6">
      <c r="B1006" s="2"/>
      <c r="F1006" s="2"/>
    </row>
    <row r="1007" spans="2:6">
      <c r="B1007" s="2"/>
      <c r="F1007" s="2"/>
    </row>
    <row r="1008" spans="2:6">
      <c r="B1008" s="2"/>
      <c r="F1008" s="2"/>
    </row>
    <row r="1009" spans="2:6">
      <c r="B1009" s="2"/>
      <c r="F1009" s="2"/>
    </row>
    <row r="1010" spans="2:6">
      <c r="B1010" s="2"/>
      <c r="F1010" s="2"/>
    </row>
    <row r="1011" spans="2:6">
      <c r="B1011" s="2"/>
      <c r="F1011" s="2"/>
    </row>
    <row r="1012" spans="2:6">
      <c r="B1012" s="2"/>
      <c r="F1012" s="2"/>
    </row>
    <row r="1013" spans="2:6">
      <c r="B1013" s="2"/>
      <c r="F1013" s="2"/>
    </row>
    <row r="1014" spans="2:6">
      <c r="B1014" s="2"/>
      <c r="F1014" s="2"/>
    </row>
    <row r="1015" spans="2:6">
      <c r="B1015" s="2"/>
      <c r="F1015" s="2"/>
    </row>
    <row r="1016" spans="2:6">
      <c r="B1016" s="2"/>
      <c r="F1016" s="2"/>
    </row>
    <row r="1017" spans="2:6">
      <c r="B1017" s="2"/>
      <c r="F1017" s="2"/>
    </row>
    <row r="1018" spans="2:6">
      <c r="B1018" s="2"/>
      <c r="F1018" s="2"/>
    </row>
    <row r="1019" spans="2:6">
      <c r="B1019" s="2"/>
      <c r="F1019" s="2"/>
    </row>
    <row r="1020" spans="2:6">
      <c r="B1020" s="2"/>
      <c r="F1020" s="2"/>
    </row>
    <row r="1021" spans="2:6">
      <c r="B1021" s="2"/>
      <c r="F1021" s="2"/>
    </row>
    <row r="1022" spans="2:6">
      <c r="B1022" s="2"/>
      <c r="F1022" s="2"/>
    </row>
    <row r="1023" spans="2:6">
      <c r="B1023" s="2"/>
      <c r="F1023" s="2"/>
    </row>
    <row r="1024" spans="2:6">
      <c r="B1024" s="2"/>
      <c r="F1024" s="2"/>
    </row>
    <row r="1025" spans="2:6">
      <c r="B1025" s="2"/>
      <c r="F1025" s="2"/>
    </row>
    <row r="1026" spans="2:6">
      <c r="B1026" s="2"/>
      <c r="F1026" s="2"/>
    </row>
    <row r="1027" spans="2:6">
      <c r="B1027" s="2"/>
      <c r="F1027" s="2"/>
    </row>
    <row r="1028" spans="2:6">
      <c r="B1028" s="2"/>
      <c r="F1028" s="2"/>
    </row>
    <row r="1029" spans="2:6">
      <c r="B1029" s="2"/>
      <c r="F1029" s="2"/>
    </row>
    <row r="1030" spans="2:6">
      <c r="B1030" s="2"/>
      <c r="F1030" s="2"/>
    </row>
    <row r="1031" spans="2:6">
      <c r="B1031" s="2"/>
      <c r="F1031" s="2"/>
    </row>
    <row r="1032" spans="2:6">
      <c r="B1032" s="2"/>
      <c r="F1032" s="2"/>
    </row>
    <row r="1033" spans="2:6">
      <c r="B1033" s="2"/>
      <c r="F1033" s="2"/>
    </row>
    <row r="1034" spans="2:6">
      <c r="B1034" s="2"/>
      <c r="F1034" s="2"/>
    </row>
    <row r="1035" spans="2:6">
      <c r="B1035" s="2"/>
      <c r="F1035" s="2"/>
    </row>
    <row r="1036" spans="2:6">
      <c r="B1036" s="2"/>
      <c r="F1036" s="2"/>
    </row>
    <row r="1037" spans="2:6">
      <c r="B1037" s="2"/>
      <c r="F1037" s="2"/>
    </row>
    <row r="1038" spans="2:6">
      <c r="B1038" s="2"/>
      <c r="F1038" s="2"/>
    </row>
    <row r="1039" spans="2:6">
      <c r="B1039" s="2"/>
      <c r="F1039" s="2"/>
    </row>
    <row r="1040" spans="2:6">
      <c r="B1040" s="2"/>
      <c r="F1040" s="2"/>
    </row>
    <row r="1041" spans="2:6">
      <c r="B1041" s="2"/>
      <c r="F1041" s="2"/>
    </row>
    <row r="1042" spans="2:6">
      <c r="B1042" s="2"/>
      <c r="F1042" s="2"/>
    </row>
    <row r="1043" spans="2:6">
      <c r="B1043" s="2"/>
      <c r="F1043" s="2"/>
    </row>
    <row r="1044" spans="2:6">
      <c r="B1044" s="2"/>
      <c r="F1044" s="2"/>
    </row>
    <row r="1045" spans="2:6">
      <c r="B1045" s="2"/>
      <c r="F1045" s="2"/>
    </row>
    <row r="1046" spans="2:6">
      <c r="B1046" s="2"/>
      <c r="F1046" s="2"/>
    </row>
    <row r="1047" spans="2:6">
      <c r="B1047" s="2"/>
      <c r="F1047" s="2"/>
    </row>
    <row r="1048" spans="2:6">
      <c r="B1048" s="2"/>
      <c r="F1048" s="2"/>
    </row>
    <row r="1049" spans="2:6">
      <c r="B1049" s="2"/>
      <c r="F1049" s="2"/>
    </row>
    <row r="1050" spans="2:6">
      <c r="B1050" s="2"/>
      <c r="F1050" s="2"/>
    </row>
    <row r="1051" spans="2:6">
      <c r="B1051" s="2"/>
      <c r="F1051" s="2"/>
    </row>
    <row r="1052" spans="2:6">
      <c r="B1052" s="2"/>
      <c r="F1052" s="2"/>
    </row>
    <row r="1053" spans="2:6">
      <c r="B1053" s="2"/>
      <c r="F1053" s="2"/>
    </row>
    <row r="1054" spans="2:6">
      <c r="B1054" s="2"/>
      <c r="F1054" s="2"/>
    </row>
    <row r="1055" spans="2:6">
      <c r="B1055" s="2"/>
      <c r="F1055" s="2"/>
    </row>
    <row r="1056" spans="2:6">
      <c r="B1056" s="2"/>
      <c r="F1056" s="2"/>
    </row>
    <row r="1057" spans="2:6">
      <c r="B1057" s="2"/>
      <c r="F1057" s="2"/>
    </row>
    <row r="1058" spans="2:6">
      <c r="B1058" s="2"/>
      <c r="F1058" s="2"/>
    </row>
    <row r="1059" spans="2:6">
      <c r="B1059" s="2"/>
      <c r="F1059" s="2"/>
    </row>
    <row r="1060" spans="2:6">
      <c r="B1060" s="2"/>
      <c r="F1060" s="2"/>
    </row>
    <row r="1061" spans="2:6">
      <c r="B1061" s="2"/>
      <c r="F1061" s="2"/>
    </row>
    <row r="1062" spans="2:6">
      <c r="B1062" s="2"/>
      <c r="F1062" s="2"/>
    </row>
    <row r="1063" spans="2:6">
      <c r="B1063" s="2"/>
      <c r="F1063" s="2"/>
    </row>
    <row r="1064" spans="2:6">
      <c r="B1064" s="2"/>
      <c r="F1064" s="2"/>
    </row>
    <row r="1065" spans="2:6">
      <c r="B1065" s="2"/>
      <c r="F1065" s="2"/>
    </row>
    <row r="1066" spans="2:6">
      <c r="B1066" s="2"/>
      <c r="F1066" s="2"/>
    </row>
    <row r="1067" spans="2:6">
      <c r="B1067" s="2"/>
      <c r="F1067" s="2"/>
    </row>
    <row r="1068" spans="2:6">
      <c r="B1068" s="2"/>
      <c r="F1068" s="2"/>
    </row>
    <row r="1069" spans="2:6">
      <c r="B1069" s="2"/>
      <c r="F1069" s="2"/>
    </row>
    <row r="1070" spans="2:6">
      <c r="B1070" s="2"/>
      <c r="F1070" s="2"/>
    </row>
    <row r="1071" spans="2:6">
      <c r="B1071" s="2"/>
      <c r="F1071" s="2"/>
    </row>
    <row r="1072" spans="2:6">
      <c r="B1072" s="2"/>
      <c r="F1072" s="2"/>
    </row>
    <row r="1073" spans="2:6">
      <c r="B1073" s="2"/>
      <c r="F1073" s="2"/>
    </row>
    <row r="1074" spans="2:6">
      <c r="B1074" s="2"/>
      <c r="F1074" s="2"/>
    </row>
    <row r="1075" spans="2:6">
      <c r="B1075" s="2"/>
      <c r="F1075" s="2"/>
    </row>
    <row r="1076" spans="2:6">
      <c r="B1076" s="2"/>
      <c r="F1076" s="2"/>
    </row>
    <row r="1077" spans="2:6">
      <c r="B1077" s="2"/>
      <c r="F1077" s="2"/>
    </row>
    <row r="1078" spans="2:6">
      <c r="B1078" s="2"/>
      <c r="F1078" s="2"/>
    </row>
    <row r="1079" spans="2:6">
      <c r="B1079" s="2"/>
      <c r="F1079" s="2"/>
    </row>
    <row r="1080" spans="2:6">
      <c r="B1080" s="2"/>
      <c r="F1080" s="2"/>
    </row>
    <row r="1081" spans="2:6">
      <c r="B1081" s="2"/>
      <c r="F1081" s="2"/>
    </row>
    <row r="1082" spans="2:6">
      <c r="B1082" s="2"/>
      <c r="F1082" s="2"/>
    </row>
    <row r="1083" spans="2:6">
      <c r="B1083" s="2"/>
      <c r="F1083" s="2"/>
    </row>
    <row r="1084" spans="2:6">
      <c r="B1084" s="2"/>
      <c r="F1084" s="2"/>
    </row>
    <row r="1085" spans="2:6">
      <c r="B1085" s="2"/>
      <c r="F1085" s="2"/>
    </row>
    <row r="1086" spans="2:6">
      <c r="B1086" s="2"/>
      <c r="F1086" s="2"/>
    </row>
    <row r="1087" spans="2:6">
      <c r="B1087" s="2"/>
      <c r="F1087" s="2"/>
    </row>
    <row r="1088" spans="2:6">
      <c r="B1088" s="2"/>
      <c r="F1088" s="2"/>
    </row>
    <row r="1089" spans="2:6">
      <c r="B1089" s="2"/>
      <c r="F1089" s="2"/>
    </row>
    <row r="1090" spans="2:6">
      <c r="B1090" s="2"/>
      <c r="F1090" s="2"/>
    </row>
    <row r="1091" spans="2:6">
      <c r="B1091" s="2"/>
      <c r="F1091" s="2"/>
    </row>
    <row r="1092" spans="2:6">
      <c r="B1092" s="2"/>
      <c r="F1092" s="2"/>
    </row>
    <row r="1093" spans="2:6">
      <c r="B1093" s="2"/>
      <c r="F1093" s="2"/>
    </row>
    <row r="1094" spans="2:6">
      <c r="B1094" s="2"/>
      <c r="F1094" s="2"/>
    </row>
    <row r="1095" spans="2:6">
      <c r="B1095" s="2"/>
      <c r="F1095" s="2"/>
    </row>
    <row r="1096" spans="2:6">
      <c r="B1096" s="2"/>
      <c r="F1096" s="2"/>
    </row>
    <row r="1097" spans="2:6">
      <c r="B1097" s="2"/>
      <c r="F1097" s="2"/>
    </row>
    <row r="1098" spans="2:6">
      <c r="B1098" s="2"/>
      <c r="F1098" s="2"/>
    </row>
    <row r="1099" spans="2:6">
      <c r="B1099" s="2"/>
      <c r="F1099" s="2"/>
    </row>
    <row r="1100" spans="2:6">
      <c r="B1100" s="2"/>
      <c r="F1100" s="2"/>
    </row>
    <row r="1101" spans="2:6">
      <c r="B1101" s="2"/>
      <c r="F1101" s="2"/>
    </row>
    <row r="1102" spans="2:6">
      <c r="B1102" s="2"/>
      <c r="F1102" s="2"/>
    </row>
    <row r="1103" spans="2:6">
      <c r="B1103" s="2"/>
      <c r="F1103" s="2"/>
    </row>
    <row r="1104" spans="2:6">
      <c r="B1104" s="2"/>
      <c r="F1104" s="2"/>
    </row>
    <row r="1105" spans="2:6">
      <c r="B1105" s="2"/>
      <c r="F1105" s="2"/>
    </row>
    <row r="1106" spans="2:6">
      <c r="B1106" s="2"/>
      <c r="F1106" s="2"/>
    </row>
    <row r="1107" spans="2:6">
      <c r="B1107" s="2"/>
      <c r="F1107" s="2"/>
    </row>
    <row r="1108" spans="2:6">
      <c r="B1108" s="2"/>
      <c r="F1108" s="2"/>
    </row>
    <row r="1109" spans="2:6">
      <c r="B1109" s="2"/>
      <c r="F1109" s="2"/>
    </row>
    <row r="1110" spans="2:6">
      <c r="B1110" s="2"/>
      <c r="F1110" s="2"/>
    </row>
    <row r="1111" spans="2:6">
      <c r="B1111" s="2"/>
      <c r="F1111" s="2"/>
    </row>
    <row r="1112" spans="2:6">
      <c r="B1112" s="2"/>
      <c r="F1112" s="2"/>
    </row>
    <row r="1113" spans="2:6">
      <c r="B1113" s="2"/>
      <c r="F1113" s="2"/>
    </row>
    <row r="1114" spans="2:6">
      <c r="B1114" s="2"/>
      <c r="F1114" s="2"/>
    </row>
    <row r="1115" spans="2:6">
      <c r="B1115" s="2"/>
      <c r="F1115" s="2"/>
    </row>
    <row r="1116" spans="2:6">
      <c r="B1116" s="2"/>
      <c r="F1116" s="2"/>
    </row>
    <row r="1117" spans="2:6">
      <c r="B1117" s="2"/>
      <c r="F1117" s="2"/>
    </row>
    <row r="1118" spans="2:6">
      <c r="B1118" s="2"/>
      <c r="F1118" s="2"/>
    </row>
    <row r="1119" spans="2:6">
      <c r="B1119" s="2"/>
      <c r="F1119" s="2"/>
    </row>
    <row r="1120" spans="2:6">
      <c r="B1120" s="2"/>
      <c r="F1120" s="2"/>
    </row>
    <row r="1121" spans="2:6">
      <c r="B1121" s="2"/>
      <c r="F1121" s="2"/>
    </row>
    <row r="1122" spans="2:6">
      <c r="B1122" s="2"/>
      <c r="F1122" s="2"/>
    </row>
    <row r="1123" spans="2:6">
      <c r="B1123" s="2"/>
      <c r="F1123" s="2"/>
    </row>
    <row r="1124" spans="2:6">
      <c r="B1124" s="2"/>
      <c r="F1124" s="2"/>
    </row>
    <row r="1125" spans="2:6">
      <c r="B1125" s="2"/>
      <c r="F1125" s="2"/>
    </row>
    <row r="1126" spans="2:6">
      <c r="B1126" s="2"/>
      <c r="F1126" s="2"/>
    </row>
    <row r="1127" spans="2:6">
      <c r="B1127" s="2"/>
      <c r="F1127" s="2"/>
    </row>
    <row r="1128" spans="2:6">
      <c r="B1128" s="2"/>
      <c r="F1128" s="2"/>
    </row>
    <row r="1129" spans="2:6">
      <c r="B1129" s="2"/>
      <c r="F1129" s="2"/>
    </row>
    <row r="1130" spans="2:6">
      <c r="B1130" s="2"/>
      <c r="F1130" s="2"/>
    </row>
    <row r="1131" spans="2:6">
      <c r="B1131" s="2"/>
      <c r="F1131" s="2"/>
    </row>
    <row r="1132" spans="2:6">
      <c r="B1132" s="2"/>
      <c r="F1132" s="2"/>
    </row>
    <row r="1133" spans="2:6">
      <c r="B1133" s="2"/>
      <c r="F1133" s="2"/>
    </row>
    <row r="1134" spans="2:6">
      <c r="B1134" s="2"/>
      <c r="F1134" s="2"/>
    </row>
    <row r="1135" spans="2:6">
      <c r="B1135" s="2"/>
      <c r="F1135" s="2"/>
    </row>
    <row r="1136" spans="2:6">
      <c r="B1136" s="2"/>
      <c r="F1136" s="2"/>
    </row>
    <row r="1137" spans="2:6">
      <c r="B1137" s="2"/>
      <c r="F1137" s="2"/>
    </row>
    <row r="1138" spans="2:6">
      <c r="B1138" s="2"/>
      <c r="F1138" s="2"/>
    </row>
    <row r="1139" spans="2:6">
      <c r="B1139" s="2"/>
      <c r="F1139" s="2"/>
    </row>
  </sheetData>
  <phoneticPr fontId="8" type="noConversion"/>
  <hyperlinks>
    <hyperlink ref="P270" r:id="rId1" display="http://www.bav-astro.de/sfs/BAVM_link.php?BAVMnr=4" xr:uid="{00000000-0004-0000-0100-000000000000}"/>
    <hyperlink ref="P271" r:id="rId2" display="http://www.bav-astro.de/sfs/BAVM_link.php?BAVMnr=4" xr:uid="{00000000-0004-0000-0100-000001000000}"/>
    <hyperlink ref="P273" r:id="rId3" display="http://vsolj.cetus-net.org/no47.pdf" xr:uid="{00000000-0004-0000-0100-000002000000}"/>
    <hyperlink ref="P275" r:id="rId4" display="http://www.bav-astro.de/sfs/BAVM_link.php?BAVMnr=10" xr:uid="{00000000-0004-0000-0100-000003000000}"/>
    <hyperlink ref="P276" r:id="rId5" display="http://www.bav-astro.de/sfs/BAVM_link.php?BAVMnr=10" xr:uid="{00000000-0004-0000-0100-000004000000}"/>
    <hyperlink ref="P280" r:id="rId6" display="http://vsolj.cetus-net.org/no47.pdf" xr:uid="{00000000-0004-0000-0100-000005000000}"/>
    <hyperlink ref="P284" r:id="rId7" display="http://www.bav-astro.de/sfs/BAVM_link.php?BAVMnr=15" xr:uid="{00000000-0004-0000-0100-000006000000}"/>
    <hyperlink ref="P285" r:id="rId8" display="http://www.bav-astro.de/sfs/BAVM_link.php?BAVMnr=15" xr:uid="{00000000-0004-0000-0100-000007000000}"/>
    <hyperlink ref="P286" r:id="rId9" display="http://www.bav-astro.de/sfs/BAVM_link.php?BAVMnr=15" xr:uid="{00000000-0004-0000-0100-000008000000}"/>
    <hyperlink ref="P287" r:id="rId10" display="http://www.bav-astro.de/sfs/BAVM_link.php?BAVMnr=18" xr:uid="{00000000-0004-0000-0100-000009000000}"/>
    <hyperlink ref="P288" r:id="rId11" display="http://www.bav-astro.de/sfs/BAVM_link.php?BAVMnr=18" xr:uid="{00000000-0004-0000-0100-00000A000000}"/>
    <hyperlink ref="P12" r:id="rId12" display="http://www.konkoly.hu/cgi-bin/IBVS?111" xr:uid="{00000000-0004-0000-0100-00000B000000}"/>
    <hyperlink ref="P13" r:id="rId13" display="http://www.konkoly.hu/cgi-bin/IBVS?111" xr:uid="{00000000-0004-0000-0100-00000C000000}"/>
    <hyperlink ref="P14" r:id="rId14" display="http://www.konkoly.hu/cgi-bin/IBVS?180" xr:uid="{00000000-0004-0000-0100-00000D000000}"/>
    <hyperlink ref="P15" r:id="rId15" display="http://www.konkoly.hu/cgi-bin/IBVS?247" xr:uid="{00000000-0004-0000-0100-00000E000000}"/>
    <hyperlink ref="P304" r:id="rId16" display="http://www.konkoly.hu/cgi-bin/IBVS?390" xr:uid="{00000000-0004-0000-0100-00000F000000}"/>
    <hyperlink ref="P306" r:id="rId17" display="http://www.konkoly.hu/cgi-bin/IBVS?390" xr:uid="{00000000-0004-0000-0100-000010000000}"/>
    <hyperlink ref="P16" r:id="rId18" display="http://www.konkoly.hu/cgi-bin/IBVS?795" xr:uid="{00000000-0004-0000-0100-000011000000}"/>
    <hyperlink ref="P17" r:id="rId19" display="http://www.konkoly.hu/cgi-bin/IBVS?795" xr:uid="{00000000-0004-0000-0100-000012000000}"/>
    <hyperlink ref="P18" r:id="rId20" display="http://www.konkoly.hu/cgi-bin/IBVS?795" xr:uid="{00000000-0004-0000-0100-000013000000}"/>
    <hyperlink ref="P19" r:id="rId21" display="http://www.konkoly.hu/cgi-bin/IBVS?795" xr:uid="{00000000-0004-0000-0100-000014000000}"/>
    <hyperlink ref="P20" r:id="rId22" display="http://www.konkoly.hu/cgi-bin/IBVS?795" xr:uid="{00000000-0004-0000-0100-000015000000}"/>
    <hyperlink ref="P21" r:id="rId23" display="http://www.konkoly.hu/cgi-bin/IBVS?795" xr:uid="{00000000-0004-0000-0100-000016000000}"/>
    <hyperlink ref="P22" r:id="rId24" display="http://www.konkoly.hu/cgi-bin/IBVS?795" xr:uid="{00000000-0004-0000-0100-000017000000}"/>
    <hyperlink ref="P23" r:id="rId25" display="http://www.konkoly.hu/cgi-bin/IBVS?795" xr:uid="{00000000-0004-0000-0100-000018000000}"/>
    <hyperlink ref="P24" r:id="rId26" display="http://www.konkoly.hu/cgi-bin/IBVS?795" xr:uid="{00000000-0004-0000-0100-000019000000}"/>
    <hyperlink ref="P25" r:id="rId27" display="http://www.konkoly.hu/cgi-bin/IBVS?795" xr:uid="{00000000-0004-0000-0100-00001A000000}"/>
    <hyperlink ref="P26" r:id="rId28" display="http://www.konkoly.hu/cgi-bin/IBVS?795" xr:uid="{00000000-0004-0000-0100-00001B000000}"/>
    <hyperlink ref="P27" r:id="rId29" display="http://www.konkoly.hu/cgi-bin/IBVS?456" xr:uid="{00000000-0004-0000-0100-00001C000000}"/>
    <hyperlink ref="P28" r:id="rId30" display="http://www.konkoly.hu/cgi-bin/IBVS?795" xr:uid="{00000000-0004-0000-0100-00001D000000}"/>
    <hyperlink ref="P308" r:id="rId31" display="http://vsolj.cetus-net.org/no47.pdf" xr:uid="{00000000-0004-0000-0100-00001E000000}"/>
    <hyperlink ref="P29" r:id="rId32" display="http://www.konkoly.hu/cgi-bin/IBVS?795" xr:uid="{00000000-0004-0000-0100-00001F000000}"/>
    <hyperlink ref="P30" r:id="rId33" display="http://www.konkoly.hu/cgi-bin/IBVS?795" xr:uid="{00000000-0004-0000-0100-000020000000}"/>
    <hyperlink ref="P31" r:id="rId34" display="http://www.konkoly.hu/cgi-bin/IBVS?795" xr:uid="{00000000-0004-0000-0100-000021000000}"/>
    <hyperlink ref="P33" r:id="rId35" display="http://www.konkoly.hu/cgi-bin/IBVS?647" xr:uid="{00000000-0004-0000-0100-000022000000}"/>
    <hyperlink ref="P319" r:id="rId36" display="http://www.konkoly.hu/cgi-bin/IBVS?692" xr:uid="{00000000-0004-0000-0100-000023000000}"/>
    <hyperlink ref="P322" r:id="rId37" display="http://www.konkoly.hu/cgi-bin/IBVS?692" xr:uid="{00000000-0004-0000-0100-000024000000}"/>
    <hyperlink ref="P34" r:id="rId38" display="http://www.konkoly.hu/cgi-bin/IBVS?692" xr:uid="{00000000-0004-0000-0100-000025000000}"/>
    <hyperlink ref="P35" r:id="rId39" display="http://www.konkoly.hu/cgi-bin/IBVS?692" xr:uid="{00000000-0004-0000-0100-000026000000}"/>
    <hyperlink ref="P330" r:id="rId40" display="http://www.bav-astro.de/sfs/BAVM_link.php?BAVMnr=28" xr:uid="{00000000-0004-0000-0100-000027000000}"/>
    <hyperlink ref="P343" r:id="rId41" display="http://www.bav-astro.de/sfs/BAVM_link.php?BAVMnr=29" xr:uid="{00000000-0004-0000-0100-000028000000}"/>
    <hyperlink ref="P345" r:id="rId42" display="http://www.bav-astro.de/sfs/BAVM_link.php?BAVMnr=29" xr:uid="{00000000-0004-0000-0100-000029000000}"/>
    <hyperlink ref="P52" r:id="rId43" display="http://www.konkoly.hu/cgi-bin/IBVS?1249" xr:uid="{00000000-0004-0000-0100-00002A000000}"/>
    <hyperlink ref="P59" r:id="rId44" display="http://www.konkoly.hu/cgi-bin/IBVS?1350" xr:uid="{00000000-0004-0000-0100-00002B000000}"/>
    <hyperlink ref="P81" r:id="rId45" display="http://vsolj.cetus-net.org/vsoljno55.pdf" xr:uid="{00000000-0004-0000-0100-00002C000000}"/>
    <hyperlink ref="P82" r:id="rId46" display="http://www.bav-astro.de/sfs/BAVM_link.php?BAVMnr=32" xr:uid="{00000000-0004-0000-0100-00002D000000}"/>
    <hyperlink ref="P83" r:id="rId47" display="http://www.bav-astro.de/sfs/BAVM_link.php?BAVMnr=32" xr:uid="{00000000-0004-0000-0100-00002E000000}"/>
    <hyperlink ref="P356" r:id="rId48" display="http://www.konkoly.hu/cgi-bin/IBVS?2202" xr:uid="{00000000-0004-0000-0100-00002F000000}"/>
    <hyperlink ref="P91" r:id="rId49" display="http://www.bav-astro.de/sfs/BAVM_link.php?BAVMnr=36" xr:uid="{00000000-0004-0000-0100-000030000000}"/>
    <hyperlink ref="P95" r:id="rId50" display="http://www.bav-astro.de/sfs/BAVM_link.php?BAVMnr=36" xr:uid="{00000000-0004-0000-0100-000031000000}"/>
    <hyperlink ref="P96" r:id="rId51" display="http://www.konkoly.hu/cgi-bin/IBVS?2427" xr:uid="{00000000-0004-0000-0100-000032000000}"/>
    <hyperlink ref="P99" r:id="rId52" display="http://www.bav-astro.de/sfs/BAVM_link.php?BAVMnr=46" xr:uid="{00000000-0004-0000-0100-000033000000}"/>
    <hyperlink ref="P364" r:id="rId53" display="http://www.bav-astro.de/sfs/BAVM_link.php?BAVMnr=56" xr:uid="{00000000-0004-0000-0100-000034000000}"/>
    <hyperlink ref="P100" r:id="rId54" display="http://www.bav-astro.de/sfs/BAVM_link.php?BAVMnr=38" xr:uid="{00000000-0004-0000-0100-000035000000}"/>
    <hyperlink ref="P101" r:id="rId55" display="http://www.bav-astro.de/sfs/BAVM_link.php?BAVMnr=43" xr:uid="{00000000-0004-0000-0100-000036000000}"/>
    <hyperlink ref="P104" r:id="rId56" display="http://www.bav-astro.de/sfs/BAVM_link.php?BAVMnr=39" xr:uid="{00000000-0004-0000-0100-000037000000}"/>
    <hyperlink ref="P105" r:id="rId57" display="http://www.bav-astro.de/sfs/BAVM_link.php?BAVMnr=38" xr:uid="{00000000-0004-0000-0100-000038000000}"/>
    <hyperlink ref="P109" r:id="rId58" display="http://www.bav-astro.de/sfs/BAVM_link.php?BAVMnr=39" xr:uid="{00000000-0004-0000-0100-000039000000}"/>
    <hyperlink ref="P113" r:id="rId59" display="http://www.bav-astro.de/sfs/BAVM_link.php?BAVMnr=52" xr:uid="{00000000-0004-0000-0100-00003A000000}"/>
    <hyperlink ref="P115" r:id="rId60" display="http://www.bav-astro.de/sfs/BAVM_link.php?BAVMnr=46" xr:uid="{00000000-0004-0000-0100-00003B000000}"/>
    <hyperlink ref="P116" r:id="rId61" display="http://www.bav-astro.de/sfs/BAVM_link.php?BAVMnr=46" xr:uid="{00000000-0004-0000-0100-00003C000000}"/>
    <hyperlink ref="P366" r:id="rId62" display="http://vsolj.cetus-net.org/no47.pdf" xr:uid="{00000000-0004-0000-0100-00003D000000}"/>
    <hyperlink ref="P121" r:id="rId63" display="http://www.bav-astro.de/sfs/BAVM_link.php?BAVMnr=50" xr:uid="{00000000-0004-0000-0100-00003E000000}"/>
    <hyperlink ref="P122" r:id="rId64" display="http://www.bav-astro.de/sfs/BAVM_link.php?BAVMnr=50" xr:uid="{00000000-0004-0000-0100-00003F000000}"/>
    <hyperlink ref="P128" r:id="rId65" display="http://www.konkoly.hu/cgi-bin/IBVS?3593" xr:uid="{00000000-0004-0000-0100-000040000000}"/>
    <hyperlink ref="P135" r:id="rId66" display="http://www.bav-astro.de/sfs/BAVM_link.php?BAVMnr=60" xr:uid="{00000000-0004-0000-0100-000041000000}"/>
    <hyperlink ref="P138" r:id="rId67" display="http://www.bav-astro.de/sfs/BAVM_link.php?BAVMnr=62" xr:uid="{00000000-0004-0000-0100-000042000000}"/>
    <hyperlink ref="P370" r:id="rId68" display="http://vsolj.cetus-net.org/no47.pdf" xr:uid="{00000000-0004-0000-0100-000043000000}"/>
    <hyperlink ref="P371" r:id="rId69" display="http://vsolj.cetus-net.org/no47.pdf" xr:uid="{00000000-0004-0000-0100-000044000000}"/>
    <hyperlink ref="P154" r:id="rId70" display="http://www.bav-astro.de/sfs/BAVM_link.php?BAVMnr=101" xr:uid="{00000000-0004-0000-0100-000045000000}"/>
    <hyperlink ref="P372" r:id="rId71" display="http://vsolj.cetus-net.org/no47.pdf" xr:uid="{00000000-0004-0000-0100-000046000000}"/>
    <hyperlink ref="P373" r:id="rId72" display="http://vsolj.cetus-net.org/no47.pdf" xr:uid="{00000000-0004-0000-0100-000047000000}"/>
    <hyperlink ref="P161" r:id="rId73" display="http://www.bav-astro.de/sfs/BAVM_link.php?BAVMnr=113" xr:uid="{00000000-0004-0000-0100-000048000000}"/>
    <hyperlink ref="P374" r:id="rId74" display="http://vsolj.cetus-net.org/no37.pdf" xr:uid="{00000000-0004-0000-0100-000049000000}"/>
    <hyperlink ref="P375" r:id="rId75" display="http://vsolj.cetus-net.org/no47.pdf" xr:uid="{00000000-0004-0000-0100-00004A000000}"/>
    <hyperlink ref="P376" r:id="rId76" display="http://www.bav-astro.de/sfs/BAVM_link.php?BAVMnr=122" xr:uid="{00000000-0004-0000-0100-00004B000000}"/>
    <hyperlink ref="P381" r:id="rId77" display="http://www.bav-astro.de/sfs/BAVM_link.php?BAVMnr=131" xr:uid="{00000000-0004-0000-0100-00004C000000}"/>
    <hyperlink ref="P382" r:id="rId78" display="http://www.bav-astro.de/sfs/BAVM_link.php?BAVMnr=131" xr:uid="{00000000-0004-0000-0100-00004D000000}"/>
    <hyperlink ref="P384" r:id="rId79" display="http://www.bav-astro.de/sfs/BAVM_link.php?BAVMnr=143" xr:uid="{00000000-0004-0000-0100-00004E000000}"/>
    <hyperlink ref="P387" r:id="rId80" display="http://www.bav-astro.de/sfs/BAVM_link.php?BAVMnr=143" xr:uid="{00000000-0004-0000-0100-00004F000000}"/>
    <hyperlink ref="P391" r:id="rId81" display="http://www.bav-astro.de/sfs/BAVM_link.php?BAVMnr=154" xr:uid="{00000000-0004-0000-0100-000050000000}"/>
    <hyperlink ref="P394" r:id="rId82" display="http://vsolj.cetus-net.org/no40.pdf" xr:uid="{00000000-0004-0000-0100-000051000000}"/>
    <hyperlink ref="P400" r:id="rId83" display="http://vsolj.cetus-net.org/no42.pdf" xr:uid="{00000000-0004-0000-0100-000052000000}"/>
    <hyperlink ref="P173" r:id="rId84" display="http://www.konkoly.hu/cgi-bin/IBVS?5583" xr:uid="{00000000-0004-0000-0100-000053000000}"/>
    <hyperlink ref="P402" r:id="rId85" display="http://vsolj.cetus-net.org/no43.pdf" xr:uid="{00000000-0004-0000-0100-000054000000}"/>
    <hyperlink ref="P403" r:id="rId86" display="http://vsolj.cetus-net.org/no43.pdf" xr:uid="{00000000-0004-0000-0100-000055000000}"/>
    <hyperlink ref="P404" r:id="rId87" display="http://vsolj.cetus-net.org/no43.pdf" xr:uid="{00000000-0004-0000-0100-000056000000}"/>
    <hyperlink ref="P405" r:id="rId88" display="http://vsolj.cetus-net.org/no43.pdf" xr:uid="{00000000-0004-0000-0100-000057000000}"/>
    <hyperlink ref="P406" r:id="rId89" display="http://vsolj.cetus-net.org/no44.pdf" xr:uid="{00000000-0004-0000-0100-000058000000}"/>
    <hyperlink ref="P174" r:id="rId90" display="http://www.bav-astro.de/sfs/BAVM_link.php?BAVMnr=174" xr:uid="{00000000-0004-0000-0100-000059000000}"/>
    <hyperlink ref="P408" r:id="rId91" display="http://vsolj.cetus-net.org/no44.pdf" xr:uid="{00000000-0004-0000-0100-00005A000000}"/>
    <hyperlink ref="P409" r:id="rId92" display="http://vsolj.cetus-net.org/no44.pdf" xr:uid="{00000000-0004-0000-0100-00005B000000}"/>
    <hyperlink ref="P410" r:id="rId93" display="http://vsolj.cetus-net.org/no45.pdf" xr:uid="{00000000-0004-0000-0100-00005C000000}"/>
    <hyperlink ref="P412" r:id="rId94" display="http://www.bav-astro.de/sfs/BAVM_link.php?BAVMnr=179" xr:uid="{00000000-0004-0000-0100-00005D000000}"/>
    <hyperlink ref="P413" r:id="rId95" display="http://vsolj.cetus-net.org/no45.pdf" xr:uid="{00000000-0004-0000-0100-00005E000000}"/>
    <hyperlink ref="P414" r:id="rId96" display="http://vsolj.cetus-net.org/no45.pdf" xr:uid="{00000000-0004-0000-0100-00005F000000}"/>
    <hyperlink ref="P415" r:id="rId97" display="http://vsolj.cetus-net.org/no45.pdf" xr:uid="{00000000-0004-0000-0100-000060000000}"/>
    <hyperlink ref="P416" r:id="rId98" display="http://vsolj.cetus-net.org/no45.pdf" xr:uid="{00000000-0004-0000-0100-000061000000}"/>
    <hyperlink ref="P417" r:id="rId99" display="http://vsolj.cetus-net.org/no45.pdf" xr:uid="{00000000-0004-0000-0100-000062000000}"/>
    <hyperlink ref="P418" r:id="rId100" display="http://vsolj.cetus-net.org/no46.pdf" xr:uid="{00000000-0004-0000-0100-000063000000}"/>
    <hyperlink ref="P419" r:id="rId101" display="http://vsolj.cetus-net.org/no46.pdf" xr:uid="{00000000-0004-0000-0100-000064000000}"/>
    <hyperlink ref="P175" r:id="rId102" display="http://www.aavso.org/sites/default/files/jaavso/v36n2/171.pdf" xr:uid="{00000000-0004-0000-0100-000065000000}"/>
    <hyperlink ref="P420" r:id="rId103" display="http://vsolj.cetus-net.org/no46.pdf" xr:uid="{00000000-0004-0000-0100-000066000000}"/>
    <hyperlink ref="P176" r:id="rId104" display="http://www.bav-astro.de/sfs/BAVM_link.php?BAVMnr=201" xr:uid="{00000000-0004-0000-0100-000067000000}"/>
    <hyperlink ref="P177" r:id="rId105" display="http://www.bav-astro.de/sfs/BAVM_link.php?BAVMnr=201" xr:uid="{00000000-0004-0000-0100-000068000000}"/>
    <hyperlink ref="P421" r:id="rId106" display="http://vsolj.cetus-net.org/no48.pdf" xr:uid="{00000000-0004-0000-0100-000069000000}"/>
    <hyperlink ref="P422" r:id="rId107" display="http://vsolj.cetus-net.org/no48.pdf" xr:uid="{00000000-0004-0000-0100-00006A000000}"/>
    <hyperlink ref="P178" r:id="rId108" display="http://www.aavso.org/sites/default/files/jaavso/v36n2/186.pdf" xr:uid="{00000000-0004-0000-0100-00006B000000}"/>
    <hyperlink ref="P423" r:id="rId109" display="http://vsolj.cetus-net.org/no48.pdf" xr:uid="{00000000-0004-0000-0100-00006C000000}"/>
    <hyperlink ref="P424" r:id="rId110" display="http://vsolj.cetus-net.org/no48.pdf" xr:uid="{00000000-0004-0000-0100-00006D000000}"/>
    <hyperlink ref="P425" r:id="rId111" display="http://vsolj.cetus-net.org/no48.pdf" xr:uid="{00000000-0004-0000-0100-00006E000000}"/>
    <hyperlink ref="P426" r:id="rId112" display="http://vsolj.cetus-net.org/no48.pdf" xr:uid="{00000000-0004-0000-0100-00006F000000}"/>
    <hyperlink ref="P427" r:id="rId113" display="http://vsolj.cetus-net.org/no48.pdf" xr:uid="{00000000-0004-0000-0100-000070000000}"/>
    <hyperlink ref="P428" r:id="rId114" display="http://vsolj.cetus-net.org/vsoljno50.pdf" xr:uid="{00000000-0004-0000-0100-000071000000}"/>
    <hyperlink ref="P429" r:id="rId115" display="http://vsolj.cetus-net.org/vsoljno51.pdf" xr:uid="{00000000-0004-0000-0100-000072000000}"/>
    <hyperlink ref="P430" r:id="rId116" display="http://vsolj.cetus-net.org/vsoljno51.pdf" xr:uid="{00000000-0004-0000-0100-000073000000}"/>
    <hyperlink ref="P431" r:id="rId117" display="http://vsolj.cetus-net.org/vsoljno51.pdf" xr:uid="{00000000-0004-0000-0100-000074000000}"/>
    <hyperlink ref="P432" r:id="rId118" display="http://vsolj.cetus-net.org/vsoljno51.pdf" xr:uid="{00000000-0004-0000-0100-000075000000}"/>
    <hyperlink ref="P433" r:id="rId119" display="http://vsolj.cetus-net.org/vsoljno51.pdf" xr:uid="{00000000-0004-0000-0100-000076000000}"/>
    <hyperlink ref="P434" r:id="rId120" display="http://vsolj.cetus-net.org/vsoljno51.pdf" xr:uid="{00000000-0004-0000-0100-000077000000}"/>
    <hyperlink ref="P435" r:id="rId121" display="http://vsolj.cetus-net.org/vsoljno53.pdf" xr:uid="{00000000-0004-0000-0100-000078000000}"/>
    <hyperlink ref="P436" r:id="rId122" display="http://vsolj.cetus-net.org/vsoljno53.pdf" xr:uid="{00000000-0004-0000-0100-000079000000}"/>
    <hyperlink ref="P437" r:id="rId123" display="http://vsolj.cetus-net.org/vsoljno55.pdf" xr:uid="{00000000-0004-0000-0100-00007A000000}"/>
    <hyperlink ref="P438" r:id="rId124" display="http://vsolj.cetus-net.org/vsoljno55.pdf" xr:uid="{00000000-0004-0000-0100-00007B000000}"/>
    <hyperlink ref="P180" r:id="rId125" display="http://www.bav-astro.de/sfs/BAVM_link.php?BAVMnr=228" xr:uid="{00000000-0004-0000-0100-00007C000000}"/>
    <hyperlink ref="P439" r:id="rId126" display="http://vsolj.cetus-net.org/vsoljno55.pdf" xr:uid="{00000000-0004-0000-0100-00007D000000}"/>
    <hyperlink ref="P440" r:id="rId127" display="http://vsolj.cetus-net.org/vsoljno55.pdf" xr:uid="{00000000-0004-0000-0100-00007E000000}"/>
    <hyperlink ref="P441" r:id="rId128" display="http://vsolj.cetus-net.org/vsoljno55.pdf" xr:uid="{00000000-0004-0000-0100-00007F000000}"/>
    <hyperlink ref="P442" r:id="rId129" display="http://vsolj.cetus-net.org/vsoljno56.pdf" xr:uid="{00000000-0004-0000-0100-000080000000}"/>
    <hyperlink ref="P443" r:id="rId130" display="http://vsolj.cetus-net.org/vsoljno56.pdf" xr:uid="{00000000-0004-0000-0100-000081000000}"/>
    <hyperlink ref="P444" r:id="rId131" display="http://vsolj.cetus-net.org/vsoljno56.pdf" xr:uid="{00000000-0004-0000-0100-000082000000}"/>
    <hyperlink ref="P445" r:id="rId132" display="http://vsolj.cetus-net.org/vsoljno59.pdf" xr:uid="{00000000-0004-0000-0100-000083000000}"/>
    <hyperlink ref="P446" r:id="rId133" display="http://vsolj.cetus-net.org/vsoljno59.pdf" xr:uid="{00000000-0004-0000-0100-000084000000}"/>
    <hyperlink ref="P447" r:id="rId134" display="http://vsolj.cetus-net.org/vsoljno59.pdf" xr:uid="{00000000-0004-0000-0100-000085000000}"/>
    <hyperlink ref="P448" r:id="rId135" display="http://vsolj.cetus-net.org/vsoljno59.pdf" xr:uid="{00000000-0004-0000-0100-000086000000}"/>
    <hyperlink ref="P449" r:id="rId136" display="http://vsolj.cetus-net.org/vsoljno59.pdf" xr:uid="{00000000-0004-0000-0100-000087000000}"/>
  </hyperlink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42"/>
  <sheetViews>
    <sheetView workbookViewId="0"/>
  </sheetViews>
  <sheetFormatPr defaultRowHeight="12.75"/>
  <sheetData>
    <row r="1" spans="1:20" ht="18">
      <c r="A1" s="9" t="s">
        <v>167</v>
      </c>
      <c r="B1" s="10"/>
      <c r="C1" s="10"/>
      <c r="D1" s="11" t="s">
        <v>168</v>
      </c>
      <c r="E1" s="10"/>
      <c r="F1" s="10"/>
      <c r="G1" s="10"/>
      <c r="H1" s="10"/>
      <c r="K1" s="12" t="s">
        <v>169</v>
      </c>
      <c r="L1" s="10" t="s">
        <v>170</v>
      </c>
      <c r="M1" s="10">
        <f ca="1">F18*H18-G18*G18</f>
        <v>36.311663482099064</v>
      </c>
      <c r="N1" s="10"/>
      <c r="O1" s="10"/>
      <c r="P1" s="10"/>
      <c r="Q1" s="10"/>
      <c r="R1" s="10">
        <v>1</v>
      </c>
      <c r="S1" s="10" t="s">
        <v>92</v>
      </c>
      <c r="T1" s="10"/>
    </row>
    <row r="2" spans="1:20">
      <c r="A2" s="10"/>
      <c r="B2" s="10"/>
      <c r="C2" s="10"/>
      <c r="D2" s="10"/>
      <c r="E2" s="10"/>
      <c r="F2" s="10"/>
      <c r="G2" s="10"/>
      <c r="H2" s="10"/>
      <c r="K2" s="12" t="s">
        <v>171</v>
      </c>
      <c r="L2" s="10" t="s">
        <v>172</v>
      </c>
      <c r="M2" s="10">
        <f ca="1">+D18*H18-F18*G18</f>
        <v>-0.89746390276532395</v>
      </c>
      <c r="N2" s="10"/>
      <c r="O2" s="10"/>
      <c r="P2" s="10"/>
      <c r="Q2" s="10"/>
      <c r="R2" s="10">
        <v>2</v>
      </c>
      <c r="S2" s="10" t="s">
        <v>80</v>
      </c>
      <c r="T2" s="10"/>
    </row>
    <row r="3" spans="1:20" ht="13.5" thickBot="1">
      <c r="A3" s="10" t="s">
        <v>173</v>
      </c>
      <c r="B3" s="10" t="s">
        <v>174</v>
      </c>
      <c r="C3" s="10"/>
      <c r="D3" s="10"/>
      <c r="E3" s="13" t="s">
        <v>175</v>
      </c>
      <c r="F3" s="13" t="s">
        <v>176</v>
      </c>
      <c r="G3" s="13" t="s">
        <v>177</v>
      </c>
      <c r="H3" s="13" t="s">
        <v>178</v>
      </c>
      <c r="K3" s="12" t="s">
        <v>179</v>
      </c>
      <c r="L3" s="10" t="s">
        <v>180</v>
      </c>
      <c r="M3" s="10">
        <f ca="1">+D18*G18-F18*F18</f>
        <v>-119.53311499499989</v>
      </c>
      <c r="N3" s="10"/>
      <c r="O3" s="10"/>
      <c r="P3" s="10"/>
      <c r="Q3" s="10"/>
      <c r="R3" s="10">
        <v>3</v>
      </c>
      <c r="S3" s="10" t="s">
        <v>181</v>
      </c>
      <c r="T3" s="10"/>
    </row>
    <row r="4" spans="1:20">
      <c r="A4" s="10" t="s">
        <v>182</v>
      </c>
      <c r="B4" s="10" t="s">
        <v>183</v>
      </c>
      <c r="C4" s="10"/>
      <c r="D4" s="14" t="s">
        <v>184</v>
      </c>
      <c r="E4" s="15">
        <f ca="1">(E18*M1-I18*M2+J18*M3)/M7</f>
        <v>5.4512247149591099E-4</v>
      </c>
      <c r="F4" s="16">
        <f ca="1">+E7/M7*M18</f>
        <v>3.0547744300757225E-3</v>
      </c>
      <c r="G4" s="17">
        <f>+B18</f>
        <v>1</v>
      </c>
      <c r="H4" s="18">
        <f ca="1">ABS(F4/E4)</f>
        <v>5.6038314136874412</v>
      </c>
      <c r="K4" s="12" t="s">
        <v>185</v>
      </c>
      <c r="L4" s="10" t="s">
        <v>186</v>
      </c>
      <c r="M4" s="10">
        <f ca="1">+D17*H18-F18*F18</f>
        <v>292.95386314764806</v>
      </c>
      <c r="N4" s="10"/>
      <c r="O4" s="10"/>
      <c r="P4" s="10"/>
      <c r="Q4" s="10"/>
      <c r="R4" s="10">
        <v>4</v>
      </c>
      <c r="S4" s="10" t="s">
        <v>187</v>
      </c>
      <c r="T4" s="10"/>
    </row>
    <row r="5" spans="1:20">
      <c r="A5" s="10" t="s">
        <v>188</v>
      </c>
      <c r="B5" s="19">
        <v>40323</v>
      </c>
      <c r="C5" s="10"/>
      <c r="D5" s="20" t="s">
        <v>189</v>
      </c>
      <c r="E5" s="21">
        <f ca="1">+(-E18*M2+I18*M4-J18*M5)/M7</f>
        <v>5.8429014766174854E-2</v>
      </c>
      <c r="F5" s="22">
        <f ca="1">N18*E7/M7</f>
        <v>8.6767221183331675E-3</v>
      </c>
      <c r="G5" s="23">
        <f>+B18/A18</f>
        <v>1E-4</v>
      </c>
      <c r="H5" s="18">
        <f ca="1">ABS(F5/E5)</f>
        <v>0.14850022977550204</v>
      </c>
      <c r="K5" s="12" t="s">
        <v>190</v>
      </c>
      <c r="L5" s="10" t="s">
        <v>191</v>
      </c>
      <c r="M5" s="10">
        <f ca="1">+D17*G18-D18*F18</f>
        <v>384.30481390221877</v>
      </c>
      <c r="N5" s="10"/>
      <c r="O5" s="10"/>
      <c r="P5" s="10"/>
      <c r="Q5" s="10"/>
      <c r="R5" s="10">
        <v>5</v>
      </c>
      <c r="S5" s="10" t="s">
        <v>192</v>
      </c>
      <c r="T5" s="10"/>
    </row>
    <row r="6" spans="1:20" ht="13.5" thickBot="1">
      <c r="A6" s="10"/>
      <c r="B6" s="10"/>
      <c r="D6" s="24" t="s">
        <v>193</v>
      </c>
      <c r="E6" s="25">
        <f ca="1">+(E18*M3-I18*M5+J18*M6)/M7</f>
        <v>7.0393764613123022E-2</v>
      </c>
      <c r="F6" s="26">
        <f ca="1">O18*E7/M7</f>
        <v>1.8614781211300578E-2</v>
      </c>
      <c r="G6" s="27">
        <f>+B18/A18^2</f>
        <v>1E-8</v>
      </c>
      <c r="H6" s="18">
        <f ca="1">ABS(F6/E6)</f>
        <v>0.26443792733071636</v>
      </c>
      <c r="K6" s="28" t="s">
        <v>194</v>
      </c>
      <c r="L6" s="29" t="s">
        <v>195</v>
      </c>
      <c r="M6" s="29">
        <f ca="1">+D17*F18-D18*D18</f>
        <v>1348.3533663574995</v>
      </c>
      <c r="N6" s="10"/>
      <c r="O6" s="10"/>
      <c r="P6" s="10"/>
      <c r="Q6" s="10"/>
      <c r="R6" s="10">
        <v>6</v>
      </c>
      <c r="S6" s="10" t="s">
        <v>196</v>
      </c>
      <c r="T6" s="10"/>
    </row>
    <row r="7" spans="1:20">
      <c r="B7" s="10"/>
      <c r="C7" s="10"/>
      <c r="D7" s="11" t="s">
        <v>197</v>
      </c>
      <c r="E7" s="30">
        <f ca="1">SQRT(L18/(D17-3))</f>
        <v>2.3821681433749187E-2</v>
      </c>
      <c r="F7" s="10"/>
      <c r="G7" s="31">
        <f>+B22</f>
        <v>3.0459999979939312E-3</v>
      </c>
      <c r="H7" s="10"/>
      <c r="K7" s="12" t="s">
        <v>198</v>
      </c>
      <c r="L7" s="10" t="s">
        <v>199</v>
      </c>
      <c r="M7" s="10">
        <f ca="1">+D17*M1-D18*M2+F18*M3</f>
        <v>2208.1708711977371</v>
      </c>
      <c r="N7" s="10"/>
      <c r="O7" s="10"/>
      <c r="P7" s="10"/>
      <c r="Q7" s="10"/>
      <c r="R7" s="10">
        <v>7</v>
      </c>
      <c r="S7" s="10" t="s">
        <v>200</v>
      </c>
      <c r="T7" s="10"/>
    </row>
    <row r="8" spans="1:20">
      <c r="B8" s="10"/>
      <c r="C8" s="10"/>
      <c r="D8" s="11" t="s">
        <v>201</v>
      </c>
      <c r="E8" s="10"/>
      <c r="F8" s="32">
        <f ca="1">CORREL(INDIRECT(E12):INDIRECT(E13),INDIRECT(K12):INDIRECT(K13))</f>
        <v>0.75556470587817126</v>
      </c>
      <c r="G8" s="30"/>
      <c r="H8" s="10"/>
      <c r="I8" s="31"/>
      <c r="J8" s="10"/>
      <c r="K8" s="10"/>
      <c r="L8" s="10"/>
      <c r="M8" s="10"/>
      <c r="N8" s="10"/>
      <c r="O8" s="10"/>
      <c r="P8" s="10"/>
      <c r="Q8" s="10"/>
      <c r="R8" s="10">
        <v>8</v>
      </c>
      <c r="S8" s="10" t="s">
        <v>202</v>
      </c>
      <c r="T8" s="10"/>
    </row>
    <row r="9" spans="1:20">
      <c r="A9" s="10"/>
      <c r="B9" s="10"/>
      <c r="C9" s="10"/>
      <c r="D9" s="10"/>
      <c r="E9" s="33">
        <f ca="1">E6*G6</f>
        <v>7.0393764613123019E-10</v>
      </c>
      <c r="F9" s="34">
        <f ca="1">H6</f>
        <v>0.26443792733071636</v>
      </c>
      <c r="G9" s="35">
        <f ca="1">F8</f>
        <v>0.75556470587817126</v>
      </c>
      <c r="I9" s="31"/>
      <c r="J9" s="10"/>
      <c r="K9" s="10"/>
      <c r="L9" s="10"/>
      <c r="M9" s="10"/>
      <c r="N9" s="10"/>
      <c r="O9" s="10"/>
      <c r="P9" s="10"/>
      <c r="Q9" s="10"/>
      <c r="R9" s="10">
        <v>9</v>
      </c>
      <c r="S9" s="10" t="s">
        <v>154</v>
      </c>
      <c r="T9" s="10"/>
    </row>
    <row r="10" spans="1:20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>
        <v>10</v>
      </c>
      <c r="S10" s="10" t="s">
        <v>203</v>
      </c>
      <c r="T10" s="10"/>
    </row>
    <row r="11" spans="1:20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>
        <v>11</v>
      </c>
      <c r="S11" s="10" t="s">
        <v>98</v>
      </c>
      <c r="T11" s="10"/>
    </row>
    <row r="12" spans="1:20">
      <c r="A12" s="36">
        <v>21</v>
      </c>
      <c r="B12" s="10" t="s">
        <v>204</v>
      </c>
      <c r="C12" s="37">
        <v>21</v>
      </c>
      <c r="D12" s="2" t="str">
        <f>D$15&amp;$C12</f>
        <v>D21</v>
      </c>
      <c r="E12" s="2" t="str">
        <f t="shared" ref="E12:O12" si="0">E15&amp;$C12</f>
        <v>E21</v>
      </c>
      <c r="F12" s="2" t="str">
        <f t="shared" si="0"/>
        <v>F21</v>
      </c>
      <c r="G12" s="2" t="str">
        <f t="shared" si="0"/>
        <v>G21</v>
      </c>
      <c r="H12" s="2" t="str">
        <f t="shared" si="0"/>
        <v>H21</v>
      </c>
      <c r="I12" s="2" t="str">
        <f t="shared" si="0"/>
        <v>I21</v>
      </c>
      <c r="J12" s="2" t="str">
        <f t="shared" si="0"/>
        <v>J21</v>
      </c>
      <c r="K12" s="2" t="str">
        <f t="shared" si="0"/>
        <v>K21</v>
      </c>
      <c r="L12" s="2" t="str">
        <f t="shared" si="0"/>
        <v>L21</v>
      </c>
      <c r="M12" s="2" t="str">
        <f t="shared" si="0"/>
        <v>M21</v>
      </c>
      <c r="N12" s="2" t="str">
        <f t="shared" si="0"/>
        <v>N21</v>
      </c>
      <c r="O12" s="2" t="str">
        <f t="shared" si="0"/>
        <v>O21</v>
      </c>
      <c r="P12" s="10"/>
      <c r="Q12" s="10"/>
      <c r="R12" s="10">
        <v>12</v>
      </c>
      <c r="S12" s="10" t="s">
        <v>205</v>
      </c>
      <c r="T12" s="10"/>
    </row>
    <row r="13" spans="1:20">
      <c r="A13" s="36">
        <f>20+COUNT(A21:A1449)</f>
        <v>132</v>
      </c>
      <c r="B13" s="10" t="s">
        <v>206</v>
      </c>
      <c r="C13" s="37">
        <v>132</v>
      </c>
      <c r="D13" s="2" t="str">
        <f>D$15&amp;$C13</f>
        <v>D132</v>
      </c>
      <c r="E13" s="2" t="str">
        <f t="shared" ref="E13:O13" si="1">E$15&amp;$C13</f>
        <v>E132</v>
      </c>
      <c r="F13" s="2" t="str">
        <f t="shared" si="1"/>
        <v>F132</v>
      </c>
      <c r="G13" s="2" t="str">
        <f t="shared" si="1"/>
        <v>G132</v>
      </c>
      <c r="H13" s="2" t="str">
        <f t="shared" si="1"/>
        <v>H132</v>
      </c>
      <c r="I13" s="2" t="str">
        <f t="shared" si="1"/>
        <v>I132</v>
      </c>
      <c r="J13" s="2" t="str">
        <f t="shared" si="1"/>
        <v>J132</v>
      </c>
      <c r="K13" s="2" t="str">
        <f t="shared" si="1"/>
        <v>K132</v>
      </c>
      <c r="L13" s="2" t="str">
        <f t="shared" si="1"/>
        <v>L132</v>
      </c>
      <c r="M13" s="2" t="str">
        <f t="shared" si="1"/>
        <v>M132</v>
      </c>
      <c r="N13" s="2" t="str">
        <f t="shared" si="1"/>
        <v>N132</v>
      </c>
      <c r="O13" s="2" t="str">
        <f t="shared" si="1"/>
        <v>O132</v>
      </c>
      <c r="P13" s="10"/>
      <c r="Q13" s="10"/>
      <c r="R13" s="10">
        <v>13</v>
      </c>
      <c r="S13" s="10" t="s">
        <v>207</v>
      </c>
      <c r="T13" s="10"/>
    </row>
    <row r="14" spans="1:20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>
        <v>14</v>
      </c>
      <c r="S14" s="10" t="s">
        <v>137</v>
      </c>
      <c r="T14" s="10"/>
    </row>
    <row r="15" spans="1:20">
      <c r="A15" s="2"/>
      <c r="B15" s="10"/>
      <c r="C15" s="10"/>
      <c r="D15" s="2" t="str">
        <f t="shared" ref="D15:O15" si="2">VLOOKUP(D16,$R1:$S26,2,FALSE)</f>
        <v>D</v>
      </c>
      <c r="E15" s="2" t="str">
        <f t="shared" si="2"/>
        <v>E</v>
      </c>
      <c r="F15" s="2" t="str">
        <f t="shared" si="2"/>
        <v>F</v>
      </c>
      <c r="G15" s="2" t="str">
        <f t="shared" si="2"/>
        <v>G</v>
      </c>
      <c r="H15" s="2" t="str">
        <f t="shared" si="2"/>
        <v>H</v>
      </c>
      <c r="I15" s="2" t="str">
        <f t="shared" si="2"/>
        <v>I</v>
      </c>
      <c r="J15" s="2" t="str">
        <f t="shared" si="2"/>
        <v>J</v>
      </c>
      <c r="K15" s="2" t="str">
        <f t="shared" si="2"/>
        <v>K</v>
      </c>
      <c r="L15" s="2" t="str">
        <f t="shared" si="2"/>
        <v>L</v>
      </c>
      <c r="M15" s="2" t="str">
        <f t="shared" si="2"/>
        <v>M</v>
      </c>
      <c r="N15" s="2" t="str">
        <f t="shared" si="2"/>
        <v>N</v>
      </c>
      <c r="O15" s="2" t="str">
        <f t="shared" si="2"/>
        <v>O</v>
      </c>
      <c r="P15" s="10"/>
      <c r="Q15" s="10"/>
      <c r="R15" s="10">
        <v>15</v>
      </c>
      <c r="S15" s="10" t="s">
        <v>208</v>
      </c>
      <c r="T15" s="10"/>
    </row>
    <row r="16" spans="1:20">
      <c r="A16" s="2"/>
      <c r="B16" s="10"/>
      <c r="C16" s="10"/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P16" s="10"/>
      <c r="Q16" s="10"/>
      <c r="R16" s="10">
        <v>16</v>
      </c>
      <c r="S16" s="10" t="s">
        <v>209</v>
      </c>
      <c r="T16" s="10"/>
    </row>
    <row r="17" spans="1:20">
      <c r="A17" s="11" t="s">
        <v>210</v>
      </c>
      <c r="B17" s="10"/>
      <c r="C17" s="10" t="s">
        <v>211</v>
      </c>
      <c r="D17" s="10">
        <f>C13-C12+1</f>
        <v>112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>
        <v>17</v>
      </c>
      <c r="S17" s="10" t="s">
        <v>212</v>
      </c>
      <c r="T17" s="10"/>
    </row>
    <row r="18" spans="1:20">
      <c r="A18" s="38">
        <v>10000</v>
      </c>
      <c r="B18" s="38">
        <v>1</v>
      </c>
      <c r="C18" s="10" t="s">
        <v>213</v>
      </c>
      <c r="D18" s="10">
        <f ca="1">SUM(INDIRECT(D12):INDIRECT(D13))</f>
        <v>20.25525</v>
      </c>
      <c r="E18" s="10">
        <f ca="1">SUM(INDIRECT(E12):INDIRECT(E13))</f>
        <v>2.3498737503177836</v>
      </c>
      <c r="F18" s="10">
        <f ca="1">SUM(INDIRECT(F12):INDIRECT(F13))</f>
        <v>15.702040347499997</v>
      </c>
      <c r="G18" s="10">
        <f ca="1">SUM(INDIRECT(G12):INDIRECT(G13))</f>
        <v>6.2710139879546256</v>
      </c>
      <c r="H18" s="10">
        <f ca="1">SUM(INDIRECT(H12):INDIRECT(H13))</f>
        <v>4.8170351269836242</v>
      </c>
      <c r="I18" s="10">
        <f ca="1">SUM(INDIRECT(I12):INDIRECT(I13))</f>
        <v>1.3699366218175995</v>
      </c>
      <c r="J18" s="10">
        <f ca="1">SUM(INDIRECT(J12):INDIRECT(J13))</f>
        <v>0.71405794080487883</v>
      </c>
      <c r="K18" s="10"/>
      <c r="L18" s="10">
        <f ca="1">SUM(INDIRECT(L12):INDIRECT(L13))</f>
        <v>6.1854503190082358E-2</v>
      </c>
      <c r="M18" s="10">
        <f ca="1">SQRT(SUM(INDIRECT(M12):INDIRECT(M13)))</f>
        <v>283.1648946919546</v>
      </c>
      <c r="N18" s="10">
        <f ca="1">SQRT(SUM(INDIRECT(N12):INDIRECT(N13)))</f>
        <v>804.29608180537946</v>
      </c>
      <c r="O18" s="10">
        <f ca="1">SQRT(SUM(INDIRECT(O12):INDIRECT(O13)))</f>
        <v>1725.5128593180752</v>
      </c>
      <c r="P18" s="10"/>
      <c r="Q18" s="10"/>
      <c r="R18" s="10">
        <v>18</v>
      </c>
      <c r="S18" s="10" t="s">
        <v>214</v>
      </c>
      <c r="T18" s="10"/>
    </row>
    <row r="19" spans="1:20">
      <c r="A19" s="39" t="s">
        <v>215</v>
      </c>
      <c r="B19" s="10"/>
      <c r="C19" s="10"/>
      <c r="D19" s="40" t="s">
        <v>216</v>
      </c>
      <c r="E19" s="40" t="s">
        <v>217</v>
      </c>
      <c r="F19" s="40" t="s">
        <v>218</v>
      </c>
      <c r="G19" s="40" t="s">
        <v>219</v>
      </c>
      <c r="H19" s="40" t="s">
        <v>220</v>
      </c>
      <c r="I19" s="40" t="s">
        <v>221</v>
      </c>
      <c r="J19" s="40" t="s">
        <v>222</v>
      </c>
      <c r="K19" s="41"/>
      <c r="L19" s="41"/>
      <c r="M19" s="41"/>
      <c r="N19" s="41"/>
      <c r="O19" s="41"/>
      <c r="P19" s="10"/>
      <c r="Q19" s="10"/>
      <c r="R19" s="10">
        <v>19</v>
      </c>
      <c r="S19" s="10" t="s">
        <v>104</v>
      </c>
      <c r="T19" s="10"/>
    </row>
    <row r="20" spans="1:20" ht="15" thickBot="1">
      <c r="A20" s="4" t="s">
        <v>223</v>
      </c>
      <c r="B20" s="4" t="s">
        <v>224</v>
      </c>
      <c r="C20" s="10"/>
      <c r="D20" s="4" t="s">
        <v>223</v>
      </c>
      <c r="E20" s="4" t="s">
        <v>224</v>
      </c>
      <c r="F20" s="4" t="s">
        <v>225</v>
      </c>
      <c r="G20" s="4" t="s">
        <v>226</v>
      </c>
      <c r="H20" s="4" t="s">
        <v>227</v>
      </c>
      <c r="I20" s="4" t="s">
        <v>228</v>
      </c>
      <c r="J20" s="4" t="s">
        <v>229</v>
      </c>
      <c r="K20" s="42" t="s">
        <v>230</v>
      </c>
      <c r="L20" s="4" t="s">
        <v>231</v>
      </c>
      <c r="M20" s="4" t="s">
        <v>232</v>
      </c>
      <c r="N20" s="4" t="s">
        <v>233</v>
      </c>
      <c r="O20" s="4" t="s">
        <v>234</v>
      </c>
      <c r="P20" s="13" t="s">
        <v>235</v>
      </c>
      <c r="Q20" s="10"/>
      <c r="R20" s="10">
        <v>20</v>
      </c>
      <c r="S20" s="10" t="s">
        <v>236</v>
      </c>
      <c r="T20" s="10"/>
    </row>
    <row r="21" spans="1:20">
      <c r="A21" s="43">
        <v>-4507</v>
      </c>
      <c r="B21" s="43">
        <v>8.3350000204518437E-4</v>
      </c>
      <c r="C21" s="10"/>
      <c r="D21" s="44">
        <f t="shared" ref="D21:E52" si="3">A21/A$18</f>
        <v>-0.45069999999999999</v>
      </c>
      <c r="E21" s="44">
        <f t="shared" si="3"/>
        <v>8.3350000204518437E-4</v>
      </c>
      <c r="F21" s="36">
        <f>D21*D21</f>
        <v>0.20313049</v>
      </c>
      <c r="G21" s="36">
        <f>D21*F21</f>
        <v>-9.1550911843000002E-2</v>
      </c>
      <c r="H21" s="36">
        <f>F21*F21</f>
        <v>4.1261995967640096E-2</v>
      </c>
      <c r="I21" s="36">
        <f>E21*D21</f>
        <v>-3.7565845092176457E-4</v>
      </c>
      <c r="J21" s="36">
        <f>I21*D21</f>
        <v>1.6930926383043929E-4</v>
      </c>
      <c r="K21" s="36">
        <f t="shared" ref="K21:K84" ca="1" si="4">+E$4+E$5*D21+E$6*D21^2</f>
        <v>-1.1489714584810757E-2</v>
      </c>
      <c r="L21" s="36">
        <f ca="1">+(K21-E21)^2</f>
        <v>1.5186161775369904E-4</v>
      </c>
      <c r="M21" s="36">
        <f t="shared" ref="M21:M84" ca="1" si="5">(M$1-M$2*D21+M$3*F21)^2</f>
        <v>135.17216037186594</v>
      </c>
      <c r="N21" s="36">
        <f t="shared" ref="N21:N84" ca="1" si="6">(-M$2+M$4*D21-M$5*F21)^2</f>
        <v>43765.002910534407</v>
      </c>
      <c r="O21" s="36">
        <f t="shared" ref="O21:O84" ca="1" si="7">+(M$3-D21*M$5+F21*M$6)^2</f>
        <v>107298.6619258788</v>
      </c>
      <c r="P21" s="10">
        <f ca="1">+E21-K21</f>
        <v>1.2323214586855941E-2</v>
      </c>
      <c r="Q21" s="10"/>
      <c r="R21" s="10">
        <v>21</v>
      </c>
      <c r="S21" s="10" t="s">
        <v>237</v>
      </c>
      <c r="T21" s="10"/>
    </row>
    <row r="22" spans="1:20">
      <c r="A22" s="43">
        <v>-3932</v>
      </c>
      <c r="B22" s="43">
        <v>3.0459999979939312E-3</v>
      </c>
      <c r="C22" s="10"/>
      <c r="D22" s="44">
        <f t="shared" si="3"/>
        <v>-0.39319999999999999</v>
      </c>
      <c r="E22" s="44">
        <f t="shared" si="3"/>
        <v>3.0459999979939312E-3</v>
      </c>
      <c r="F22" s="36">
        <f t="shared" ref="F22:F85" si="8">D22*D22</f>
        <v>0.15460624000000001</v>
      </c>
      <c r="G22" s="36">
        <f t="shared" ref="G22:G85" si="9">D22*F22</f>
        <v>-6.0791173567999998E-2</v>
      </c>
      <c r="H22" s="36">
        <f t="shared" ref="H22:H85" si="10">F22*F22</f>
        <v>2.39030894469376E-2</v>
      </c>
      <c r="I22" s="36">
        <f t="shared" ref="I22:I85" si="11">E22*D22</f>
        <v>-1.1976871992112137E-3</v>
      </c>
      <c r="J22" s="36">
        <f t="shared" ref="J22:J85" si="12">I22*D22</f>
        <v>4.7093060672984924E-4</v>
      </c>
      <c r="K22" s="36">
        <f t="shared" ca="1" si="4"/>
        <v>-1.1545850868284035E-2</v>
      </c>
      <c r="L22" s="36">
        <f t="shared" ref="L22:L85" ca="1" si="13">+(K22-E22)^2</f>
        <v>2.1292211170369704E-4</v>
      </c>
      <c r="M22" s="36">
        <f t="shared" ca="1" si="5"/>
        <v>305.48800695039785</v>
      </c>
      <c r="N22" s="36">
        <f t="shared" ca="1" si="6"/>
        <v>30174.440559875613</v>
      </c>
      <c r="O22" s="36">
        <f t="shared" ca="1" si="7"/>
        <v>57618.904908651006</v>
      </c>
      <c r="P22" s="10">
        <f t="shared" ref="P22:P85" ca="1" si="14">+E22-K22</f>
        <v>1.4591850866277966E-2</v>
      </c>
      <c r="Q22" s="10"/>
      <c r="R22" s="10">
        <v>22</v>
      </c>
      <c r="S22" s="10" t="s">
        <v>238</v>
      </c>
      <c r="T22" s="10"/>
    </row>
    <row r="23" spans="1:20">
      <c r="A23" s="43">
        <v>-3896</v>
      </c>
      <c r="B23" s="43">
        <v>1.1880000020028092E-3</v>
      </c>
      <c r="C23" s="10"/>
      <c r="D23" s="44">
        <f t="shared" si="3"/>
        <v>-0.3896</v>
      </c>
      <c r="E23" s="44">
        <f t="shared" si="3"/>
        <v>1.1880000020028092E-3</v>
      </c>
      <c r="F23" s="36">
        <f t="shared" si="8"/>
        <v>0.15178816000000001</v>
      </c>
      <c r="G23" s="36">
        <f t="shared" si="9"/>
        <v>-5.9136667136E-2</v>
      </c>
      <c r="H23" s="36">
        <f t="shared" si="10"/>
        <v>2.3039645516185602E-2</v>
      </c>
      <c r="I23" s="36">
        <f t="shared" si="11"/>
        <v>-4.6284480078029447E-4</v>
      </c>
      <c r="J23" s="36">
        <f t="shared" si="12"/>
        <v>1.8032433438400274E-4</v>
      </c>
      <c r="K23" s="36">
        <f t="shared" ca="1" si="4"/>
        <v>-1.1533881675306758E-2</v>
      </c>
      <c r="L23" s="36">
        <f t="shared" ca="1" si="13"/>
        <v>1.6184627341146488E-4</v>
      </c>
      <c r="M23" s="36">
        <f t="shared" ca="1" si="5"/>
        <v>317.4918135152202</v>
      </c>
      <c r="N23" s="36">
        <f t="shared" ca="1" si="6"/>
        <v>29436.361583520986</v>
      </c>
      <c r="O23" s="36">
        <f t="shared" ca="1" si="7"/>
        <v>55157.395697256856</v>
      </c>
      <c r="P23" s="10">
        <f t="shared" ca="1" si="14"/>
        <v>1.2721881677309567E-2</v>
      </c>
      <c r="Q23" s="10"/>
      <c r="R23" s="10">
        <v>23</v>
      </c>
      <c r="S23" s="10" t="s">
        <v>239</v>
      </c>
      <c r="T23" s="10"/>
    </row>
    <row r="24" spans="1:20">
      <c r="A24" s="43">
        <v>-3890</v>
      </c>
      <c r="B24" s="43">
        <v>-2.1454999994602986E-2</v>
      </c>
      <c r="C24" s="10"/>
      <c r="D24" s="44">
        <f t="shared" si="3"/>
        <v>-0.38900000000000001</v>
      </c>
      <c r="E24" s="44">
        <f t="shared" si="3"/>
        <v>-2.1454999994602986E-2</v>
      </c>
      <c r="F24" s="36">
        <f t="shared" si="8"/>
        <v>0.15132100000000001</v>
      </c>
      <c r="G24" s="36">
        <f t="shared" si="9"/>
        <v>-5.8863869000000006E-2</v>
      </c>
      <c r="H24" s="36">
        <f t="shared" si="10"/>
        <v>2.2898045041000004E-2</v>
      </c>
      <c r="I24" s="36">
        <f t="shared" si="11"/>
        <v>8.3459949979005615E-3</v>
      </c>
      <c r="J24" s="36">
        <f t="shared" si="12"/>
        <v>-3.2465920541833184E-3</v>
      </c>
      <c r="K24" s="36">
        <f t="shared" ca="1" si="4"/>
        <v>-1.153170941752372E-2</v>
      </c>
      <c r="L24" s="36">
        <f t="shared" ca="1" si="13"/>
        <v>9.8471695877150146E-5</v>
      </c>
      <c r="M24" s="36">
        <f t="shared" ca="1" si="5"/>
        <v>319.50416829179903</v>
      </c>
      <c r="N24" s="36">
        <f t="shared" ca="1" si="6"/>
        <v>29314.568556680413</v>
      </c>
      <c r="O24" s="36">
        <f t="shared" ca="1" si="7"/>
        <v>54753.958305172309</v>
      </c>
      <c r="P24" s="10">
        <f t="shared" ca="1" si="14"/>
        <v>-9.9232905770792659E-3</v>
      </c>
      <c r="Q24" s="10"/>
      <c r="R24" s="10">
        <v>24</v>
      </c>
      <c r="S24" s="10" t="s">
        <v>223</v>
      </c>
      <c r="T24" s="10"/>
    </row>
    <row r="25" spans="1:20">
      <c r="A25" s="43">
        <v>-3888</v>
      </c>
      <c r="B25" s="43">
        <v>-7.335999995120801E-3</v>
      </c>
      <c r="C25" s="10"/>
      <c r="D25" s="44">
        <f t="shared" si="3"/>
        <v>-0.38879999999999998</v>
      </c>
      <c r="E25" s="44">
        <f t="shared" si="3"/>
        <v>-7.335999995120801E-3</v>
      </c>
      <c r="F25" s="36">
        <f t="shared" si="8"/>
        <v>0.15116543999999998</v>
      </c>
      <c r="G25" s="36">
        <f t="shared" si="9"/>
        <v>-5.8773123071999993E-2</v>
      </c>
      <c r="H25" s="36">
        <f t="shared" si="10"/>
        <v>2.2850990250393596E-2</v>
      </c>
      <c r="I25" s="36">
        <f t="shared" si="11"/>
        <v>2.8522367981029671E-3</v>
      </c>
      <c r="J25" s="36">
        <f t="shared" si="12"/>
        <v>-1.1089496671024335E-3</v>
      </c>
      <c r="K25" s="36">
        <f t="shared" ca="1" si="4"/>
        <v>-1.1530974068593703E-2</v>
      </c>
      <c r="L25" s="36">
        <f t="shared" ca="1" si="13"/>
        <v>1.7597807477109832E-5</v>
      </c>
      <c r="M25" s="36">
        <f t="shared" ca="1" si="5"/>
        <v>320.17568151755944</v>
      </c>
      <c r="N25" s="36">
        <f t="shared" ca="1" si="6"/>
        <v>29274.048029232636</v>
      </c>
      <c r="O25" s="36">
        <f t="shared" ca="1" si="7"/>
        <v>54619.909091460577</v>
      </c>
      <c r="P25" s="10">
        <f t="shared" ca="1" si="14"/>
        <v>4.194974073472902E-3</v>
      </c>
      <c r="Q25" s="10"/>
      <c r="R25" s="10">
        <v>25</v>
      </c>
      <c r="S25" s="10" t="s">
        <v>224</v>
      </c>
      <c r="T25" s="10"/>
    </row>
    <row r="26" spans="1:20">
      <c r="A26" s="43">
        <v>-3867</v>
      </c>
      <c r="B26" s="43">
        <v>-9.0864999947370961E-3</v>
      </c>
      <c r="C26" s="10"/>
      <c r="D26" s="44">
        <f t="shared" si="3"/>
        <v>-0.38669999999999999</v>
      </c>
      <c r="E26" s="44">
        <f t="shared" si="3"/>
        <v>-9.0864999947370961E-3</v>
      </c>
      <c r="F26" s="36">
        <f t="shared" si="8"/>
        <v>0.14953688999999998</v>
      </c>
      <c r="G26" s="36">
        <f t="shared" si="9"/>
        <v>-5.782591536299999E-2</v>
      </c>
      <c r="H26" s="36">
        <f t="shared" si="10"/>
        <v>2.2361281470872095E-2</v>
      </c>
      <c r="I26" s="36">
        <f t="shared" si="11"/>
        <v>3.513749547964835E-3</v>
      </c>
      <c r="J26" s="36">
        <f t="shared" si="12"/>
        <v>-1.3587669501980016E-3</v>
      </c>
      <c r="K26" s="36">
        <f t="shared" ca="1" si="4"/>
        <v>-1.1522912902945437E-2</v>
      </c>
      <c r="L26" s="36">
        <f t="shared" ca="1" si="13"/>
        <v>5.9361078592842249E-6</v>
      </c>
      <c r="M26" s="36">
        <f t="shared" ca="1" si="5"/>
        <v>327.24824191733416</v>
      </c>
      <c r="N26" s="36">
        <f t="shared" ca="1" si="6"/>
        <v>28850.905032407063</v>
      </c>
      <c r="O26" s="36">
        <f t="shared" ca="1" si="7"/>
        <v>53225.316374191352</v>
      </c>
      <c r="P26" s="10">
        <f t="shared" ca="1" si="14"/>
        <v>2.4364129082083408E-3</v>
      </c>
      <c r="Q26" s="10"/>
      <c r="R26" s="10">
        <v>26</v>
      </c>
      <c r="S26" s="10" t="s">
        <v>240</v>
      </c>
      <c r="T26" s="10"/>
    </row>
    <row r="27" spans="1:20">
      <c r="A27" s="43">
        <v>-3860</v>
      </c>
      <c r="B27" s="43">
        <v>1.3299999991431832E-3</v>
      </c>
      <c r="C27" s="10"/>
      <c r="D27" s="44">
        <f t="shared" si="3"/>
        <v>-0.38600000000000001</v>
      </c>
      <c r="E27" s="44">
        <f t="shared" si="3"/>
        <v>1.3299999991431832E-3</v>
      </c>
      <c r="F27" s="36">
        <f t="shared" si="8"/>
        <v>0.14899600000000002</v>
      </c>
      <c r="G27" s="36">
        <f t="shared" si="9"/>
        <v>-5.751245600000001E-2</v>
      </c>
      <c r="H27" s="36">
        <f t="shared" si="10"/>
        <v>2.2199808016000005E-2</v>
      </c>
      <c r="I27" s="36">
        <f t="shared" si="11"/>
        <v>-5.133799996692687E-4</v>
      </c>
      <c r="J27" s="36">
        <f t="shared" si="12"/>
        <v>1.9816467987233773E-4</v>
      </c>
      <c r="K27" s="36">
        <f t="shared" ca="1" si="4"/>
        <v>-1.1520087875950704E-2</v>
      </c>
      <c r="L27" s="36">
        <f t="shared" ca="1" si="13"/>
        <v>1.6512475839763495E-4</v>
      </c>
      <c r="M27" s="36">
        <f t="shared" ca="1" si="5"/>
        <v>329.61442476844149</v>
      </c>
      <c r="N27" s="36">
        <f t="shared" ca="1" si="6"/>
        <v>28710.797176891429</v>
      </c>
      <c r="O27" s="36">
        <f t="shared" ca="1" si="7"/>
        <v>52765.673998780898</v>
      </c>
      <c r="P27" s="10">
        <f t="shared" ca="1" si="14"/>
        <v>1.2850087875093888E-2</v>
      </c>
      <c r="Q27" s="10"/>
      <c r="R27" s="10"/>
      <c r="S27" s="10"/>
      <c r="T27" s="10"/>
    </row>
    <row r="28" spans="1:20">
      <c r="A28" s="43">
        <v>-3859</v>
      </c>
      <c r="B28" s="43">
        <v>5.3895000019110739E-3</v>
      </c>
      <c r="C28" s="10"/>
      <c r="D28" s="44">
        <f t="shared" si="3"/>
        <v>-0.38590000000000002</v>
      </c>
      <c r="E28" s="44">
        <f t="shared" si="3"/>
        <v>5.3895000019110739E-3</v>
      </c>
      <c r="F28" s="36">
        <f t="shared" si="8"/>
        <v>0.14891881000000001</v>
      </c>
      <c r="G28" s="36">
        <f t="shared" si="9"/>
        <v>-5.7467768779000006E-2</v>
      </c>
      <c r="H28" s="36">
        <f t="shared" si="10"/>
        <v>2.2176811971816104E-2</v>
      </c>
      <c r="I28" s="36">
        <f t="shared" si="11"/>
        <v>-2.0798080507374835E-3</v>
      </c>
      <c r="J28" s="36">
        <f t="shared" si="12"/>
        <v>8.0259792677959496E-4</v>
      </c>
      <c r="K28" s="36">
        <f t="shared" ca="1" si="4"/>
        <v>-1.1519678669164576E-2</v>
      </c>
      <c r="L28" s="36">
        <f t="shared" ca="1" si="13"/>
        <v>2.8592032333035972E-4</v>
      </c>
      <c r="M28" s="36">
        <f t="shared" ca="1" si="5"/>
        <v>329.95279929116646</v>
      </c>
      <c r="N28" s="36">
        <f t="shared" ca="1" si="6"/>
        <v>28690.820023297169</v>
      </c>
      <c r="O28" s="36">
        <f t="shared" ca="1" si="7"/>
        <v>52700.223046475221</v>
      </c>
      <c r="P28" s="10">
        <f t="shared" ca="1" si="14"/>
        <v>1.690917867107565E-2</v>
      </c>
      <c r="Q28" s="10"/>
      <c r="R28" s="10"/>
      <c r="S28" s="10"/>
      <c r="T28" s="10"/>
    </row>
    <row r="29" spans="1:20">
      <c r="A29" s="43">
        <v>-3853</v>
      </c>
      <c r="B29" s="43">
        <v>-5.2534999995259568E-3</v>
      </c>
      <c r="C29" s="10"/>
      <c r="D29" s="44">
        <f t="shared" si="3"/>
        <v>-0.38529999999999998</v>
      </c>
      <c r="E29" s="44">
        <f t="shared" si="3"/>
        <v>-5.2534999995259568E-3</v>
      </c>
      <c r="F29" s="36">
        <f t="shared" si="8"/>
        <v>0.14845608999999999</v>
      </c>
      <c r="G29" s="36">
        <f t="shared" si="9"/>
        <v>-5.7200131476999989E-2</v>
      </c>
      <c r="H29" s="36">
        <f t="shared" si="10"/>
        <v>2.2039210658088094E-2</v>
      </c>
      <c r="I29" s="36">
        <f t="shared" si="11"/>
        <v>2.0241735498173511E-3</v>
      </c>
      <c r="J29" s="36">
        <f t="shared" si="12"/>
        <v>-7.7991406874462538E-4</v>
      </c>
      <c r="K29" s="36">
        <f t="shared" ca="1" si="4"/>
        <v>-1.1517193863066655E-2</v>
      </c>
      <c r="L29" s="36">
        <f t="shared" ca="1" si="13"/>
        <v>3.9233860816157398E-5</v>
      </c>
      <c r="M29" s="36">
        <f t="shared" ca="1" si="5"/>
        <v>331.98486243635028</v>
      </c>
      <c r="N29" s="36">
        <f t="shared" ca="1" si="6"/>
        <v>28571.15767052503</v>
      </c>
      <c r="O29" s="36">
        <f t="shared" ca="1" si="7"/>
        <v>52308.629354760204</v>
      </c>
      <c r="P29" s="10">
        <f t="shared" ca="1" si="14"/>
        <v>6.263693863540698E-3</v>
      </c>
      <c r="Q29" s="10"/>
      <c r="R29" s="10"/>
      <c r="S29" s="10"/>
      <c r="T29" s="10"/>
    </row>
    <row r="30" spans="1:20">
      <c r="A30" s="43">
        <v>-3853</v>
      </c>
      <c r="B30" s="43">
        <v>2.0465000052354299E-3</v>
      </c>
      <c r="C30" s="10"/>
      <c r="D30" s="44">
        <f t="shared" si="3"/>
        <v>-0.38529999999999998</v>
      </c>
      <c r="E30" s="44">
        <f t="shared" si="3"/>
        <v>2.0465000052354299E-3</v>
      </c>
      <c r="F30" s="36">
        <f t="shared" si="8"/>
        <v>0.14845608999999999</v>
      </c>
      <c r="G30" s="36">
        <f t="shared" si="9"/>
        <v>-5.7200131476999989E-2</v>
      </c>
      <c r="H30" s="36">
        <f t="shared" si="10"/>
        <v>2.2039210658088094E-2</v>
      </c>
      <c r="I30" s="36">
        <f t="shared" si="11"/>
        <v>-7.8851645201721105E-4</v>
      </c>
      <c r="J30" s="36">
        <f t="shared" si="12"/>
        <v>3.0381538896223138E-4</v>
      </c>
      <c r="K30" s="36">
        <f t="shared" ca="1" si="4"/>
        <v>-1.1517193863066655E-2</v>
      </c>
      <c r="L30" s="36">
        <f t="shared" ca="1" si="13"/>
        <v>1.8397379135301557E-4</v>
      </c>
      <c r="M30" s="36">
        <f t="shared" ca="1" si="5"/>
        <v>331.98486243635028</v>
      </c>
      <c r="N30" s="36">
        <f t="shared" ca="1" si="6"/>
        <v>28571.15767052503</v>
      </c>
      <c r="O30" s="36">
        <f t="shared" ca="1" si="7"/>
        <v>52308.629354760204</v>
      </c>
      <c r="P30" s="10">
        <f t="shared" ca="1" si="14"/>
        <v>1.3563693868302085E-2</v>
      </c>
      <c r="Q30" s="10"/>
      <c r="R30" s="10"/>
      <c r="S30" s="10"/>
      <c r="T30" s="10"/>
    </row>
    <row r="31" spans="1:20">
      <c r="A31" s="43">
        <v>-3853</v>
      </c>
      <c r="B31" s="43">
        <v>9.7464999998919666E-3</v>
      </c>
      <c r="C31" s="10"/>
      <c r="D31" s="44">
        <f t="shared" si="3"/>
        <v>-0.38529999999999998</v>
      </c>
      <c r="E31" s="44">
        <f t="shared" si="3"/>
        <v>9.7464999998919666E-3</v>
      </c>
      <c r="F31" s="36">
        <f t="shared" si="8"/>
        <v>0.14845608999999999</v>
      </c>
      <c r="G31" s="36">
        <f t="shared" si="9"/>
        <v>-5.7200131476999989E-2</v>
      </c>
      <c r="H31" s="36">
        <f t="shared" si="10"/>
        <v>2.2039210658088094E-2</v>
      </c>
      <c r="I31" s="36">
        <f t="shared" si="11"/>
        <v>-3.7553264499583746E-3</v>
      </c>
      <c r="J31" s="36">
        <f t="shared" si="12"/>
        <v>1.4469272811689616E-3</v>
      </c>
      <c r="K31" s="36">
        <f t="shared" ca="1" si="4"/>
        <v>-1.1517193863066655E-2</v>
      </c>
      <c r="L31" s="36">
        <f t="shared" ca="1" si="13"/>
        <v>4.5214467669762412E-4</v>
      </c>
      <c r="M31" s="36">
        <f t="shared" ca="1" si="5"/>
        <v>331.98486243635028</v>
      </c>
      <c r="N31" s="36">
        <f t="shared" ca="1" si="6"/>
        <v>28571.15767052503</v>
      </c>
      <c r="O31" s="36">
        <f t="shared" ca="1" si="7"/>
        <v>52308.629354760204</v>
      </c>
      <c r="P31" s="10">
        <f t="shared" ca="1" si="14"/>
        <v>2.1263693862958621E-2</v>
      </c>
      <c r="Q31" s="10"/>
      <c r="R31" s="10"/>
      <c r="S31" s="10"/>
      <c r="T31" s="10"/>
    </row>
    <row r="32" spans="1:20">
      <c r="A32" s="43">
        <v>-3838</v>
      </c>
      <c r="B32" s="43">
        <v>1.5639000004739501E-2</v>
      </c>
      <c r="C32" s="10"/>
      <c r="D32" s="44">
        <f t="shared" si="3"/>
        <v>-0.38379999999999997</v>
      </c>
      <c r="E32" s="44">
        <f t="shared" si="3"/>
        <v>1.5639000004739501E-2</v>
      </c>
      <c r="F32" s="36">
        <f t="shared" si="8"/>
        <v>0.14730243999999998</v>
      </c>
      <c r="G32" s="36">
        <f t="shared" si="9"/>
        <v>-5.6534676471999987E-2</v>
      </c>
      <c r="H32" s="36">
        <f t="shared" si="10"/>
        <v>2.1698008829953593E-2</v>
      </c>
      <c r="I32" s="36">
        <f t="shared" si="11"/>
        <v>-6.0022482018190198E-3</v>
      </c>
      <c r="J32" s="36">
        <f t="shared" si="12"/>
        <v>2.3036628598581397E-3</v>
      </c>
      <c r="K32" s="36">
        <f t="shared" ca="1" si="4"/>
        <v>-1.1510760107463321E-2</v>
      </c>
      <c r="L32" s="36">
        <f t="shared" ca="1" si="13"/>
        <v>7.3710947415015935E-4</v>
      </c>
      <c r="M32" s="36">
        <f t="shared" ca="1" si="5"/>
        <v>337.07848629352748</v>
      </c>
      <c r="N32" s="36">
        <f t="shared" ca="1" si="6"/>
        <v>28273.50291693442</v>
      </c>
      <c r="O32" s="36">
        <f t="shared" ca="1" si="7"/>
        <v>51337.958694143708</v>
      </c>
      <c r="P32" s="10">
        <f t="shared" ca="1" si="14"/>
        <v>2.7149760112202822E-2</v>
      </c>
      <c r="Q32" s="10"/>
      <c r="R32" s="10"/>
      <c r="S32" s="10"/>
      <c r="T32" s="10"/>
    </row>
    <row r="33" spans="1:20">
      <c r="A33" s="43">
        <v>-3833</v>
      </c>
      <c r="B33" s="43">
        <v>5.936500005191192E-3</v>
      </c>
      <c r="C33" s="10"/>
      <c r="D33" s="44">
        <f t="shared" si="3"/>
        <v>-0.38329999999999997</v>
      </c>
      <c r="E33" s="44">
        <f t="shared" si="3"/>
        <v>5.936500005191192E-3</v>
      </c>
      <c r="F33" s="36">
        <f t="shared" si="8"/>
        <v>0.14691888999999997</v>
      </c>
      <c r="G33" s="36">
        <f t="shared" si="9"/>
        <v>-5.6314010536999984E-2</v>
      </c>
      <c r="H33" s="36">
        <f t="shared" si="10"/>
        <v>2.1585160238832092E-2</v>
      </c>
      <c r="I33" s="36">
        <f t="shared" si="11"/>
        <v>-2.2754604519897837E-3</v>
      </c>
      <c r="J33" s="36">
        <f t="shared" si="12"/>
        <v>8.7218399124768399E-4</v>
      </c>
      <c r="K33" s="36">
        <f t="shared" ca="1" si="4"/>
        <v>-1.1508545128497598E-2</v>
      </c>
      <c r="L33" s="36">
        <f t="shared" ca="1" si="13"/>
        <v>3.0432959971643888E-4</v>
      </c>
      <c r="M33" s="36">
        <f t="shared" ca="1" si="5"/>
        <v>338.78057812688627</v>
      </c>
      <c r="N33" s="36">
        <f t="shared" ca="1" si="6"/>
        <v>28174.760038283472</v>
      </c>
      <c r="O33" s="36">
        <f t="shared" ca="1" si="7"/>
        <v>51017.031069428267</v>
      </c>
      <c r="P33" s="10">
        <f t="shared" ca="1" si="14"/>
        <v>1.7445045133688789E-2</v>
      </c>
      <c r="Q33" s="10"/>
      <c r="R33" s="10"/>
      <c r="S33" s="10"/>
      <c r="T33" s="10"/>
    </row>
    <row r="34" spans="1:20">
      <c r="A34" s="43">
        <v>-3816</v>
      </c>
      <c r="B34" s="43">
        <v>-1.6051999999035615E-2</v>
      </c>
      <c r="C34" s="10"/>
      <c r="D34" s="44">
        <f t="shared" si="3"/>
        <v>-0.38159999999999999</v>
      </c>
      <c r="E34" s="44">
        <f t="shared" si="3"/>
        <v>-1.6051999999035615E-2</v>
      </c>
      <c r="F34" s="36">
        <f t="shared" si="8"/>
        <v>0.14561856000000001</v>
      </c>
      <c r="G34" s="36">
        <f t="shared" si="9"/>
        <v>-5.5568042496000003E-2</v>
      </c>
      <c r="H34" s="36">
        <f t="shared" si="10"/>
        <v>2.1204765016473601E-2</v>
      </c>
      <c r="I34" s="36">
        <f t="shared" si="11"/>
        <v>6.125443199631991E-3</v>
      </c>
      <c r="J34" s="36">
        <f t="shared" si="12"/>
        <v>-2.3374691249795679E-3</v>
      </c>
      <c r="K34" s="36">
        <f t="shared" ca="1" si="4"/>
        <v>-1.1500750927334482E-2</v>
      </c>
      <c r="L34" s="36">
        <f t="shared" ca="1" si="13"/>
        <v>2.0713868112660428E-5</v>
      </c>
      <c r="M34" s="36">
        <f t="shared" ca="1" si="5"/>
        <v>344.58315647087556</v>
      </c>
      <c r="N34" s="36">
        <f t="shared" ca="1" si="6"/>
        <v>27840.805893236575</v>
      </c>
      <c r="O34" s="36">
        <f t="shared" ca="1" si="7"/>
        <v>49935.657651962385</v>
      </c>
      <c r="P34" s="10">
        <f t="shared" ca="1" si="14"/>
        <v>-4.5512490717011331E-3</v>
      </c>
      <c r="Q34" s="10"/>
      <c r="R34" s="10"/>
      <c r="S34" s="10"/>
      <c r="T34" s="10"/>
    </row>
    <row r="35" spans="1:20">
      <c r="A35" s="43">
        <v>-3522</v>
      </c>
      <c r="B35" s="43">
        <v>-5.5899999279063195E-4</v>
      </c>
      <c r="C35" s="10"/>
      <c r="D35" s="44">
        <f t="shared" si="3"/>
        <v>-0.35220000000000001</v>
      </c>
      <c r="E35" s="44">
        <f t="shared" si="3"/>
        <v>-5.5899999279063195E-4</v>
      </c>
      <c r="F35" s="36">
        <f t="shared" si="8"/>
        <v>0.12404484</v>
      </c>
      <c r="G35" s="36">
        <f t="shared" si="9"/>
        <v>-4.3688592648000006E-2</v>
      </c>
      <c r="H35" s="36">
        <f t="shared" si="10"/>
        <v>1.5387122330625601E-2</v>
      </c>
      <c r="I35" s="36">
        <f t="shared" si="11"/>
        <v>1.9687979746086057E-4</v>
      </c>
      <c r="J35" s="36">
        <f t="shared" si="12"/>
        <v>-6.9341064665715097E-5</v>
      </c>
      <c r="K35" s="36">
        <f t="shared" ca="1" si="4"/>
        <v>-1.1301593260718366E-2</v>
      </c>
      <c r="L35" s="36">
        <f t="shared" ca="1" si="13"/>
        <v>1.1540331012012627E-4</v>
      </c>
      <c r="M35" s="36">
        <f t="shared" ca="1" si="5"/>
        <v>448.08890515830683</v>
      </c>
      <c r="N35" s="36">
        <f t="shared" ca="1" si="6"/>
        <v>22485.577066955571</v>
      </c>
      <c r="O35" s="36">
        <f t="shared" ca="1" si="7"/>
        <v>33516.572080807222</v>
      </c>
      <c r="P35" s="10">
        <f t="shared" ca="1" si="14"/>
        <v>1.0742593267927734E-2</v>
      </c>
      <c r="Q35" s="10"/>
      <c r="R35" s="10"/>
      <c r="S35" s="10"/>
      <c r="T35" s="10"/>
    </row>
    <row r="36" spans="1:20">
      <c r="A36" s="43">
        <v>-3500</v>
      </c>
      <c r="B36" s="43">
        <v>1.750000003085006E-3</v>
      </c>
      <c r="C36" s="10"/>
      <c r="D36" s="44">
        <f t="shared" si="3"/>
        <v>-0.35</v>
      </c>
      <c r="E36" s="44">
        <f t="shared" si="3"/>
        <v>1.750000003085006E-3</v>
      </c>
      <c r="F36" s="36">
        <f t="shared" si="8"/>
        <v>0.12249999999999998</v>
      </c>
      <c r="G36" s="36">
        <f t="shared" si="9"/>
        <v>-4.287499999999999E-2</v>
      </c>
      <c r="H36" s="36">
        <f t="shared" si="10"/>
        <v>1.5006249999999995E-2</v>
      </c>
      <c r="I36" s="36">
        <f t="shared" si="11"/>
        <v>-6.1250000107975204E-4</v>
      </c>
      <c r="J36" s="36">
        <f t="shared" si="12"/>
        <v>2.1437500037791319E-4</v>
      </c>
      <c r="K36" s="36">
        <f t="shared" ca="1" si="4"/>
        <v>-1.1281796531557718E-2</v>
      </c>
      <c r="L36" s="36">
        <f t="shared" ca="1" si="13"/>
        <v>1.6982772092032612E-4</v>
      </c>
      <c r="M36" s="36">
        <f t="shared" ca="1" si="5"/>
        <v>456.02511390926435</v>
      </c>
      <c r="N36" s="36">
        <f t="shared" ca="1" si="6"/>
        <v>22115.77286649025</v>
      </c>
      <c r="O36" s="36">
        <f t="shared" ca="1" si="7"/>
        <v>32452.890176897072</v>
      </c>
      <c r="P36" s="10">
        <f t="shared" ca="1" si="14"/>
        <v>1.3031796534642724E-2</v>
      </c>
      <c r="Q36" s="10"/>
      <c r="R36" s="10"/>
      <c r="S36" s="10"/>
      <c r="T36" s="10"/>
    </row>
    <row r="37" spans="1:20">
      <c r="A37" s="43">
        <v>-3263</v>
      </c>
      <c r="B37" s="43">
        <v>-4.1484999965177849E-3</v>
      </c>
      <c r="C37" s="10"/>
      <c r="D37" s="44">
        <f t="shared" si="3"/>
        <v>-0.32629999999999998</v>
      </c>
      <c r="E37" s="44">
        <f t="shared" si="3"/>
        <v>-4.1484999965177849E-3</v>
      </c>
      <c r="F37" s="36">
        <f t="shared" si="8"/>
        <v>0.10647168999999998</v>
      </c>
      <c r="G37" s="36">
        <f t="shared" si="9"/>
        <v>-3.4741712446999994E-2</v>
      </c>
      <c r="H37" s="36">
        <f t="shared" si="10"/>
        <v>1.1336220771456096E-2</v>
      </c>
      <c r="I37" s="36">
        <f t="shared" si="11"/>
        <v>1.3536555488637531E-3</v>
      </c>
      <c r="J37" s="36">
        <f t="shared" si="12"/>
        <v>-4.4169780559424264E-4</v>
      </c>
      <c r="K37" s="36">
        <f t="shared" ca="1" si="4"/>
        <v>-1.1025321962885543E-2</v>
      </c>
      <c r="L37" s="36">
        <f t="shared" ca="1" si="13"/>
        <v>4.729068035711812E-5</v>
      </c>
      <c r="M37" s="36">
        <f t="shared" ca="1" si="5"/>
        <v>542.5139214235561</v>
      </c>
      <c r="N37" s="36">
        <f t="shared" ca="1" si="6"/>
        <v>18390.333734284544</v>
      </c>
      <c r="O37" s="36">
        <f t="shared" ca="1" si="7"/>
        <v>22328.430544872812</v>
      </c>
      <c r="P37" s="10">
        <f t="shared" ca="1" si="14"/>
        <v>6.8768219663677584E-3</v>
      </c>
      <c r="Q37" s="10"/>
      <c r="R37" s="10"/>
      <c r="S37" s="10"/>
      <c r="T37" s="10"/>
    </row>
    <row r="38" spans="1:20">
      <c r="A38" s="43">
        <v>-2046.5</v>
      </c>
      <c r="B38" s="43">
        <v>-0.19276674999855459</v>
      </c>
      <c r="C38" s="10"/>
      <c r="D38" s="44">
        <f t="shared" si="3"/>
        <v>-0.20465</v>
      </c>
      <c r="E38" s="44">
        <f t="shared" si="3"/>
        <v>-0.19276674999855459</v>
      </c>
      <c r="F38" s="36">
        <f t="shared" si="8"/>
        <v>4.18816225E-2</v>
      </c>
      <c r="G38" s="36">
        <f t="shared" si="9"/>
        <v>-8.5710740446249996E-3</v>
      </c>
      <c r="H38" s="36">
        <f t="shared" si="10"/>
        <v>1.7540703032325063E-3</v>
      </c>
      <c r="I38" s="36">
        <f t="shared" si="11"/>
        <v>3.9449715387204196E-2</v>
      </c>
      <c r="J38" s="36">
        <f t="shared" si="12"/>
        <v>-8.0733842539913378E-3</v>
      </c>
      <c r="K38" s="36">
        <f t="shared" ca="1" si="4"/>
        <v>-8.4641703245210958E-3</v>
      </c>
      <c r="L38" s="36">
        <f t="shared" ca="1" si="13"/>
        <v>3.3967440874503464E-2</v>
      </c>
      <c r="M38" s="36">
        <f t="shared" ca="1" si="5"/>
        <v>968.56373984056802</v>
      </c>
      <c r="N38" s="36">
        <f t="shared" ca="1" si="6"/>
        <v>5647.6507564054791</v>
      </c>
      <c r="O38" s="36">
        <f t="shared" ca="1" si="7"/>
        <v>242.92625935857512</v>
      </c>
      <c r="P38" s="10">
        <f t="shared" ca="1" si="14"/>
        <v>-0.18430257967403349</v>
      </c>
      <c r="Q38" s="10"/>
      <c r="R38" s="10"/>
      <c r="S38" s="10"/>
      <c r="T38" s="10"/>
    </row>
    <row r="39" spans="1:20">
      <c r="A39" s="43">
        <v>-1293</v>
      </c>
      <c r="B39" s="43">
        <v>3.6665000006905757E-3</v>
      </c>
      <c r="C39" s="10"/>
      <c r="D39" s="44">
        <f t="shared" si="3"/>
        <v>-0.1293</v>
      </c>
      <c r="E39" s="44">
        <f t="shared" si="3"/>
        <v>3.6665000006905757E-3</v>
      </c>
      <c r="F39" s="36">
        <f t="shared" si="8"/>
        <v>1.6718489999999999E-2</v>
      </c>
      <c r="G39" s="36">
        <f t="shared" si="9"/>
        <v>-2.1617007569999999E-3</v>
      </c>
      <c r="H39" s="36">
        <f t="shared" si="10"/>
        <v>2.7950790788009995E-4</v>
      </c>
      <c r="I39" s="36">
        <f t="shared" si="11"/>
        <v>-4.7407845008929142E-4</v>
      </c>
      <c r="J39" s="36">
        <f t="shared" si="12"/>
        <v>6.1298343596545376E-5</v>
      </c>
      <c r="K39" s="36">
        <f t="shared" ca="1" si="4"/>
        <v>-5.8328716880236466E-3</v>
      </c>
      <c r="L39" s="36">
        <f t="shared" ca="1" si="13"/>
        <v>9.0238062480345292E-5</v>
      </c>
      <c r="M39" s="36">
        <f t="shared" ca="1" si="5"/>
        <v>1169.4490494783799</v>
      </c>
      <c r="N39" s="36">
        <f t="shared" ca="1" si="6"/>
        <v>1884.1213592262434</v>
      </c>
      <c r="O39" s="36">
        <f t="shared" ca="1" si="7"/>
        <v>2237.2966490159647</v>
      </c>
      <c r="P39" s="10">
        <f t="shared" ca="1" si="14"/>
        <v>9.4993716887142223E-3</v>
      </c>
      <c r="Q39" s="10"/>
      <c r="R39" s="10"/>
      <c r="S39" s="10"/>
      <c r="T39" s="10"/>
    </row>
    <row r="40" spans="1:20">
      <c r="A40" s="43">
        <v>-1263</v>
      </c>
      <c r="B40" s="43">
        <v>-2.3148500004026573E-2</v>
      </c>
      <c r="C40" s="10"/>
      <c r="D40" s="44">
        <f t="shared" si="3"/>
        <v>-0.1263</v>
      </c>
      <c r="E40" s="44">
        <f t="shared" si="3"/>
        <v>-2.3148500004026573E-2</v>
      </c>
      <c r="F40" s="36">
        <f t="shared" si="8"/>
        <v>1.5951689999999998E-2</v>
      </c>
      <c r="G40" s="36">
        <f t="shared" si="9"/>
        <v>-2.0146984469999996E-3</v>
      </c>
      <c r="H40" s="36">
        <f t="shared" si="10"/>
        <v>2.5445641385609991E-4</v>
      </c>
      <c r="I40" s="36">
        <f t="shared" si="11"/>
        <v>2.9236555505085561E-3</v>
      </c>
      <c r="J40" s="36">
        <f t="shared" si="12"/>
        <v>-3.6925769602923062E-4</v>
      </c>
      <c r="K40" s="36">
        <f t="shared" ca="1" si="4"/>
        <v>-5.7115625824304649E-3</v>
      </c>
      <c r="L40" s="36">
        <f t="shared" ca="1" si="13"/>
        <v>3.0404678664465874E-4</v>
      </c>
      <c r="M40" s="36">
        <f t="shared" ca="1" si="5"/>
        <v>1175.9109909460028</v>
      </c>
      <c r="N40" s="36">
        <f t="shared" ca="1" si="6"/>
        <v>1783.6195545033324</v>
      </c>
      <c r="O40" s="36">
        <f t="shared" ca="1" si="7"/>
        <v>2448.9534783225654</v>
      </c>
      <c r="P40" s="10">
        <f t="shared" ca="1" si="14"/>
        <v>-1.7436937421596108E-2</v>
      </c>
      <c r="Q40" s="10"/>
      <c r="R40" s="10"/>
      <c r="S40" s="10"/>
      <c r="T40" s="10"/>
    </row>
    <row r="41" spans="1:20">
      <c r="A41" s="43">
        <v>-1263</v>
      </c>
      <c r="B41" s="43">
        <v>-2.4148500000592321E-2</v>
      </c>
      <c r="C41" s="10"/>
      <c r="D41" s="44">
        <f t="shared" si="3"/>
        <v>-0.1263</v>
      </c>
      <c r="E41" s="44">
        <f t="shared" si="3"/>
        <v>-2.4148500000592321E-2</v>
      </c>
      <c r="F41" s="36">
        <f t="shared" si="8"/>
        <v>1.5951689999999998E-2</v>
      </c>
      <c r="G41" s="36">
        <f t="shared" si="9"/>
        <v>-2.0146984469999996E-3</v>
      </c>
      <c r="H41" s="36">
        <f t="shared" si="10"/>
        <v>2.5445641385609991E-4</v>
      </c>
      <c r="I41" s="36">
        <f t="shared" si="11"/>
        <v>3.0499555500748099E-3</v>
      </c>
      <c r="J41" s="36">
        <f t="shared" si="12"/>
        <v>-3.8520938597444849E-4</v>
      </c>
      <c r="K41" s="36">
        <f t="shared" ca="1" si="4"/>
        <v>-5.7115625824304649E-3</v>
      </c>
      <c r="L41" s="36">
        <f t="shared" ca="1" si="13"/>
        <v>3.3992066136121678E-4</v>
      </c>
      <c r="M41" s="36">
        <f t="shared" ca="1" si="5"/>
        <v>1175.9109909460028</v>
      </c>
      <c r="N41" s="36">
        <f t="shared" ca="1" si="6"/>
        <v>1783.6195545033324</v>
      </c>
      <c r="O41" s="36">
        <f t="shared" ca="1" si="7"/>
        <v>2448.9534783225654</v>
      </c>
      <c r="P41" s="10">
        <f t="shared" ca="1" si="14"/>
        <v>-1.8436937418161856E-2</v>
      </c>
      <c r="Q41" s="10"/>
      <c r="R41" s="10"/>
      <c r="S41" s="10"/>
      <c r="T41" s="10"/>
    </row>
    <row r="42" spans="1:20">
      <c r="A42" s="43">
        <v>-1234</v>
      </c>
      <c r="B42" s="43">
        <v>-0.1084229999978561</v>
      </c>
      <c r="C42" s="10"/>
      <c r="D42" s="44">
        <f t="shared" si="3"/>
        <v>-0.1234</v>
      </c>
      <c r="E42" s="44">
        <f t="shared" si="3"/>
        <v>-0.1084229999978561</v>
      </c>
      <c r="F42" s="36">
        <f t="shared" si="8"/>
        <v>1.5227559999999999E-2</v>
      </c>
      <c r="G42" s="36">
        <f t="shared" si="9"/>
        <v>-1.8790809039999998E-3</v>
      </c>
      <c r="H42" s="36">
        <f t="shared" si="10"/>
        <v>2.3187858355359998E-4</v>
      </c>
      <c r="I42" s="36">
        <f t="shared" si="11"/>
        <v>1.3379398199735442E-2</v>
      </c>
      <c r="J42" s="36">
        <f t="shared" si="12"/>
        <v>-1.6510177378473536E-3</v>
      </c>
      <c r="K42" s="36">
        <f t="shared" ca="1" si="4"/>
        <v>-5.5930926763778574E-3</v>
      </c>
      <c r="L42" s="36">
        <f t="shared" ca="1" si="13"/>
        <v>1.0573989839743803E-2</v>
      </c>
      <c r="M42" s="36">
        <f t="shared" ca="1" si="5"/>
        <v>1182.033822173983</v>
      </c>
      <c r="N42" s="36">
        <f t="shared" ca="1" si="6"/>
        <v>1689.6265677375141</v>
      </c>
      <c r="O42" s="36">
        <f t="shared" ca="1" si="7"/>
        <v>2660.266272765818</v>
      </c>
      <c r="P42" s="10">
        <f t="shared" ca="1" si="14"/>
        <v>-0.10282990732147823</v>
      </c>
      <c r="Q42" s="10"/>
      <c r="R42" s="10"/>
      <c r="S42" s="10"/>
      <c r="T42" s="10"/>
    </row>
    <row r="43" spans="1:20">
      <c r="A43" s="43">
        <v>-1048</v>
      </c>
      <c r="B43" s="43">
        <v>1.8644000003405381E-2</v>
      </c>
      <c r="C43" s="10"/>
      <c r="D43" s="44">
        <f t="shared" si="3"/>
        <v>-0.1048</v>
      </c>
      <c r="E43" s="44">
        <f t="shared" si="3"/>
        <v>1.8644000003405381E-2</v>
      </c>
      <c r="F43" s="36">
        <f t="shared" si="8"/>
        <v>1.0983040000000001E-2</v>
      </c>
      <c r="G43" s="36">
        <f t="shared" si="9"/>
        <v>-1.1510225920000003E-3</v>
      </c>
      <c r="H43" s="36">
        <f t="shared" si="10"/>
        <v>1.2062716764160003E-4</v>
      </c>
      <c r="I43" s="36">
        <f t="shared" si="11"/>
        <v>-1.953891200356884E-3</v>
      </c>
      <c r="J43" s="36">
        <f t="shared" si="12"/>
        <v>2.0476779779740145E-4</v>
      </c>
      <c r="K43" s="36">
        <f t="shared" ca="1" si="4"/>
        <v>-4.8051007435026992E-3</v>
      </c>
      <c r="L43" s="36">
        <f t="shared" ca="1" si="13"/>
        <v>5.4986032583864513E-4</v>
      </c>
      <c r="M43" s="36">
        <f t="shared" ca="1" si="5"/>
        <v>1218.3431280425389</v>
      </c>
      <c r="N43" s="36">
        <f t="shared" ca="1" si="6"/>
        <v>1157.6962764994428</v>
      </c>
      <c r="O43" s="36">
        <f t="shared" ca="1" si="7"/>
        <v>4153.6673547610162</v>
      </c>
      <c r="P43" s="10">
        <f t="shared" ca="1" si="14"/>
        <v>2.3449100746908081E-2</v>
      </c>
      <c r="Q43" s="10"/>
      <c r="R43" s="10"/>
      <c r="S43" s="10"/>
      <c r="T43" s="10"/>
    </row>
    <row r="44" spans="1:20">
      <c r="A44" s="43">
        <v>-645</v>
      </c>
      <c r="B44" s="43">
        <v>-2.3774999935994856E-3</v>
      </c>
      <c r="C44" s="10"/>
      <c r="D44" s="44">
        <f t="shared" si="3"/>
        <v>-6.4500000000000002E-2</v>
      </c>
      <c r="E44" s="44">
        <f t="shared" si="3"/>
        <v>-2.3774999935994856E-3</v>
      </c>
      <c r="F44" s="36">
        <f t="shared" si="8"/>
        <v>4.1602499999999999E-3</v>
      </c>
      <c r="G44" s="36">
        <f t="shared" si="9"/>
        <v>-2.6833612499999998E-4</v>
      </c>
      <c r="H44" s="36">
        <f t="shared" si="10"/>
        <v>1.7307680062499999E-5</v>
      </c>
      <c r="I44" s="36">
        <f t="shared" si="11"/>
        <v>1.5334874958716682E-4</v>
      </c>
      <c r="J44" s="36">
        <f t="shared" si="12"/>
        <v>-9.89099434837226E-6</v>
      </c>
      <c r="K44" s="36">
        <f t="shared" ca="1" si="4"/>
        <v>-2.9306933216906223E-3</v>
      </c>
      <c r="L44" s="36">
        <f t="shared" ca="1" si="13"/>
        <v>3.0602285824454802E-7</v>
      </c>
      <c r="M44" s="36">
        <f t="shared" ca="1" si="5"/>
        <v>1278.5265355505171</v>
      </c>
      <c r="N44" s="36">
        <f t="shared" ca="1" si="6"/>
        <v>384.03709322611263</v>
      </c>
      <c r="O44" s="36">
        <f t="shared" ca="1" si="7"/>
        <v>7945.2206853888756</v>
      </c>
      <c r="P44" s="10">
        <f t="shared" ca="1" si="14"/>
        <v>5.5319332809113672E-4</v>
      </c>
      <c r="Q44" s="10"/>
      <c r="R44" s="10"/>
      <c r="S44" s="10"/>
      <c r="T44" s="10"/>
    </row>
    <row r="45" spans="1:20">
      <c r="A45" s="43">
        <v>-631</v>
      </c>
      <c r="B45" s="43">
        <v>8.4555000066757202E-3</v>
      </c>
      <c r="C45" s="10"/>
      <c r="D45" s="44">
        <f t="shared" si="3"/>
        <v>-6.3100000000000003E-2</v>
      </c>
      <c r="E45" s="44">
        <f t="shared" si="3"/>
        <v>8.4555000066757202E-3</v>
      </c>
      <c r="F45" s="36">
        <f t="shared" si="8"/>
        <v>3.98161E-3</v>
      </c>
      <c r="G45" s="36">
        <f t="shared" si="9"/>
        <v>-2.5123959100000002E-4</v>
      </c>
      <c r="H45" s="36">
        <f t="shared" si="10"/>
        <v>1.58532181921E-5</v>
      </c>
      <c r="I45" s="36">
        <f t="shared" si="11"/>
        <v>-5.3354205042123795E-4</v>
      </c>
      <c r="J45" s="36">
        <f t="shared" si="12"/>
        <v>3.3666503381580118E-5</v>
      </c>
      <c r="K45" s="36">
        <f t="shared" ca="1" si="4"/>
        <v>-2.8614678431284654E-3</v>
      </c>
      <c r="L45" s="36">
        <f t="shared" ca="1" si="13"/>
        <v>1.2807376131350158E-4</v>
      </c>
      <c r="M45" s="36">
        <f t="shared" ca="1" si="5"/>
        <v>1280.1439441316684</v>
      </c>
      <c r="N45" s="36">
        <f t="shared" ca="1" si="6"/>
        <v>365.50085869278132</v>
      </c>
      <c r="O45" s="36">
        <f t="shared" ca="1" si="7"/>
        <v>8084.6827664745688</v>
      </c>
      <c r="P45" s="10">
        <f t="shared" ca="1" si="14"/>
        <v>1.1316967849804186E-2</v>
      </c>
      <c r="Q45" s="10"/>
      <c r="R45" s="10"/>
      <c r="S45" s="10"/>
      <c r="T45" s="10"/>
    </row>
    <row r="46" spans="1:20">
      <c r="A46" s="43">
        <v>-3.5</v>
      </c>
      <c r="B46" s="43">
        <v>-3.1208249994961079E-2</v>
      </c>
      <c r="C46" s="10"/>
      <c r="D46" s="44">
        <f t="shared" si="3"/>
        <v>-3.5E-4</v>
      </c>
      <c r="E46" s="44">
        <f t="shared" si="3"/>
        <v>-3.1208249994961079E-2</v>
      </c>
      <c r="F46" s="36">
        <f t="shared" si="8"/>
        <v>1.2249999999999999E-7</v>
      </c>
      <c r="G46" s="36">
        <f t="shared" si="9"/>
        <v>-4.2874999999999994E-11</v>
      </c>
      <c r="H46" s="36">
        <f t="shared" si="10"/>
        <v>1.5006249999999997E-14</v>
      </c>
      <c r="I46" s="36">
        <f t="shared" si="11"/>
        <v>1.0922887498236378E-5</v>
      </c>
      <c r="J46" s="36">
        <f t="shared" si="12"/>
        <v>-3.8230106243827324E-9</v>
      </c>
      <c r="K46" s="36">
        <f t="shared" ca="1" si="4"/>
        <v>5.2468093956391487E-4</v>
      </c>
      <c r="L46" s="36">
        <f t="shared" ca="1" si="13"/>
        <v>1.0069789056953331E-3</v>
      </c>
      <c r="M46" s="36">
        <f t="shared" ca="1" si="5"/>
        <v>1318.5130296508987</v>
      </c>
      <c r="N46" s="36">
        <f t="shared" ca="1" si="6"/>
        <v>0.63183894128031404</v>
      </c>
      <c r="O46" s="36">
        <f t="shared" ca="1" si="7"/>
        <v>14255.98822350282</v>
      </c>
      <c r="P46" s="10">
        <f t="shared" ca="1" si="14"/>
        <v>-3.1732930934524992E-2</v>
      </c>
      <c r="Q46" s="10"/>
      <c r="R46" s="10"/>
      <c r="S46" s="10"/>
      <c r="T46" s="10"/>
    </row>
    <row r="47" spans="1:20">
      <c r="A47" s="43">
        <v>0</v>
      </c>
      <c r="B47" s="43">
        <v>0</v>
      </c>
      <c r="C47" s="10"/>
      <c r="D47" s="44">
        <f t="shared" si="3"/>
        <v>0</v>
      </c>
      <c r="E47" s="44">
        <f t="shared" si="3"/>
        <v>0</v>
      </c>
      <c r="F47" s="36">
        <f t="shared" si="8"/>
        <v>0</v>
      </c>
      <c r="G47" s="36">
        <f t="shared" si="9"/>
        <v>0</v>
      </c>
      <c r="H47" s="36">
        <f t="shared" si="10"/>
        <v>0</v>
      </c>
      <c r="I47" s="36">
        <f t="shared" si="11"/>
        <v>0</v>
      </c>
      <c r="J47" s="36">
        <f t="shared" si="12"/>
        <v>0</v>
      </c>
      <c r="K47" s="36">
        <f t="shared" ca="1" si="4"/>
        <v>5.4512247149591099E-4</v>
      </c>
      <c r="L47" s="36">
        <f t="shared" ca="1" si="13"/>
        <v>2.9715850892981028E-7</v>
      </c>
      <c r="M47" s="36">
        <f t="shared" ca="1" si="5"/>
        <v>1318.5369048372067</v>
      </c>
      <c r="N47" s="36">
        <f t="shared" ca="1" si="6"/>
        <v>0.80544145676676682</v>
      </c>
      <c r="O47" s="36">
        <f t="shared" ca="1" si="7"/>
        <v>14288.165580407867</v>
      </c>
      <c r="P47" s="10">
        <f t="shared" ca="1" si="14"/>
        <v>-5.4512247149591099E-4</v>
      </c>
      <c r="Q47" s="10"/>
      <c r="R47" s="10"/>
      <c r="S47" s="10"/>
      <c r="T47" s="10"/>
    </row>
    <row r="48" spans="1:20">
      <c r="A48" s="43">
        <v>0</v>
      </c>
      <c r="B48" s="43">
        <v>4.0000000008149073E-3</v>
      </c>
      <c r="C48" s="10"/>
      <c r="D48" s="44">
        <f t="shared" si="3"/>
        <v>0</v>
      </c>
      <c r="E48" s="44">
        <f t="shared" si="3"/>
        <v>4.0000000008149073E-3</v>
      </c>
      <c r="F48" s="36">
        <f t="shared" si="8"/>
        <v>0</v>
      </c>
      <c r="G48" s="36">
        <f t="shared" si="9"/>
        <v>0</v>
      </c>
      <c r="H48" s="36">
        <f t="shared" si="10"/>
        <v>0</v>
      </c>
      <c r="I48" s="36">
        <f t="shared" si="11"/>
        <v>0</v>
      </c>
      <c r="J48" s="36">
        <f t="shared" si="12"/>
        <v>0</v>
      </c>
      <c r="K48" s="36">
        <f t="shared" ca="1" si="4"/>
        <v>5.4512247149591099E-4</v>
      </c>
      <c r="L48" s="36">
        <f t="shared" ca="1" si="13"/>
        <v>1.193617874259333E-5</v>
      </c>
      <c r="M48" s="36">
        <f t="shared" ca="1" si="5"/>
        <v>1318.5369048372067</v>
      </c>
      <c r="N48" s="36">
        <f t="shared" ca="1" si="6"/>
        <v>0.80544145676676682</v>
      </c>
      <c r="O48" s="36">
        <f t="shared" ca="1" si="7"/>
        <v>14288.165580407867</v>
      </c>
      <c r="P48" s="10">
        <f t="shared" ca="1" si="14"/>
        <v>3.454877529318996E-3</v>
      </c>
      <c r="Q48" s="10"/>
      <c r="R48" s="10"/>
      <c r="S48" s="10"/>
      <c r="T48" s="10"/>
    </row>
    <row r="49" spans="1:20">
      <c r="A49" s="43">
        <v>252</v>
      </c>
      <c r="B49" s="43">
        <v>9.9940000000060536E-3</v>
      </c>
      <c r="C49" s="10"/>
      <c r="D49" s="44">
        <f t="shared" si="3"/>
        <v>2.52E-2</v>
      </c>
      <c r="E49" s="44">
        <f t="shared" si="3"/>
        <v>9.9940000000060536E-3</v>
      </c>
      <c r="F49" s="36">
        <f t="shared" si="8"/>
        <v>6.3504000000000002E-4</v>
      </c>
      <c r="G49" s="36">
        <f t="shared" si="9"/>
        <v>1.6003008000000001E-5</v>
      </c>
      <c r="H49" s="36">
        <f t="shared" si="10"/>
        <v>4.0327580160000003E-7</v>
      </c>
      <c r="I49" s="36">
        <f t="shared" si="11"/>
        <v>2.5184880000015254E-4</v>
      </c>
      <c r="J49" s="36">
        <f t="shared" si="12"/>
        <v>6.3465897600038443E-6</v>
      </c>
      <c r="K49" s="36">
        <f t="shared" ca="1" si="4"/>
        <v>2.0622364998834348E-3</v>
      </c>
      <c r="L49" s="36">
        <f t="shared" ca="1" si="13"/>
        <v>6.2912872221877403E-5</v>
      </c>
      <c r="M49" s="36">
        <f t="shared" ca="1" si="5"/>
        <v>1314.6694866529647</v>
      </c>
      <c r="N49" s="36">
        <f t="shared" ca="1" si="6"/>
        <v>64.574922590262062</v>
      </c>
      <c r="O49" s="36">
        <f t="shared" ca="1" si="7"/>
        <v>16476.633088930786</v>
      </c>
      <c r="P49" s="10">
        <f t="shared" ca="1" si="14"/>
        <v>7.9317635001226183E-3</v>
      </c>
      <c r="Q49" s="10"/>
      <c r="R49" s="10"/>
      <c r="S49" s="10"/>
      <c r="T49" s="10"/>
    </row>
    <row r="50" spans="1:20">
      <c r="A50" s="43">
        <v>253</v>
      </c>
      <c r="B50" s="43">
        <v>4.0535000080126338E-3</v>
      </c>
      <c r="C50" s="10"/>
      <c r="D50" s="44">
        <f t="shared" si="3"/>
        <v>2.53E-2</v>
      </c>
      <c r="E50" s="44">
        <f t="shared" si="3"/>
        <v>4.0535000080126338E-3</v>
      </c>
      <c r="F50" s="36">
        <f t="shared" si="8"/>
        <v>6.4008999999999995E-4</v>
      </c>
      <c r="G50" s="36">
        <f t="shared" si="9"/>
        <v>1.6194276999999999E-5</v>
      </c>
      <c r="H50" s="36">
        <f t="shared" si="10"/>
        <v>4.0971520809999994E-7</v>
      </c>
      <c r="I50" s="36">
        <f t="shared" si="11"/>
        <v>1.0255355020271963E-4</v>
      </c>
      <c r="J50" s="36">
        <f t="shared" si="12"/>
        <v>2.5946048201288064E-6</v>
      </c>
      <c r="K50" s="36">
        <f t="shared" ca="1" si="4"/>
        <v>2.068434889871349E-3</v>
      </c>
      <c r="L50" s="36">
        <f t="shared" ca="1" si="13"/>
        <v>3.9404835232612727E-6</v>
      </c>
      <c r="M50" s="36">
        <f t="shared" ca="1" si="5"/>
        <v>1314.6322208647064</v>
      </c>
      <c r="N50" s="36">
        <f t="shared" ca="1" si="6"/>
        <v>65.01530667444068</v>
      </c>
      <c r="O50" s="36">
        <f t="shared" ca="1" si="7"/>
        <v>16484.75199279239</v>
      </c>
      <c r="P50" s="10">
        <f t="shared" ca="1" si="14"/>
        <v>1.9850651181412848E-3</v>
      </c>
      <c r="Q50" s="10"/>
      <c r="R50" s="10"/>
      <c r="S50" s="10"/>
      <c r="T50" s="10"/>
    </row>
    <row r="51" spans="1:20">
      <c r="A51" s="43">
        <v>268</v>
      </c>
      <c r="B51" s="43">
        <v>1.0946000002149958E-2</v>
      </c>
      <c r="C51" s="10"/>
      <c r="D51" s="44">
        <f t="shared" si="3"/>
        <v>2.6800000000000001E-2</v>
      </c>
      <c r="E51" s="44">
        <f t="shared" si="3"/>
        <v>1.0946000002149958E-2</v>
      </c>
      <c r="F51" s="36">
        <f t="shared" si="8"/>
        <v>7.1824000000000009E-4</v>
      </c>
      <c r="G51" s="36">
        <f t="shared" si="9"/>
        <v>1.9248832000000002E-5</v>
      </c>
      <c r="H51" s="36">
        <f t="shared" si="10"/>
        <v>5.1586869760000009E-7</v>
      </c>
      <c r="I51" s="36">
        <f t="shared" si="11"/>
        <v>2.9335280005761888E-4</v>
      </c>
      <c r="J51" s="36">
        <f t="shared" si="12"/>
        <v>7.8618550415441864E-6</v>
      </c>
      <c r="K51" s="36">
        <f t="shared" ca="1" si="4"/>
        <v>2.1615796847251267E-3</v>
      </c>
      <c r="L51" s="36">
        <f t="shared" ca="1" si="13"/>
        <v>7.7166040313186165E-5</v>
      </c>
      <c r="M51" s="36">
        <f t="shared" ca="1" si="5"/>
        <v>1314.0524986570199</v>
      </c>
      <c r="N51" s="36">
        <f t="shared" ca="1" si="6"/>
        <v>71.785024396828547</v>
      </c>
      <c r="O51" s="36">
        <f t="shared" ca="1" si="7"/>
        <v>16605.941497308802</v>
      </c>
      <c r="P51" s="10">
        <f t="shared" ca="1" si="14"/>
        <v>8.7844203174248306E-3</v>
      </c>
      <c r="Q51" s="10"/>
      <c r="R51" s="10"/>
      <c r="S51" s="10"/>
      <c r="T51" s="10"/>
    </row>
    <row r="52" spans="1:20">
      <c r="A52" s="43">
        <v>289</v>
      </c>
      <c r="B52" s="43">
        <v>-6.8044999934500083E-3</v>
      </c>
      <c r="C52" s="10"/>
      <c r="D52" s="44">
        <f t="shared" si="3"/>
        <v>2.8899999999999999E-2</v>
      </c>
      <c r="E52" s="44">
        <f t="shared" si="3"/>
        <v>-6.8044999934500083E-3</v>
      </c>
      <c r="F52" s="36">
        <f t="shared" si="8"/>
        <v>8.3520999999999997E-4</v>
      </c>
      <c r="G52" s="36">
        <f t="shared" si="9"/>
        <v>2.4137568999999999E-5</v>
      </c>
      <c r="H52" s="36">
        <f t="shared" si="10"/>
        <v>6.9757574409999997E-7</v>
      </c>
      <c r="I52" s="36">
        <f t="shared" si="11"/>
        <v>-1.9665004981070524E-4</v>
      </c>
      <c r="J52" s="36">
        <f t="shared" si="12"/>
        <v>-5.6831864395293809E-6</v>
      </c>
      <c r="K52" s="36">
        <f t="shared" ca="1" si="4"/>
        <v>2.2925145743808908E-3</v>
      </c>
      <c r="L52" s="36">
        <f t="shared" ca="1" si="13"/>
        <v>8.27556740473276E-5</v>
      </c>
      <c r="M52" s="36">
        <f t="shared" ca="1" si="5"/>
        <v>1313.1756075505587</v>
      </c>
      <c r="N52" s="36">
        <f t="shared" ca="1" si="6"/>
        <v>81.773232412840287</v>
      </c>
      <c r="O52" s="36">
        <f t="shared" ca="1" si="7"/>
        <v>16773.711947176897</v>
      </c>
      <c r="P52" s="10">
        <f t="shared" ca="1" si="14"/>
        <v>-9.0970145678308991E-3</v>
      </c>
      <c r="Q52" s="10"/>
      <c r="R52" s="10"/>
      <c r="S52" s="10"/>
      <c r="T52" s="10"/>
    </row>
    <row r="53" spans="1:20">
      <c r="A53" s="43">
        <v>304</v>
      </c>
      <c r="B53" s="43">
        <v>1.4088000003539491E-2</v>
      </c>
      <c r="C53" s="10"/>
      <c r="D53" s="44">
        <f t="shared" ref="D53:E84" si="15">A53/A$18</f>
        <v>3.04E-2</v>
      </c>
      <c r="E53" s="44">
        <f t="shared" si="15"/>
        <v>1.4088000003539491E-2</v>
      </c>
      <c r="F53" s="36">
        <f t="shared" si="8"/>
        <v>9.2416000000000004E-4</v>
      </c>
      <c r="G53" s="36">
        <f t="shared" si="9"/>
        <v>2.8094464000000002E-5</v>
      </c>
      <c r="H53" s="36">
        <f t="shared" si="10"/>
        <v>8.5407170560000009E-7</v>
      </c>
      <c r="I53" s="36">
        <f t="shared" si="11"/>
        <v>4.2827520010760056E-4</v>
      </c>
      <c r="J53" s="36">
        <f t="shared" si="12"/>
        <v>1.3019566083271057E-5</v>
      </c>
      <c r="K53" s="36">
        <f t="shared" ca="1" si="4"/>
        <v>2.3864196218924901E-3</v>
      </c>
      <c r="L53" s="36">
        <f t="shared" ca="1" si="13"/>
        <v>1.3692698342814599E-4</v>
      </c>
      <c r="M53" s="36">
        <f t="shared" ca="1" si="5"/>
        <v>1312.5026661042521</v>
      </c>
      <c r="N53" s="36">
        <f t="shared" ca="1" si="6"/>
        <v>89.266635288180694</v>
      </c>
      <c r="O53" s="36">
        <f t="shared" ca="1" si="7"/>
        <v>16892.171550336654</v>
      </c>
      <c r="P53" s="10">
        <f t="shared" ca="1" si="14"/>
        <v>1.1701580381647002E-2</v>
      </c>
      <c r="Q53" s="10"/>
      <c r="R53" s="10"/>
      <c r="S53" s="10"/>
      <c r="T53" s="10"/>
    </row>
    <row r="54" spans="1:20">
      <c r="A54" s="43">
        <v>304</v>
      </c>
      <c r="B54" s="43">
        <v>-1.4911999998730607E-2</v>
      </c>
      <c r="C54" s="10"/>
      <c r="D54" s="44">
        <f t="shared" si="15"/>
        <v>3.04E-2</v>
      </c>
      <c r="E54" s="44">
        <f t="shared" si="15"/>
        <v>-1.4911999998730607E-2</v>
      </c>
      <c r="F54" s="36">
        <f t="shared" si="8"/>
        <v>9.2416000000000004E-4</v>
      </c>
      <c r="G54" s="36">
        <f t="shared" si="9"/>
        <v>2.8094464000000002E-5</v>
      </c>
      <c r="H54" s="36">
        <f t="shared" si="10"/>
        <v>8.5407170560000009E-7</v>
      </c>
      <c r="I54" s="36">
        <f t="shared" si="11"/>
        <v>-4.5332479996141044E-4</v>
      </c>
      <c r="J54" s="36">
        <f t="shared" si="12"/>
        <v>-1.3781073918826877E-5</v>
      </c>
      <c r="K54" s="36">
        <f t="shared" ca="1" si="4"/>
        <v>2.3864196218924901E-3</v>
      </c>
      <c r="L54" s="36">
        <f t="shared" ca="1" si="13"/>
        <v>2.9923532137115811E-4</v>
      </c>
      <c r="M54" s="36">
        <f t="shared" ca="1" si="5"/>
        <v>1312.5026661042521</v>
      </c>
      <c r="N54" s="36">
        <f t="shared" ca="1" si="6"/>
        <v>89.266635288180694</v>
      </c>
      <c r="O54" s="36">
        <f t="shared" ca="1" si="7"/>
        <v>16892.171550336654</v>
      </c>
      <c r="P54" s="10">
        <f t="shared" ca="1" si="14"/>
        <v>-1.7298419620623097E-2</v>
      </c>
      <c r="Q54" s="10"/>
      <c r="R54" s="10"/>
      <c r="S54" s="10"/>
      <c r="T54" s="10"/>
    </row>
    <row r="55" spans="1:20">
      <c r="A55" s="43">
        <v>308</v>
      </c>
      <c r="B55" s="43">
        <v>8.5259999978006817E-3</v>
      </c>
      <c r="C55" s="10"/>
      <c r="D55" s="44">
        <f t="shared" si="15"/>
        <v>3.0800000000000001E-2</v>
      </c>
      <c r="E55" s="44">
        <f t="shared" si="15"/>
        <v>8.5259999978006817E-3</v>
      </c>
      <c r="F55" s="36">
        <f t="shared" si="8"/>
        <v>9.4864000000000005E-4</v>
      </c>
      <c r="G55" s="36">
        <f t="shared" si="9"/>
        <v>2.9218112000000004E-5</v>
      </c>
      <c r="H55" s="36">
        <f t="shared" si="10"/>
        <v>8.9991784960000014E-7</v>
      </c>
      <c r="I55" s="36">
        <f t="shared" si="11"/>
        <v>2.6260079993226099E-4</v>
      </c>
      <c r="J55" s="36">
        <f t="shared" si="12"/>
        <v>8.0881046379136388E-6</v>
      </c>
      <c r="K55" s="36">
        <f t="shared" ca="1" si="4"/>
        <v>2.4115144671566897E-3</v>
      </c>
      <c r="L55" s="36">
        <f t="shared" ca="1" si="13"/>
        <v>3.7386933304454734E-5</v>
      </c>
      <c r="M55" s="36">
        <f t="shared" ca="1" si="5"/>
        <v>1312.3166622738993</v>
      </c>
      <c r="N55" s="36">
        <f t="shared" ca="1" si="6"/>
        <v>91.314765535918568</v>
      </c>
      <c r="O55" s="36">
        <f t="shared" ca="1" si="7"/>
        <v>16923.564553289205</v>
      </c>
      <c r="P55" s="10">
        <f t="shared" ca="1" si="14"/>
        <v>6.1144855306439917E-3</v>
      </c>
      <c r="Q55" s="10"/>
      <c r="R55" s="10"/>
      <c r="S55" s="10"/>
      <c r="T55" s="10"/>
    </row>
    <row r="56" spans="1:20">
      <c r="A56" s="43">
        <v>611</v>
      </c>
      <c r="B56" s="43">
        <v>1.3354500006244052E-2</v>
      </c>
      <c r="C56" s="10"/>
      <c r="D56" s="44">
        <f t="shared" si="15"/>
        <v>6.1100000000000002E-2</v>
      </c>
      <c r="E56" s="44">
        <f t="shared" si="15"/>
        <v>1.3354500006244052E-2</v>
      </c>
      <c r="F56" s="36">
        <f t="shared" si="8"/>
        <v>3.7332100000000003E-3</v>
      </c>
      <c r="G56" s="36">
        <f t="shared" si="9"/>
        <v>2.2809913100000002E-4</v>
      </c>
      <c r="H56" s="36">
        <f t="shared" si="10"/>
        <v>1.3936856904100001E-5</v>
      </c>
      <c r="I56" s="36">
        <f t="shared" si="11"/>
        <v>8.1595995038151166E-4</v>
      </c>
      <c r="J56" s="36">
        <f t="shared" si="12"/>
        <v>4.9855152968310364E-5</v>
      </c>
      <c r="K56" s="36">
        <f t="shared" ca="1" si="4"/>
        <v>4.3779299797005516E-3</v>
      </c>
      <c r="L56" s="36">
        <f t="shared" ca="1" si="13"/>
        <v>8.0578809441439169E-5</v>
      </c>
      <c r="M56" s="36">
        <f t="shared" ca="1" si="5"/>
        <v>1290.2648131122637</v>
      </c>
      <c r="N56" s="36">
        <f t="shared" ca="1" si="6"/>
        <v>301.44787669672678</v>
      </c>
      <c r="O56" s="36">
        <f t="shared" ca="1" si="7"/>
        <v>19038.605369686182</v>
      </c>
      <c r="P56" s="10">
        <f t="shared" ca="1" si="14"/>
        <v>8.9765700265434997E-3</v>
      </c>
      <c r="Q56" s="10"/>
      <c r="R56" s="10"/>
      <c r="S56" s="10"/>
      <c r="T56" s="10"/>
    </row>
    <row r="57" spans="1:20">
      <c r="A57" s="43">
        <v>611</v>
      </c>
      <c r="B57" s="43">
        <v>-2.8645499995036516E-2</v>
      </c>
      <c r="C57" s="10"/>
      <c r="D57" s="44">
        <f t="shared" si="15"/>
        <v>6.1100000000000002E-2</v>
      </c>
      <c r="E57" s="44">
        <f t="shared" si="15"/>
        <v>-2.8645499995036516E-2</v>
      </c>
      <c r="F57" s="36">
        <f t="shared" si="8"/>
        <v>3.7332100000000003E-3</v>
      </c>
      <c r="G57" s="36">
        <f t="shared" si="9"/>
        <v>2.2809913100000002E-4</v>
      </c>
      <c r="H57" s="36">
        <f t="shared" si="10"/>
        <v>1.3936856904100001E-5</v>
      </c>
      <c r="I57" s="36">
        <f t="shared" si="11"/>
        <v>-1.7502400496967312E-3</v>
      </c>
      <c r="J57" s="36">
        <f t="shared" si="12"/>
        <v>-1.0693966703647028E-4</v>
      </c>
      <c r="K57" s="36">
        <f t="shared" ca="1" si="4"/>
        <v>4.3779299797005516E-3</v>
      </c>
      <c r="L57" s="36">
        <f t="shared" ca="1" si="13"/>
        <v>1.0905469272963627E-3</v>
      </c>
      <c r="M57" s="36">
        <f t="shared" ca="1" si="5"/>
        <v>1290.2648131122637</v>
      </c>
      <c r="N57" s="36">
        <f t="shared" ca="1" si="6"/>
        <v>301.44787669672678</v>
      </c>
      <c r="O57" s="36">
        <f t="shared" ca="1" si="7"/>
        <v>19038.605369686182</v>
      </c>
      <c r="P57" s="10">
        <f t="shared" ca="1" si="14"/>
        <v>-3.3023429974737069E-2</v>
      </c>
      <c r="Q57" s="10"/>
      <c r="R57" s="10"/>
      <c r="S57" s="10"/>
      <c r="T57" s="10"/>
    </row>
    <row r="58" spans="1:20">
      <c r="A58" s="43">
        <v>642</v>
      </c>
      <c r="B58" s="43">
        <v>1.0299000001396053E-2</v>
      </c>
      <c r="C58" s="10"/>
      <c r="D58" s="44">
        <f t="shared" si="15"/>
        <v>6.4199999999999993E-2</v>
      </c>
      <c r="E58" s="44">
        <f t="shared" si="15"/>
        <v>1.0299000001396053E-2</v>
      </c>
      <c r="F58" s="36">
        <f t="shared" si="8"/>
        <v>4.1216399999999993E-3</v>
      </c>
      <c r="G58" s="36">
        <f t="shared" si="9"/>
        <v>2.6460928799999995E-4</v>
      </c>
      <c r="H58" s="36">
        <f t="shared" si="10"/>
        <v>1.6987916289599993E-5</v>
      </c>
      <c r="I58" s="36">
        <f t="shared" si="11"/>
        <v>6.6119580008962655E-4</v>
      </c>
      <c r="J58" s="36">
        <f t="shared" si="12"/>
        <v>4.2448770365754021E-5</v>
      </c>
      <c r="K58" s="36">
        <f t="shared" ca="1" si="4"/>
        <v>4.5864029754643688E-3</v>
      </c>
      <c r="L58" s="36">
        <f t="shared" ca="1" si="13"/>
        <v>3.2633764780683516E-5</v>
      </c>
      <c r="M58" s="36">
        <f t="shared" ca="1" si="5"/>
        <v>1287.131015690094</v>
      </c>
      <c r="N58" s="36">
        <f t="shared" ca="1" si="6"/>
        <v>328.37556353998269</v>
      </c>
      <c r="O58" s="36">
        <f t="shared" ca="1" si="7"/>
        <v>19223.283676213887</v>
      </c>
      <c r="P58" s="10">
        <f t="shared" ca="1" si="14"/>
        <v>5.7125970259316837E-3</v>
      </c>
      <c r="Q58" s="10"/>
      <c r="R58" s="10"/>
      <c r="S58" s="10"/>
      <c r="T58" s="10"/>
    </row>
    <row r="59" spans="1:20">
      <c r="A59" s="43">
        <v>655</v>
      </c>
      <c r="B59" s="43">
        <v>2.3972499999217689E-2</v>
      </c>
      <c r="C59" s="10"/>
      <c r="D59" s="44">
        <f t="shared" si="15"/>
        <v>6.5500000000000003E-2</v>
      </c>
      <c r="E59" s="44">
        <f t="shared" si="15"/>
        <v>2.3972499999217689E-2</v>
      </c>
      <c r="F59" s="36">
        <f t="shared" si="8"/>
        <v>4.2902500000000007E-3</v>
      </c>
      <c r="G59" s="36">
        <f t="shared" si="9"/>
        <v>2.8101137500000003E-4</v>
      </c>
      <c r="H59" s="36">
        <f t="shared" si="10"/>
        <v>1.8406245062500006E-5</v>
      </c>
      <c r="I59" s="36">
        <f t="shared" si="11"/>
        <v>1.5701987499487588E-3</v>
      </c>
      <c r="J59" s="36">
        <f t="shared" si="12"/>
        <v>1.028480181216437E-4</v>
      </c>
      <c r="K59" s="36">
        <f t="shared" ca="1" si="4"/>
        <v>4.6742297873118149E-3</v>
      </c>
      <c r="L59" s="36">
        <f t="shared" ca="1" si="13"/>
        <v>3.7242323317173358E-4</v>
      </c>
      <c r="M59" s="36">
        <f t="shared" ca="1" si="5"/>
        <v>1285.7689422653298</v>
      </c>
      <c r="N59" s="36">
        <f t="shared" ca="1" si="6"/>
        <v>339.9295403875758</v>
      </c>
      <c r="O59" s="36">
        <f t="shared" ca="1" si="7"/>
        <v>19298.851773541559</v>
      </c>
      <c r="P59" s="10">
        <f t="shared" ca="1" si="14"/>
        <v>1.9298270211905874E-2</v>
      </c>
      <c r="Q59" s="10"/>
      <c r="R59" s="10"/>
      <c r="S59" s="10"/>
      <c r="T59" s="10"/>
    </row>
    <row r="60" spans="1:20">
      <c r="A60" s="43">
        <v>679</v>
      </c>
      <c r="B60" s="43">
        <v>-6.5994999968097545E-3</v>
      </c>
      <c r="C60" s="10"/>
      <c r="D60" s="44">
        <f t="shared" si="15"/>
        <v>6.7900000000000002E-2</v>
      </c>
      <c r="E60" s="44">
        <f t="shared" si="15"/>
        <v>-6.5994999968097545E-3</v>
      </c>
      <c r="F60" s="36">
        <f t="shared" si="8"/>
        <v>4.6104100000000005E-3</v>
      </c>
      <c r="G60" s="36">
        <f t="shared" si="9"/>
        <v>3.1304683900000005E-4</v>
      </c>
      <c r="H60" s="36">
        <f t="shared" si="10"/>
        <v>2.1255880368100007E-5</v>
      </c>
      <c r="I60" s="36">
        <f t="shared" si="11"/>
        <v>-4.4810604978338237E-4</v>
      </c>
      <c r="J60" s="36">
        <f t="shared" si="12"/>
        <v>-3.0426400780291664E-5</v>
      </c>
      <c r="K60" s="36">
        <f t="shared" ca="1" si="4"/>
        <v>4.8369966904291727E-3</v>
      </c>
      <c r="L60" s="36">
        <f t="shared" ca="1" si="13"/>
        <v>1.3079345647722693E-4</v>
      </c>
      <c r="M60" s="36">
        <f t="shared" ca="1" si="5"/>
        <v>1283.1801926956737</v>
      </c>
      <c r="N60" s="36">
        <f t="shared" ca="1" si="6"/>
        <v>361.65497804986006</v>
      </c>
      <c r="O60" s="36">
        <f t="shared" ca="1" si="7"/>
        <v>19435.412984132865</v>
      </c>
      <c r="P60" s="10">
        <f t="shared" ca="1" si="14"/>
        <v>-1.1436496687238926E-2</v>
      </c>
      <c r="Q60" s="10"/>
      <c r="R60" s="10"/>
      <c r="S60" s="10"/>
      <c r="T60" s="10"/>
    </row>
    <row r="61" spans="1:20">
      <c r="A61" s="43">
        <v>963</v>
      </c>
      <c r="B61" s="43">
        <v>-3.7014999979874119E-3</v>
      </c>
      <c r="C61" s="10"/>
      <c r="D61" s="44">
        <f t="shared" si="15"/>
        <v>9.6299999999999997E-2</v>
      </c>
      <c r="E61" s="44">
        <f t="shared" si="15"/>
        <v>-3.7014999979874119E-3</v>
      </c>
      <c r="F61" s="36">
        <f t="shared" si="8"/>
        <v>9.2736899999999994E-3</v>
      </c>
      <c r="G61" s="36">
        <f t="shared" si="9"/>
        <v>8.9305634699999995E-4</v>
      </c>
      <c r="H61" s="36">
        <f t="shared" si="10"/>
        <v>8.6001326216099983E-5</v>
      </c>
      <c r="I61" s="36">
        <f t="shared" si="11"/>
        <v>-3.5645444980618777E-4</v>
      </c>
      <c r="J61" s="36">
        <f t="shared" si="12"/>
        <v>-3.4326563516335879E-5</v>
      </c>
      <c r="K61" s="36">
        <f t="shared" ca="1" si="4"/>
        <v>6.8246465444336216E-3</v>
      </c>
      <c r="L61" s="36">
        <f t="shared" ca="1" si="13"/>
        <v>1.1079976103252227E-4</v>
      </c>
      <c r="M61" s="36">
        <f t="shared" ca="1" si="5"/>
        <v>1245.3541885688089</v>
      </c>
      <c r="N61" s="36">
        <f t="shared" ca="1" si="6"/>
        <v>652.54688267588517</v>
      </c>
      <c r="O61" s="36">
        <f t="shared" ca="1" si="7"/>
        <v>20746.789146853669</v>
      </c>
      <c r="P61" s="10">
        <f t="shared" ca="1" si="14"/>
        <v>-1.0526146542421034E-2</v>
      </c>
      <c r="Q61" s="10"/>
      <c r="R61" s="10"/>
      <c r="S61" s="10"/>
      <c r="T61" s="10"/>
    </row>
    <row r="62" spans="1:20">
      <c r="A62" s="43">
        <v>970</v>
      </c>
      <c r="B62" s="43">
        <v>1.3115000001562294E-2</v>
      </c>
      <c r="C62" s="10"/>
      <c r="D62" s="44">
        <f t="shared" si="15"/>
        <v>9.7000000000000003E-2</v>
      </c>
      <c r="E62" s="44">
        <f t="shared" si="15"/>
        <v>1.3115000001562294E-2</v>
      </c>
      <c r="F62" s="36">
        <f t="shared" si="8"/>
        <v>9.4090000000000007E-3</v>
      </c>
      <c r="G62" s="36">
        <f t="shared" si="9"/>
        <v>9.1267300000000013E-4</v>
      </c>
      <c r="H62" s="36">
        <f t="shared" si="10"/>
        <v>8.8529281000000008E-5</v>
      </c>
      <c r="I62" s="36">
        <f t="shared" si="11"/>
        <v>1.2721550001515425E-3</v>
      </c>
      <c r="J62" s="36">
        <f t="shared" si="12"/>
        <v>1.2339903501469961E-4</v>
      </c>
      <c r="K62" s="36">
        <f t="shared" ca="1" si="4"/>
        <v>6.8750718350597461E-3</v>
      </c>
      <c r="L62" s="36">
        <f t="shared" ca="1" si="13"/>
        <v>3.8936703523111845E-5</v>
      </c>
      <c r="M62" s="36">
        <f t="shared" ca="1" si="5"/>
        <v>1244.2572207785988</v>
      </c>
      <c r="N62" s="36">
        <f t="shared" ca="1" si="6"/>
        <v>660.39052593741553</v>
      </c>
      <c r="O62" s="36">
        <f t="shared" ca="1" si="7"/>
        <v>20771.734616633988</v>
      </c>
      <c r="P62" s="10">
        <f t="shared" ca="1" si="14"/>
        <v>6.2399281665025475E-3</v>
      </c>
      <c r="Q62" s="10"/>
      <c r="R62" s="10"/>
      <c r="S62" s="10"/>
      <c r="T62" s="10"/>
    </row>
    <row r="63" spans="1:20">
      <c r="A63" s="43">
        <v>1217</v>
      </c>
      <c r="B63" s="43">
        <v>9.4115000028978102E-3</v>
      </c>
      <c r="C63" s="10"/>
      <c r="D63" s="44">
        <f t="shared" si="15"/>
        <v>0.1217</v>
      </c>
      <c r="E63" s="44">
        <f t="shared" si="15"/>
        <v>9.4115000028978102E-3</v>
      </c>
      <c r="F63" s="36">
        <f t="shared" si="8"/>
        <v>1.481089E-2</v>
      </c>
      <c r="G63" s="36">
        <f t="shared" si="9"/>
        <v>1.802485313E-3</v>
      </c>
      <c r="H63" s="36">
        <f t="shared" si="10"/>
        <v>2.1936246259210001E-4</v>
      </c>
      <c r="I63" s="36">
        <f t="shared" si="11"/>
        <v>1.1453795503526636E-3</v>
      </c>
      <c r="J63" s="36">
        <f t="shared" si="12"/>
        <v>1.3939269127791917E-4</v>
      </c>
      <c r="K63" s="36">
        <f t="shared" ca="1" si="4"/>
        <v>8.6985278729102486E-3</v>
      </c>
      <c r="L63" s="36">
        <f t="shared" ca="1" si="13"/>
        <v>5.0832925813900044E-7</v>
      </c>
      <c r="M63" s="36">
        <f t="shared" ca="1" si="5"/>
        <v>1200.6566666342201</v>
      </c>
      <c r="N63" s="36">
        <f t="shared" ca="1" si="6"/>
        <v>952.21941783433238</v>
      </c>
      <c r="O63" s="36">
        <f t="shared" ca="1" si="7"/>
        <v>21413.258344939255</v>
      </c>
      <c r="P63" s="10">
        <f t="shared" ca="1" si="14"/>
        <v>7.129721299875616E-4</v>
      </c>
      <c r="Q63" s="10"/>
      <c r="R63" s="10"/>
      <c r="S63" s="10"/>
      <c r="T63" s="10"/>
    </row>
    <row r="64" spans="1:20">
      <c r="A64" s="43">
        <v>1280</v>
      </c>
      <c r="B64" s="43">
        <v>1.0560000002442393E-2</v>
      </c>
      <c r="C64" s="10"/>
      <c r="D64" s="44">
        <f t="shared" si="15"/>
        <v>0.128</v>
      </c>
      <c r="E64" s="44">
        <f t="shared" si="15"/>
        <v>1.0560000002442393E-2</v>
      </c>
      <c r="F64" s="36">
        <f t="shared" si="8"/>
        <v>1.6383999999999999E-2</v>
      </c>
      <c r="G64" s="36">
        <f t="shared" si="9"/>
        <v>2.0971520000000001E-3</v>
      </c>
      <c r="H64" s="36">
        <f t="shared" si="10"/>
        <v>2.6843545599999999E-4</v>
      </c>
      <c r="I64" s="36">
        <f t="shared" si="11"/>
        <v>1.3516800003126263E-3</v>
      </c>
      <c r="J64" s="36">
        <f t="shared" si="12"/>
        <v>1.7301504004001617E-4</v>
      </c>
      <c r="K64" s="36">
        <f t="shared" ca="1" si="4"/>
        <v>9.1773678009877003E-3</v>
      </c>
      <c r="L64" s="36">
        <f t="shared" ca="1" si="13"/>
        <v>1.9116718044994513E-6</v>
      </c>
      <c r="M64" s="36">
        <f t="shared" ca="1" si="5"/>
        <v>1188.0504901648449</v>
      </c>
      <c r="N64" s="36">
        <f t="shared" ca="1" si="6"/>
        <v>1030.3527545982217</v>
      </c>
      <c r="O64" s="36">
        <f t="shared" ca="1" si="7"/>
        <v>21501.151530527466</v>
      </c>
      <c r="P64" s="10">
        <f t="shared" ca="1" si="14"/>
        <v>1.3826322014546932E-3</v>
      </c>
      <c r="Q64" s="10"/>
      <c r="R64" s="10"/>
      <c r="S64" s="10"/>
      <c r="T64" s="10"/>
    </row>
    <row r="65" spans="1:20">
      <c r="A65" s="43">
        <v>1280</v>
      </c>
      <c r="B65" s="43">
        <v>1.3160000002244487E-2</v>
      </c>
      <c r="C65" s="10"/>
      <c r="D65" s="44">
        <f t="shared" si="15"/>
        <v>0.128</v>
      </c>
      <c r="E65" s="44">
        <f t="shared" si="15"/>
        <v>1.3160000002244487E-2</v>
      </c>
      <c r="F65" s="36">
        <f t="shared" si="8"/>
        <v>1.6383999999999999E-2</v>
      </c>
      <c r="G65" s="36">
        <f t="shared" si="9"/>
        <v>2.0971520000000001E-3</v>
      </c>
      <c r="H65" s="36">
        <f t="shared" si="10"/>
        <v>2.6843545599999999E-4</v>
      </c>
      <c r="I65" s="36">
        <f t="shared" si="11"/>
        <v>1.6844800002872944E-3</v>
      </c>
      <c r="J65" s="36">
        <f t="shared" si="12"/>
        <v>2.156134400367737E-4</v>
      </c>
      <c r="K65" s="36">
        <f t="shared" ca="1" si="4"/>
        <v>9.1773678009877003E-3</v>
      </c>
      <c r="L65" s="36">
        <f t="shared" ca="1" si="13"/>
        <v>1.5861359250487482E-5</v>
      </c>
      <c r="M65" s="36">
        <f t="shared" ca="1" si="5"/>
        <v>1188.0504901648449</v>
      </c>
      <c r="N65" s="36">
        <f t="shared" ca="1" si="6"/>
        <v>1030.3527545982217</v>
      </c>
      <c r="O65" s="36">
        <f t="shared" ca="1" si="7"/>
        <v>21501.151530527466</v>
      </c>
      <c r="P65" s="10">
        <f t="shared" ca="1" si="14"/>
        <v>3.9826322012567871E-3</v>
      </c>
      <c r="Q65" s="10"/>
      <c r="R65" s="10"/>
      <c r="S65" s="10"/>
      <c r="T65" s="10"/>
    </row>
    <row r="66" spans="1:20">
      <c r="A66" s="43">
        <v>1280</v>
      </c>
      <c r="B66" s="43">
        <v>1.9160000003466848E-2</v>
      </c>
      <c r="C66" s="10"/>
      <c r="D66" s="44">
        <f t="shared" si="15"/>
        <v>0.128</v>
      </c>
      <c r="E66" s="44">
        <f t="shared" si="15"/>
        <v>1.9160000003466848E-2</v>
      </c>
      <c r="F66" s="36">
        <f t="shared" si="8"/>
        <v>1.6383999999999999E-2</v>
      </c>
      <c r="G66" s="36">
        <f t="shared" si="9"/>
        <v>2.0971520000000001E-3</v>
      </c>
      <c r="H66" s="36">
        <f t="shared" si="10"/>
        <v>2.6843545599999999E-4</v>
      </c>
      <c r="I66" s="36">
        <f t="shared" si="11"/>
        <v>2.4524800004437565E-3</v>
      </c>
      <c r="J66" s="36">
        <f t="shared" si="12"/>
        <v>3.1391744005680082E-4</v>
      </c>
      <c r="K66" s="36">
        <f t="shared" ca="1" si="4"/>
        <v>9.1773678009877003E-3</v>
      </c>
      <c r="L66" s="36">
        <f t="shared" ca="1" si="13"/>
        <v>9.9652945689973692E-5</v>
      </c>
      <c r="M66" s="36">
        <f t="shared" ca="1" si="5"/>
        <v>1188.0504901648449</v>
      </c>
      <c r="N66" s="36">
        <f t="shared" ca="1" si="6"/>
        <v>1030.3527545982217</v>
      </c>
      <c r="O66" s="36">
        <f t="shared" ca="1" si="7"/>
        <v>21501.151530527466</v>
      </c>
      <c r="P66" s="10">
        <f t="shared" ca="1" si="14"/>
        <v>9.982632202479148E-3</v>
      </c>
      <c r="Q66" s="10"/>
      <c r="R66" s="10"/>
      <c r="S66" s="10"/>
      <c r="T66" s="10"/>
    </row>
    <row r="67" spans="1:20">
      <c r="A67" s="43">
        <v>1280</v>
      </c>
      <c r="B67" s="43">
        <v>-2.839999993739184E-3</v>
      </c>
      <c r="C67" s="10"/>
      <c r="D67" s="44">
        <f t="shared" si="15"/>
        <v>0.128</v>
      </c>
      <c r="E67" s="44">
        <f t="shared" si="15"/>
        <v>-2.839999993739184E-3</v>
      </c>
      <c r="F67" s="36">
        <f t="shared" si="8"/>
        <v>1.6383999999999999E-2</v>
      </c>
      <c r="G67" s="36">
        <f t="shared" si="9"/>
        <v>2.0971520000000001E-3</v>
      </c>
      <c r="H67" s="36">
        <f t="shared" si="10"/>
        <v>2.6843545599999999E-4</v>
      </c>
      <c r="I67" s="36">
        <f t="shared" si="11"/>
        <v>-3.6351999919861559E-4</v>
      </c>
      <c r="J67" s="36">
        <f t="shared" si="12"/>
        <v>-4.6530559897422794E-5</v>
      </c>
      <c r="K67" s="36">
        <f t="shared" ca="1" si="4"/>
        <v>9.1773678009877003E-3</v>
      </c>
      <c r="L67" s="36">
        <f t="shared" ca="1" si="13"/>
        <v>1.444171287137389E-4</v>
      </c>
      <c r="M67" s="36">
        <f t="shared" ca="1" si="5"/>
        <v>1188.0504901648449</v>
      </c>
      <c r="N67" s="36">
        <f t="shared" ca="1" si="6"/>
        <v>1030.3527545982217</v>
      </c>
      <c r="O67" s="36">
        <f t="shared" ca="1" si="7"/>
        <v>21501.151530527466</v>
      </c>
      <c r="P67" s="10">
        <f t="shared" ca="1" si="14"/>
        <v>-1.2017367794726884E-2</v>
      </c>
      <c r="Q67" s="10"/>
      <c r="R67" s="10"/>
      <c r="S67" s="10"/>
      <c r="T67" s="10"/>
    </row>
    <row r="68" spans="1:20">
      <c r="A68" s="43">
        <v>1282</v>
      </c>
      <c r="B68" s="43">
        <v>1.3279000006150454E-2</v>
      </c>
      <c r="C68" s="10"/>
      <c r="D68" s="44">
        <f t="shared" si="15"/>
        <v>0.12820000000000001</v>
      </c>
      <c r="E68" s="44">
        <f t="shared" si="15"/>
        <v>1.3279000006150454E-2</v>
      </c>
      <c r="F68" s="36">
        <f t="shared" si="8"/>
        <v>1.6435240000000004E-2</v>
      </c>
      <c r="G68" s="36">
        <f t="shared" si="9"/>
        <v>2.1069977680000006E-3</v>
      </c>
      <c r="H68" s="36">
        <f t="shared" si="10"/>
        <v>2.7011711385760011E-4</v>
      </c>
      <c r="I68" s="36">
        <f t="shared" si="11"/>
        <v>1.7023678007884885E-3</v>
      </c>
      <c r="J68" s="36">
        <f t="shared" si="12"/>
        <v>2.1824355206108423E-4</v>
      </c>
      <c r="K68" s="36">
        <f t="shared" ca="1" si="4"/>
        <v>9.192660580439712E-3</v>
      </c>
      <c r="L68" s="36">
        <f t="shared" ca="1" si="13"/>
        <v>1.6698169902117998E-5</v>
      </c>
      <c r="M68" s="36">
        <f t="shared" ca="1" si="5"/>
        <v>1187.6406732309838</v>
      </c>
      <c r="N68" s="36">
        <f t="shared" ca="1" si="6"/>
        <v>1032.8515137711945</v>
      </c>
      <c r="O68" s="36">
        <f t="shared" ca="1" si="7"/>
        <v>21503.430655115779</v>
      </c>
      <c r="P68" s="10">
        <f t="shared" ca="1" si="14"/>
        <v>4.0863394257107423E-3</v>
      </c>
      <c r="Q68" s="10"/>
      <c r="R68" s="10"/>
      <c r="S68" s="10"/>
      <c r="T68" s="10"/>
    </row>
    <row r="69" spans="1:20">
      <c r="A69" s="43">
        <v>1297</v>
      </c>
      <c r="B69" s="43">
        <v>1.0171500005526468E-2</v>
      </c>
      <c r="C69" s="10"/>
      <c r="D69" s="44">
        <f t="shared" si="15"/>
        <v>0.12970000000000001</v>
      </c>
      <c r="E69" s="44">
        <f t="shared" si="15"/>
        <v>1.0171500005526468E-2</v>
      </c>
      <c r="F69" s="36">
        <f t="shared" si="8"/>
        <v>1.6822090000000001E-2</v>
      </c>
      <c r="G69" s="36">
        <f t="shared" si="9"/>
        <v>2.1818250730000002E-3</v>
      </c>
      <c r="H69" s="36">
        <f t="shared" si="10"/>
        <v>2.8298271196810007E-4</v>
      </c>
      <c r="I69" s="36">
        <f t="shared" si="11"/>
        <v>1.319243550716783E-3</v>
      </c>
      <c r="J69" s="36">
        <f t="shared" si="12"/>
        <v>1.7110588852796676E-4</v>
      </c>
      <c r="K69" s="36">
        <f t="shared" ca="1" si="4"/>
        <v>9.3075359304295602E-3</v>
      </c>
      <c r="L69" s="36">
        <f t="shared" ca="1" si="13"/>
        <v>7.4643392305805552E-7</v>
      </c>
      <c r="M69" s="36">
        <f t="shared" ca="1" si="5"/>
        <v>1184.5483181266343</v>
      </c>
      <c r="N69" s="36">
        <f t="shared" ca="1" si="6"/>
        <v>1051.6251098410985</v>
      </c>
      <c r="O69" s="36">
        <f t="shared" ca="1" si="7"/>
        <v>21519.519162394092</v>
      </c>
      <c r="P69" s="10">
        <f t="shared" ca="1" si="14"/>
        <v>8.6396407509690791E-4</v>
      </c>
      <c r="Q69" s="10"/>
      <c r="R69" s="10"/>
      <c r="S69" s="10"/>
      <c r="T69" s="10"/>
    </row>
    <row r="70" spans="1:20">
      <c r="A70" s="43">
        <v>1302</v>
      </c>
      <c r="B70" s="43">
        <v>3.4690000029513612E-3</v>
      </c>
      <c r="C70" s="10"/>
      <c r="D70" s="44">
        <f t="shared" si="15"/>
        <v>0.13020000000000001</v>
      </c>
      <c r="E70" s="44">
        <f t="shared" si="15"/>
        <v>3.4690000029513612E-3</v>
      </c>
      <c r="F70" s="36">
        <f t="shared" si="8"/>
        <v>1.6952040000000002E-2</v>
      </c>
      <c r="G70" s="36">
        <f t="shared" si="9"/>
        <v>2.2071556080000003E-3</v>
      </c>
      <c r="H70" s="36">
        <f t="shared" si="10"/>
        <v>2.8737166016160005E-4</v>
      </c>
      <c r="I70" s="36">
        <f t="shared" si="11"/>
        <v>4.5166380038426726E-4</v>
      </c>
      <c r="J70" s="36">
        <f t="shared" si="12"/>
        <v>5.8806626810031605E-5</v>
      </c>
      <c r="K70" s="36">
        <f t="shared" ca="1" si="4"/>
        <v>9.3458981075241233E-3</v>
      </c>
      <c r="L70" s="36">
        <f t="shared" ca="1" si="13"/>
        <v>3.4537931331530923E-5</v>
      </c>
      <c r="M70" s="36">
        <f t="shared" ca="1" si="5"/>
        <v>1183.5102044898067</v>
      </c>
      <c r="N70" s="36">
        <f t="shared" ca="1" si="6"/>
        <v>1057.8955503723791</v>
      </c>
      <c r="O70" s="36">
        <f t="shared" ca="1" si="7"/>
        <v>21524.487693353189</v>
      </c>
      <c r="P70" s="10">
        <f t="shared" ca="1" si="14"/>
        <v>-5.8768981045727621E-3</v>
      </c>
      <c r="Q70" s="10"/>
      <c r="R70" s="10"/>
      <c r="S70" s="10"/>
      <c r="T70" s="10"/>
    </row>
    <row r="71" spans="1:20">
      <c r="A71" s="43">
        <v>1302</v>
      </c>
      <c r="B71" s="43">
        <v>2.7469000007840805E-2</v>
      </c>
      <c r="C71" s="10"/>
      <c r="D71" s="44">
        <f t="shared" si="15"/>
        <v>0.13020000000000001</v>
      </c>
      <c r="E71" s="44">
        <f t="shared" si="15"/>
        <v>2.7469000007840805E-2</v>
      </c>
      <c r="F71" s="36">
        <f t="shared" si="8"/>
        <v>1.6952040000000002E-2</v>
      </c>
      <c r="G71" s="36">
        <f t="shared" si="9"/>
        <v>2.2071556080000003E-3</v>
      </c>
      <c r="H71" s="36">
        <f t="shared" si="10"/>
        <v>2.8737166016160005E-4</v>
      </c>
      <c r="I71" s="36">
        <f t="shared" si="11"/>
        <v>3.5764638010208731E-3</v>
      </c>
      <c r="J71" s="36">
        <f t="shared" si="12"/>
        <v>4.6565558689291771E-4</v>
      </c>
      <c r="K71" s="36">
        <f t="shared" ca="1" si="4"/>
        <v>9.3458981075241233E-3</v>
      </c>
      <c r="L71" s="36">
        <f t="shared" ca="1" si="13"/>
        <v>3.2844682248926212E-4</v>
      </c>
      <c r="M71" s="36">
        <f t="shared" ca="1" si="5"/>
        <v>1183.5102044898067</v>
      </c>
      <c r="N71" s="36">
        <f t="shared" ca="1" si="6"/>
        <v>1057.8955503723791</v>
      </c>
      <c r="O71" s="36">
        <f t="shared" ca="1" si="7"/>
        <v>21524.487693353189</v>
      </c>
      <c r="P71" s="10">
        <f t="shared" ca="1" si="14"/>
        <v>1.8123101900316681E-2</v>
      </c>
      <c r="Q71" s="10"/>
      <c r="R71" s="10"/>
      <c r="S71" s="10"/>
      <c r="T71" s="10"/>
    </row>
    <row r="72" spans="1:20">
      <c r="A72" s="43">
        <v>1556</v>
      </c>
      <c r="B72" s="43">
        <v>8.5820000022067688E-3</v>
      </c>
      <c r="C72" s="10"/>
      <c r="D72" s="44">
        <f t="shared" si="15"/>
        <v>0.15559999999999999</v>
      </c>
      <c r="E72" s="44">
        <f t="shared" si="15"/>
        <v>8.5820000022067688E-3</v>
      </c>
      <c r="F72" s="36">
        <f t="shared" si="8"/>
        <v>2.4211359999999998E-2</v>
      </c>
      <c r="G72" s="36">
        <f t="shared" si="9"/>
        <v>3.7672876159999995E-3</v>
      </c>
      <c r="H72" s="36">
        <f t="shared" si="10"/>
        <v>5.8618995304959994E-4</v>
      </c>
      <c r="I72" s="36">
        <f t="shared" si="11"/>
        <v>1.3353592003433731E-3</v>
      </c>
      <c r="J72" s="36">
        <f t="shared" si="12"/>
        <v>2.0778189157342884E-4</v>
      </c>
      <c r="K72" s="36">
        <f t="shared" ca="1" si="4"/>
        <v>1.1341005945916298E-2</v>
      </c>
      <c r="L72" s="36">
        <f t="shared" ca="1" si="13"/>
        <v>7.6121137974245087E-6</v>
      </c>
      <c r="M72" s="36">
        <f t="shared" ca="1" si="5"/>
        <v>1126.0889997975007</v>
      </c>
      <c r="N72" s="36">
        <f t="shared" ca="1" si="6"/>
        <v>1382.0953352606182</v>
      </c>
      <c r="O72" s="36">
        <f t="shared" ca="1" si="7"/>
        <v>21516.628657559686</v>
      </c>
      <c r="P72" s="10">
        <f t="shared" ca="1" si="14"/>
        <v>-2.7590059437095291E-3</v>
      </c>
      <c r="Q72" s="10"/>
      <c r="R72" s="10"/>
      <c r="S72" s="10"/>
      <c r="T72" s="10"/>
    </row>
    <row r="73" spans="1:20">
      <c r="A73" s="43">
        <v>1563</v>
      </c>
      <c r="B73" s="43">
        <v>9.9984999978914857E-3</v>
      </c>
      <c r="C73" s="10"/>
      <c r="D73" s="44">
        <f t="shared" si="15"/>
        <v>0.15629999999999999</v>
      </c>
      <c r="E73" s="44">
        <f t="shared" si="15"/>
        <v>9.9984999978914857E-3</v>
      </c>
      <c r="F73" s="36">
        <f t="shared" si="8"/>
        <v>2.4429689999999997E-2</v>
      </c>
      <c r="G73" s="36">
        <f t="shared" si="9"/>
        <v>3.8183605469999994E-3</v>
      </c>
      <c r="H73" s="36">
        <f t="shared" si="10"/>
        <v>5.9680975349609984E-4</v>
      </c>
      <c r="I73" s="36">
        <f t="shared" si="11"/>
        <v>1.5627655496704392E-3</v>
      </c>
      <c r="J73" s="36">
        <f t="shared" si="12"/>
        <v>2.4426025541348962E-4</v>
      </c>
      <c r="K73" s="36">
        <f t="shared" ca="1" si="4"/>
        <v>1.1397275326880604E-2</v>
      </c>
      <c r="L73" s="36">
        <f t="shared" ca="1" si="13"/>
        <v>1.956572420988617E-6</v>
      </c>
      <c r="M73" s="36">
        <f t="shared" ca="1" si="5"/>
        <v>1124.3802797623007</v>
      </c>
      <c r="N73" s="36">
        <f t="shared" ca="1" si="6"/>
        <v>1391.118816438752</v>
      </c>
      <c r="O73" s="36">
        <f t="shared" ca="1" si="7"/>
        <v>21509.185711463429</v>
      </c>
      <c r="P73" s="10">
        <f t="shared" ca="1" si="14"/>
        <v>-1.3987753289891186E-3</v>
      </c>
      <c r="Q73" s="10"/>
      <c r="R73" s="10"/>
      <c r="S73" s="10"/>
      <c r="T73" s="10"/>
    </row>
    <row r="74" spans="1:20">
      <c r="A74" s="43">
        <v>1577</v>
      </c>
      <c r="B74" s="43">
        <v>2.2831500005850103E-2</v>
      </c>
      <c r="C74" s="10"/>
      <c r="D74" s="44">
        <f t="shared" si="15"/>
        <v>0.15770000000000001</v>
      </c>
      <c r="E74" s="44">
        <f t="shared" si="15"/>
        <v>2.2831500005850103E-2</v>
      </c>
      <c r="F74" s="36">
        <f t="shared" si="8"/>
        <v>2.4869290000000002E-2</v>
      </c>
      <c r="G74" s="36">
        <f t="shared" si="9"/>
        <v>3.9218870330000009E-3</v>
      </c>
      <c r="H74" s="36">
        <f t="shared" si="10"/>
        <v>6.1848158510410009E-4</v>
      </c>
      <c r="I74" s="36">
        <f t="shared" si="11"/>
        <v>3.6005275509225615E-3</v>
      </c>
      <c r="J74" s="36">
        <f t="shared" si="12"/>
        <v>5.6780319478048793E-4</v>
      </c>
      <c r="K74" s="36">
        <f t="shared" ca="1" si="4"/>
        <v>1.1510021046477178E-2</v>
      </c>
      <c r="L74" s="36">
        <f t="shared" ca="1" si="13"/>
        <v>1.2817588582752384E-4</v>
      </c>
      <c r="M74" s="36">
        <f t="shared" ca="1" si="5"/>
        <v>1120.9431998025429</v>
      </c>
      <c r="N74" s="36">
        <f t="shared" ca="1" si="6"/>
        <v>1409.1690324163364</v>
      </c>
      <c r="O74" s="36">
        <f t="shared" ca="1" si="7"/>
        <v>21493.141332027571</v>
      </c>
      <c r="P74" s="10">
        <f t="shared" ca="1" si="14"/>
        <v>1.1321478959372924E-2</v>
      </c>
      <c r="Q74" s="10"/>
      <c r="R74" s="10"/>
      <c r="S74" s="10"/>
      <c r="T74" s="10"/>
    </row>
    <row r="75" spans="1:20">
      <c r="A75" s="43">
        <v>1596</v>
      </c>
      <c r="B75" s="43">
        <v>1.6962000001512934E-2</v>
      </c>
      <c r="C75" s="10"/>
      <c r="D75" s="44">
        <f t="shared" si="15"/>
        <v>0.15959999999999999</v>
      </c>
      <c r="E75" s="44">
        <f t="shared" si="15"/>
        <v>1.6962000001512934E-2</v>
      </c>
      <c r="F75" s="36">
        <f t="shared" si="8"/>
        <v>2.5472159999999997E-2</v>
      </c>
      <c r="G75" s="36">
        <f t="shared" si="9"/>
        <v>4.0653567359999997E-3</v>
      </c>
      <c r="H75" s="36">
        <f t="shared" si="10"/>
        <v>6.4883093506559991E-4</v>
      </c>
      <c r="I75" s="36">
        <f t="shared" si="11"/>
        <v>2.7071352002414639E-3</v>
      </c>
      <c r="J75" s="36">
        <f t="shared" si="12"/>
        <v>4.3205877795853763E-4</v>
      </c>
      <c r="K75" s="36">
        <f t="shared" ca="1" si="4"/>
        <v>1.1663474463405224E-2</v>
      </c>
      <c r="L75" s="36">
        <f t="shared" ca="1" si="13"/>
        <v>2.8074372877979594E-5</v>
      </c>
      <c r="M75" s="36">
        <f t="shared" ca="1" si="5"/>
        <v>1116.2369263066207</v>
      </c>
      <c r="N75" s="36">
        <f t="shared" ca="1" si="6"/>
        <v>1433.6693763541191</v>
      </c>
      <c r="O75" s="36">
        <f t="shared" ca="1" si="7"/>
        <v>21468.898863417122</v>
      </c>
      <c r="P75" s="10">
        <f t="shared" ca="1" si="14"/>
        <v>5.2985255381077095E-3</v>
      </c>
      <c r="Q75" s="10"/>
      <c r="R75" s="10"/>
      <c r="S75" s="10"/>
      <c r="T75" s="10"/>
    </row>
    <row r="76" spans="1:20">
      <c r="A76" s="43">
        <v>1607</v>
      </c>
      <c r="B76" s="43">
        <v>2.6165000017499551E-3</v>
      </c>
      <c r="C76" s="10"/>
      <c r="D76" s="44">
        <f t="shared" si="15"/>
        <v>0.16070000000000001</v>
      </c>
      <c r="E76" s="44">
        <f t="shared" si="15"/>
        <v>2.6165000017499551E-3</v>
      </c>
      <c r="F76" s="36">
        <f t="shared" si="8"/>
        <v>2.5824490000000002E-2</v>
      </c>
      <c r="G76" s="36">
        <f t="shared" si="9"/>
        <v>4.1499955430000009E-3</v>
      </c>
      <c r="H76" s="36">
        <f t="shared" si="10"/>
        <v>6.6690428376010012E-4</v>
      </c>
      <c r="I76" s="36">
        <f t="shared" si="11"/>
        <v>4.2047155028121779E-4</v>
      </c>
      <c r="J76" s="36">
        <f t="shared" si="12"/>
        <v>6.7569778130191699E-5</v>
      </c>
      <c r="K76" s="36">
        <f t="shared" ca="1" si="4"/>
        <v>1.1752548214734161E-2</v>
      </c>
      <c r="L76" s="36">
        <f t="shared" ca="1" si="13"/>
        <v>8.3467376949971893E-5</v>
      </c>
      <c r="M76" s="36">
        <f t="shared" ca="1" si="5"/>
        <v>1113.4904411939199</v>
      </c>
      <c r="N76" s="36">
        <f t="shared" ca="1" si="6"/>
        <v>1447.8537832565482</v>
      </c>
      <c r="O76" s="36">
        <f t="shared" ca="1" si="7"/>
        <v>21453.56652349063</v>
      </c>
      <c r="P76" s="10">
        <f t="shared" ca="1" si="14"/>
        <v>-9.1360482129842057E-3</v>
      </c>
      <c r="Q76" s="10"/>
      <c r="R76" s="10"/>
      <c r="S76" s="10"/>
      <c r="T76" s="10"/>
    </row>
    <row r="77" spans="1:20">
      <c r="A77" s="43">
        <v>1620</v>
      </c>
      <c r="B77" s="43">
        <v>1.4390000003913883E-2</v>
      </c>
      <c r="C77" s="10"/>
      <c r="D77" s="44">
        <f t="shared" si="15"/>
        <v>0.16200000000000001</v>
      </c>
      <c r="E77" s="44">
        <f t="shared" si="15"/>
        <v>1.4390000003913883E-2</v>
      </c>
      <c r="F77" s="36">
        <f t="shared" si="8"/>
        <v>2.6244E-2</v>
      </c>
      <c r="G77" s="36">
        <f t="shared" si="9"/>
        <v>4.2515280000000001E-3</v>
      </c>
      <c r="H77" s="36">
        <f t="shared" si="10"/>
        <v>6.88747536E-4</v>
      </c>
      <c r="I77" s="36">
        <f t="shared" si="11"/>
        <v>2.3311800006340492E-3</v>
      </c>
      <c r="J77" s="36">
        <f t="shared" si="12"/>
        <v>3.7765116010271598E-4</v>
      </c>
      <c r="K77" s="36">
        <f t="shared" ca="1" si="4"/>
        <v>1.1858036822123039E-2</v>
      </c>
      <c r="L77" s="36">
        <f t="shared" ca="1" si="13"/>
        <v>6.410837553944417E-6</v>
      </c>
      <c r="M77" s="36">
        <f t="shared" ca="1" si="5"/>
        <v>1110.2241036134867</v>
      </c>
      <c r="N77" s="36">
        <f t="shared" ca="1" si="6"/>
        <v>1464.6154178969548</v>
      </c>
      <c r="O77" s="36">
        <f t="shared" ca="1" si="7"/>
        <v>21434.221723186874</v>
      </c>
      <c r="P77" s="10">
        <f t="shared" ca="1" si="14"/>
        <v>2.5319631817908445E-3</v>
      </c>
      <c r="Q77" s="10"/>
      <c r="R77" s="10"/>
      <c r="S77" s="10"/>
      <c r="T77" s="10"/>
    </row>
    <row r="78" spans="1:20">
      <c r="A78" s="43">
        <v>1922</v>
      </c>
      <c r="B78" s="43">
        <v>8.3589999994728714E-3</v>
      </c>
      <c r="C78" s="10"/>
      <c r="D78" s="44">
        <f t="shared" si="15"/>
        <v>0.19220000000000001</v>
      </c>
      <c r="E78" s="44">
        <f t="shared" si="15"/>
        <v>8.3589999994728714E-3</v>
      </c>
      <c r="F78" s="36">
        <f t="shared" si="8"/>
        <v>3.6940840000000003E-2</v>
      </c>
      <c r="G78" s="36">
        <f t="shared" si="9"/>
        <v>7.1000294480000007E-3</v>
      </c>
      <c r="H78" s="36">
        <f t="shared" si="10"/>
        <v>1.3646256599056002E-3</v>
      </c>
      <c r="I78" s="36">
        <f t="shared" si="11"/>
        <v>1.6065997998986859E-3</v>
      </c>
      <c r="J78" s="36">
        <f t="shared" si="12"/>
        <v>3.0878848154052745E-4</v>
      </c>
      <c r="K78" s="36">
        <f t="shared" ca="1" si="4"/>
        <v>1.4375583905125758E-2</v>
      </c>
      <c r="L78" s="36">
        <f t="shared" ca="1" si="13"/>
        <v>3.6199281893761341E-5</v>
      </c>
      <c r="M78" s="36">
        <f t="shared" ca="1" si="5"/>
        <v>1028.3888441571214</v>
      </c>
      <c r="N78" s="36">
        <f t="shared" ca="1" si="6"/>
        <v>1849.5722674735389</v>
      </c>
      <c r="O78" s="36">
        <f t="shared" ca="1" si="7"/>
        <v>20617.282354578092</v>
      </c>
      <c r="P78" s="10">
        <f t="shared" ca="1" si="14"/>
        <v>-6.0165839056528867E-3</v>
      </c>
      <c r="Q78" s="10"/>
      <c r="R78" s="10"/>
      <c r="S78" s="10"/>
      <c r="T78" s="10"/>
    </row>
    <row r="79" spans="1:20">
      <c r="A79" s="43">
        <v>1965</v>
      </c>
      <c r="B79" s="43">
        <v>8.9175000030081719E-3</v>
      </c>
      <c r="C79" s="10"/>
      <c r="D79" s="44">
        <f t="shared" si="15"/>
        <v>0.19650000000000001</v>
      </c>
      <c r="E79" s="44">
        <f t="shared" si="15"/>
        <v>8.9175000030081719E-3</v>
      </c>
      <c r="F79" s="36">
        <f t="shared" si="8"/>
        <v>3.8612250000000001E-2</v>
      </c>
      <c r="G79" s="36">
        <f t="shared" si="9"/>
        <v>7.5873071250000005E-3</v>
      </c>
      <c r="H79" s="36">
        <f t="shared" si="10"/>
        <v>1.4909058500625E-3</v>
      </c>
      <c r="I79" s="36">
        <f t="shared" si="11"/>
        <v>1.7522887505911058E-3</v>
      </c>
      <c r="J79" s="36">
        <f t="shared" si="12"/>
        <v>3.4432473949115231E-4</v>
      </c>
      <c r="K79" s="36">
        <f t="shared" ca="1" si="4"/>
        <v>1.474448551073233E-2</v>
      </c>
      <c r="L79" s="36">
        <f t="shared" ca="1" si="13"/>
        <v>3.3953760107227362E-5</v>
      </c>
      <c r="M79" s="36">
        <f t="shared" ca="1" si="5"/>
        <v>1015.8608853870074</v>
      </c>
      <c r="N79" s="36">
        <f t="shared" ca="1" si="6"/>
        <v>1903.0555101462007</v>
      </c>
      <c r="O79" s="36">
        <f t="shared" ca="1" si="7"/>
        <v>20445.01154030197</v>
      </c>
      <c r="P79" s="10">
        <f t="shared" ca="1" si="14"/>
        <v>-5.8269855077241577E-3</v>
      </c>
      <c r="Q79" s="10"/>
      <c r="R79" s="10"/>
      <c r="S79" s="10"/>
      <c r="T79" s="10"/>
    </row>
    <row r="80" spans="1:20">
      <c r="A80" s="43">
        <v>2229</v>
      </c>
      <c r="B80" s="43">
        <v>1.1625500002992339E-2</v>
      </c>
      <c r="C80" s="10"/>
      <c r="D80" s="44">
        <f t="shared" si="15"/>
        <v>0.22289999999999999</v>
      </c>
      <c r="E80" s="44">
        <f t="shared" si="15"/>
        <v>1.1625500002992339E-2</v>
      </c>
      <c r="F80" s="36">
        <f t="shared" si="8"/>
        <v>4.9684409999999991E-2</v>
      </c>
      <c r="G80" s="36">
        <f t="shared" si="9"/>
        <v>1.1074654988999998E-2</v>
      </c>
      <c r="H80" s="36">
        <f t="shared" si="10"/>
        <v>2.4685405970480993E-3</v>
      </c>
      <c r="I80" s="36">
        <f t="shared" si="11"/>
        <v>2.5913239506669922E-3</v>
      </c>
      <c r="J80" s="36">
        <f t="shared" si="12"/>
        <v>5.7760610860367254E-4</v>
      </c>
      <c r="K80" s="36">
        <f t="shared" ca="1" si="4"/>
        <v>1.7066422525358178E-2</v>
      </c>
      <c r="L80" s="36">
        <f t="shared" ca="1" si="13"/>
        <v>2.9603637894387842E-5</v>
      </c>
      <c r="M80" s="36">
        <f t="shared" ca="1" si="5"/>
        <v>934.69462574470231</v>
      </c>
      <c r="N80" s="36">
        <f t="shared" ca="1" si="6"/>
        <v>2218.6852665418755</v>
      </c>
      <c r="O80" s="36">
        <f t="shared" ca="1" si="7"/>
        <v>19099.935576556709</v>
      </c>
      <c r="P80" s="10">
        <f t="shared" ca="1" si="14"/>
        <v>-5.4409225223658389E-3</v>
      </c>
      <c r="Q80" s="10"/>
      <c r="R80" s="10"/>
      <c r="S80" s="10"/>
      <c r="T80" s="10"/>
    </row>
    <row r="81" spans="1:20">
      <c r="A81" s="43">
        <v>2236</v>
      </c>
      <c r="B81" s="43">
        <v>3.1042000009620097E-2</v>
      </c>
      <c r="C81" s="10"/>
      <c r="D81" s="44">
        <f t="shared" si="15"/>
        <v>0.22359999999999999</v>
      </c>
      <c r="E81" s="44">
        <f t="shared" si="15"/>
        <v>3.1042000009620097E-2</v>
      </c>
      <c r="F81" s="36">
        <f t="shared" si="8"/>
        <v>4.999696E-2</v>
      </c>
      <c r="G81" s="36">
        <f t="shared" si="9"/>
        <v>1.1179320256E-2</v>
      </c>
      <c r="H81" s="36">
        <f t="shared" si="10"/>
        <v>2.4996960092416001E-3</v>
      </c>
      <c r="I81" s="36">
        <f t="shared" si="11"/>
        <v>6.9409912021510534E-3</v>
      </c>
      <c r="J81" s="36">
        <f t="shared" si="12"/>
        <v>1.5520056328009754E-3</v>
      </c>
      <c r="K81" s="36">
        <f t="shared" ca="1" si="4"/>
        <v>1.7129324406824332E-2</v>
      </c>
      <c r="L81" s="36">
        <f t="shared" ca="1" si="13"/>
        <v>1.9356254242862848E-4</v>
      </c>
      <c r="M81" s="36">
        <f t="shared" ca="1" si="5"/>
        <v>932.44998571523627</v>
      </c>
      <c r="N81" s="36">
        <f t="shared" ca="1" si="6"/>
        <v>2226.6955747717934</v>
      </c>
      <c r="O81" s="36">
        <f t="shared" ca="1" si="7"/>
        <v>19057.830678747359</v>
      </c>
      <c r="P81" s="10">
        <f t="shared" ca="1" si="14"/>
        <v>1.3912675602795764E-2</v>
      </c>
      <c r="Q81" s="10"/>
      <c r="R81" s="10"/>
      <c r="S81" s="10"/>
      <c r="T81" s="10"/>
    </row>
    <row r="82" spans="1:20">
      <c r="A82" s="43">
        <v>2239</v>
      </c>
      <c r="B82" s="43">
        <v>2.822050000395393E-2</v>
      </c>
      <c r="C82" s="10"/>
      <c r="D82" s="44">
        <f t="shared" si="15"/>
        <v>0.22389999999999999</v>
      </c>
      <c r="E82" s="44">
        <f t="shared" si="15"/>
        <v>2.822050000395393E-2</v>
      </c>
      <c r="F82" s="36">
        <f t="shared" si="8"/>
        <v>5.0131209999999995E-2</v>
      </c>
      <c r="G82" s="36">
        <f t="shared" si="9"/>
        <v>1.1224377918999998E-2</v>
      </c>
      <c r="H82" s="36">
        <f t="shared" si="10"/>
        <v>2.5131382160640996E-3</v>
      </c>
      <c r="I82" s="36">
        <f t="shared" si="11"/>
        <v>6.318569950885285E-3</v>
      </c>
      <c r="J82" s="36">
        <f t="shared" si="12"/>
        <v>1.4147278120032153E-3</v>
      </c>
      <c r="K82" s="36">
        <f t="shared" ca="1" si="4"/>
        <v>1.7156303474153499E-2</v>
      </c>
      <c r="L82" s="36">
        <f t="shared" ca="1" si="13"/>
        <v>1.2241644485004791E-4</v>
      </c>
      <c r="M82" s="36">
        <f t="shared" ca="1" si="5"/>
        <v>931.48663427888471</v>
      </c>
      <c r="N82" s="36">
        <f t="shared" ca="1" si="6"/>
        <v>2230.1220935180245</v>
      </c>
      <c r="O82" s="36">
        <f t="shared" ca="1" si="7"/>
        <v>19039.688313914521</v>
      </c>
      <c r="P82" s="10">
        <f t="shared" ca="1" si="14"/>
        <v>1.1064196529800431E-2</v>
      </c>
      <c r="Q82" s="10"/>
      <c r="R82" s="10"/>
      <c r="S82" s="10"/>
      <c r="T82" s="10"/>
    </row>
    <row r="83" spans="1:20">
      <c r="A83" s="43">
        <v>2540</v>
      </c>
      <c r="B83" s="43">
        <v>3.7130000004253816E-2</v>
      </c>
      <c r="C83" s="10"/>
      <c r="D83" s="44">
        <f t="shared" si="15"/>
        <v>0.254</v>
      </c>
      <c r="E83" s="44">
        <f t="shared" si="15"/>
        <v>3.7130000004253816E-2</v>
      </c>
      <c r="F83" s="36">
        <f t="shared" si="8"/>
        <v>6.4516000000000004E-2</v>
      </c>
      <c r="G83" s="36">
        <f t="shared" si="9"/>
        <v>1.6387064E-2</v>
      </c>
      <c r="H83" s="36">
        <f t="shared" si="10"/>
        <v>4.1623142560000001E-3</v>
      </c>
      <c r="I83" s="36">
        <f t="shared" si="11"/>
        <v>9.4310200010804691E-3</v>
      </c>
      <c r="J83" s="36">
        <f t="shared" si="12"/>
        <v>2.3954790802744393E-3</v>
      </c>
      <c r="K83" s="36">
        <f t="shared" ca="1" si="4"/>
        <v>1.9927616339884567E-2</v>
      </c>
      <c r="L83" s="36">
        <f t="shared" ca="1" si="13"/>
        <v>2.9592200373615798E-4</v>
      </c>
      <c r="M83" s="36">
        <f t="shared" ca="1" si="5"/>
        <v>831.04325590432734</v>
      </c>
      <c r="N83" s="36">
        <f t="shared" ca="1" si="6"/>
        <v>2551.6577068294359</v>
      </c>
      <c r="O83" s="36">
        <f t="shared" ca="1" si="7"/>
        <v>16940.629094658729</v>
      </c>
      <c r="P83" s="10">
        <f t="shared" ca="1" si="14"/>
        <v>1.7202383664369249E-2</v>
      </c>
      <c r="Q83" s="10"/>
      <c r="R83" s="10"/>
      <c r="S83" s="10"/>
      <c r="T83" s="10"/>
    </row>
    <row r="84" spans="1:20">
      <c r="A84" s="43">
        <v>2548</v>
      </c>
      <c r="B84" s="43">
        <v>9.606000006897375E-3</v>
      </c>
      <c r="C84" s="10"/>
      <c r="D84" s="44">
        <f t="shared" si="15"/>
        <v>0.25480000000000003</v>
      </c>
      <c r="E84" s="44">
        <f t="shared" si="15"/>
        <v>9.606000006897375E-3</v>
      </c>
      <c r="F84" s="36">
        <f t="shared" si="8"/>
        <v>6.4923040000000015E-2</v>
      </c>
      <c r="G84" s="36">
        <f t="shared" si="9"/>
        <v>1.6542390592000005E-2</v>
      </c>
      <c r="H84" s="36">
        <f t="shared" si="10"/>
        <v>4.2150011228416018E-3</v>
      </c>
      <c r="I84" s="36">
        <f t="shared" si="11"/>
        <v>2.4476088017574512E-3</v>
      </c>
      <c r="J84" s="36">
        <f t="shared" si="12"/>
        <v>6.2365072268779861E-4</v>
      </c>
      <c r="K84" s="36">
        <f t="shared" ca="1" si="4"/>
        <v>2.0003012629645635E-2</v>
      </c>
      <c r="L84" s="36">
        <f t="shared" ca="1" si="13"/>
        <v>1.0809787147758665E-4</v>
      </c>
      <c r="M84" s="36">
        <f t="shared" ca="1" si="5"/>
        <v>828.28172756491495</v>
      </c>
      <c r="N84" s="36">
        <f t="shared" ca="1" si="6"/>
        <v>2559.5374545488075</v>
      </c>
      <c r="O84" s="36">
        <f t="shared" ca="1" si="7"/>
        <v>16877.850592272745</v>
      </c>
      <c r="P84" s="10">
        <f t="shared" ca="1" si="14"/>
        <v>-1.039701262274826E-2</v>
      </c>
      <c r="Q84" s="10"/>
      <c r="R84" s="10"/>
      <c r="S84" s="10"/>
      <c r="T84" s="10"/>
    </row>
    <row r="85" spans="1:20">
      <c r="A85" s="43">
        <v>2563</v>
      </c>
      <c r="B85" s="43">
        <v>2.549850000650622E-2</v>
      </c>
      <c r="C85" s="10"/>
      <c r="D85" s="44">
        <f t="shared" ref="D85:E116" si="16">A85/A$18</f>
        <v>0.25629999999999997</v>
      </c>
      <c r="E85" s="44">
        <f t="shared" si="16"/>
        <v>2.549850000650622E-2</v>
      </c>
      <c r="F85" s="36">
        <f t="shared" si="8"/>
        <v>6.5689689999999981E-2</v>
      </c>
      <c r="G85" s="36">
        <f t="shared" si="9"/>
        <v>1.6836267546999992E-2</v>
      </c>
      <c r="H85" s="36">
        <f t="shared" si="10"/>
        <v>4.3151353722960979E-3</v>
      </c>
      <c r="I85" s="36">
        <f t="shared" si="11"/>
        <v>6.5352655516675434E-3</v>
      </c>
      <c r="J85" s="36">
        <f t="shared" si="12"/>
        <v>1.6749885608923912E-3</v>
      </c>
      <c r="K85" s="36">
        <f t="shared" ref="K85:K148" ca="1" si="17">+E$4+E$5*D85+E$6*D85^2</f>
        <v>2.0144623531435542E-2</v>
      </c>
      <c r="L85" s="36">
        <f t="shared" ca="1" si="13"/>
        <v>2.8663993310315226E-5</v>
      </c>
      <c r="M85" s="36">
        <f t="shared" ref="M85:M148" ca="1" si="18">(M$1-M$2*D85+M$3*F85)^2</f>
        <v>823.09258651079222</v>
      </c>
      <c r="N85" s="36">
        <f t="shared" ref="N85:N148" ca="1" si="19">(-M$2+M$4*D85-M$5*F85)^2</f>
        <v>2574.2101836387624</v>
      </c>
      <c r="O85" s="36">
        <f t="shared" ref="O85:O148" ca="1" si="20">+(M$3-D85*M$5+F85*M$6)^2</f>
        <v>16759.250559477121</v>
      </c>
      <c r="P85" s="10">
        <f t="shared" ca="1" si="14"/>
        <v>5.3538764750706777E-3</v>
      </c>
      <c r="Q85" s="10"/>
      <c r="R85" s="10"/>
      <c r="S85" s="10"/>
      <c r="T85" s="10"/>
    </row>
    <row r="86" spans="1:20">
      <c r="A86" s="43">
        <v>2567</v>
      </c>
      <c r="B86" s="43">
        <v>1.5736500005004928E-2</v>
      </c>
      <c r="C86" s="10"/>
      <c r="D86" s="44">
        <f t="shared" si="16"/>
        <v>0.25669999999999998</v>
      </c>
      <c r="E86" s="44">
        <f t="shared" si="16"/>
        <v>1.5736500005004928E-2</v>
      </c>
      <c r="F86" s="36">
        <f t="shared" ref="F86:F149" si="21">D86*D86</f>
        <v>6.5894889999999998E-2</v>
      </c>
      <c r="G86" s="36">
        <f t="shared" ref="G86:G149" si="22">D86*F86</f>
        <v>1.6915218262999999E-2</v>
      </c>
      <c r="H86" s="36">
        <f t="shared" ref="H86:H149" si="23">F86*F86</f>
        <v>4.3421365281121E-3</v>
      </c>
      <c r="I86" s="36">
        <f t="shared" ref="I86:I149" si="24">E86*D86</f>
        <v>4.0395595512847642E-3</v>
      </c>
      <c r="J86" s="36">
        <f t="shared" ref="J86:J149" si="25">I86*D86</f>
        <v>1.036954936814799E-3</v>
      </c>
      <c r="K86" s="36">
        <f t="shared" ca="1" si="17"/>
        <v>2.0182439937840628E-2</v>
      </c>
      <c r="L86" s="36">
        <f t="shared" ref="L86:L149" ca="1" si="26">+(K86-E86)^2</f>
        <v>1.9766381886383112E-5</v>
      </c>
      <c r="M86" s="36">
        <f t="shared" ca="1" si="18"/>
        <v>821.70636122110295</v>
      </c>
      <c r="N86" s="36">
        <f t="shared" ca="1" si="19"/>
        <v>2578.1003339789736</v>
      </c>
      <c r="O86" s="36">
        <f t="shared" ca="1" si="20"/>
        <v>16727.429436389761</v>
      </c>
      <c r="P86" s="10">
        <f t="shared" ref="P86:P149" ca="1" si="27">+E86-K86</f>
        <v>-4.4459399328357005E-3</v>
      </c>
      <c r="Q86" s="10"/>
      <c r="R86" s="10"/>
      <c r="S86" s="10"/>
      <c r="T86" s="10"/>
    </row>
    <row r="87" spans="1:20">
      <c r="A87" s="43">
        <v>2567</v>
      </c>
      <c r="B87" s="43">
        <v>2.7736500000173692E-2</v>
      </c>
      <c r="C87" s="10"/>
      <c r="D87" s="44">
        <f t="shared" si="16"/>
        <v>0.25669999999999998</v>
      </c>
      <c r="E87" s="44">
        <f t="shared" si="16"/>
        <v>2.7736500000173692E-2</v>
      </c>
      <c r="F87" s="36">
        <f t="shared" si="21"/>
        <v>6.5894889999999998E-2</v>
      </c>
      <c r="G87" s="36">
        <f t="shared" si="22"/>
        <v>1.6915218262999999E-2</v>
      </c>
      <c r="H87" s="36">
        <f t="shared" si="23"/>
        <v>4.3421365281121E-3</v>
      </c>
      <c r="I87" s="36">
        <f t="shared" si="24"/>
        <v>7.1199595500445866E-3</v>
      </c>
      <c r="J87" s="36">
        <f t="shared" si="25"/>
        <v>1.8276936164964453E-3</v>
      </c>
      <c r="K87" s="36">
        <f t="shared" ca="1" si="17"/>
        <v>2.0182439937840628E-2</v>
      </c>
      <c r="L87" s="36">
        <f t="shared" ca="1" si="26"/>
        <v>5.7063823425335409E-5</v>
      </c>
      <c r="M87" s="36">
        <f t="shared" ca="1" si="18"/>
        <v>821.70636122110295</v>
      </c>
      <c r="N87" s="36">
        <f t="shared" ca="1" si="19"/>
        <v>2578.1003339789736</v>
      </c>
      <c r="O87" s="36">
        <f t="shared" ca="1" si="20"/>
        <v>16727.429436389761</v>
      </c>
      <c r="P87" s="10">
        <f t="shared" ca="1" si="27"/>
        <v>7.5540600623330637E-3</v>
      </c>
      <c r="Q87" s="10"/>
      <c r="R87" s="10"/>
      <c r="S87" s="10"/>
      <c r="T87" s="10"/>
    </row>
    <row r="88" spans="1:20">
      <c r="A88" s="43">
        <v>2592</v>
      </c>
      <c r="B88" s="43">
        <v>1.4224000005924609E-2</v>
      </c>
      <c r="C88" s="10"/>
      <c r="D88" s="44">
        <f t="shared" si="16"/>
        <v>0.25919999999999999</v>
      </c>
      <c r="E88" s="44">
        <f t="shared" si="16"/>
        <v>1.4224000005924609E-2</v>
      </c>
      <c r="F88" s="36">
        <f t="shared" si="21"/>
        <v>6.718463999999999E-2</v>
      </c>
      <c r="G88" s="36">
        <f t="shared" si="22"/>
        <v>1.7414258687999996E-2</v>
      </c>
      <c r="H88" s="36">
        <f t="shared" si="23"/>
        <v>4.5137758519295983E-3</v>
      </c>
      <c r="I88" s="36">
        <f t="shared" si="24"/>
        <v>3.6868608015356583E-3</v>
      </c>
      <c r="J88" s="36">
        <f t="shared" si="25"/>
        <v>9.5563431975804255E-4</v>
      </c>
      <c r="K88" s="36">
        <f t="shared" ca="1" si="17"/>
        <v>2.0419302832665843E-2</v>
      </c>
      <c r="L88" s="36">
        <f t="shared" ca="1" si="26"/>
        <v>3.8381777115027931E-5</v>
      </c>
      <c r="M88" s="36">
        <f t="shared" ca="1" si="18"/>
        <v>813.01950128498572</v>
      </c>
      <c r="N88" s="36">
        <f t="shared" ca="1" si="19"/>
        <v>2602.1960526191242</v>
      </c>
      <c r="O88" s="36">
        <f t="shared" ca="1" si="20"/>
        <v>16526.718990717301</v>
      </c>
      <c r="P88" s="10">
        <f t="shared" ca="1" si="27"/>
        <v>-6.1953028267412343E-3</v>
      </c>
      <c r="Q88" s="10"/>
      <c r="R88" s="10"/>
      <c r="S88" s="10"/>
      <c r="T88" s="10"/>
    </row>
    <row r="89" spans="1:20">
      <c r="A89" s="43">
        <v>2885</v>
      </c>
      <c r="B89" s="43">
        <v>4.7657500006607734E-2</v>
      </c>
      <c r="C89" s="10"/>
      <c r="D89" s="44">
        <f t="shared" si="16"/>
        <v>0.28849999999999998</v>
      </c>
      <c r="E89" s="44">
        <f t="shared" si="16"/>
        <v>4.7657500006607734E-2</v>
      </c>
      <c r="F89" s="36">
        <f t="shared" si="21"/>
        <v>8.3232249999999994E-2</v>
      </c>
      <c r="G89" s="36">
        <f t="shared" si="22"/>
        <v>2.4012504124999997E-2</v>
      </c>
      <c r="H89" s="36">
        <f t="shared" si="23"/>
        <v>6.9276074400624992E-3</v>
      </c>
      <c r="I89" s="36">
        <f t="shared" si="24"/>
        <v>1.374918875190633E-2</v>
      </c>
      <c r="J89" s="36">
        <f t="shared" si="25"/>
        <v>3.9666409549249755E-3</v>
      </c>
      <c r="K89" s="36">
        <f t="shared" ca="1" si="17"/>
        <v>2.3260924646257963E-2</v>
      </c>
      <c r="L89" s="36">
        <f t="shared" ca="1" si="26"/>
        <v>5.9519288931322552E-4</v>
      </c>
      <c r="M89" s="36">
        <f t="shared" ca="1" si="18"/>
        <v>708.70808017779234</v>
      </c>
      <c r="N89" s="36">
        <f t="shared" ca="1" si="19"/>
        <v>2854.5617706556923</v>
      </c>
      <c r="O89" s="36">
        <f t="shared" ca="1" si="20"/>
        <v>13966.174248597503</v>
      </c>
      <c r="P89" s="10">
        <f t="shared" ca="1" si="27"/>
        <v>2.4396575360349771E-2</v>
      </c>
      <c r="Q89" s="10"/>
      <c r="R89" s="10"/>
      <c r="S89" s="10"/>
      <c r="T89" s="10"/>
    </row>
    <row r="90" spans="1:20">
      <c r="A90" s="43">
        <v>2900</v>
      </c>
      <c r="B90" s="43">
        <v>1.8550000007962808E-2</v>
      </c>
      <c r="C90" s="10"/>
      <c r="D90" s="44">
        <f t="shared" si="16"/>
        <v>0.28999999999999998</v>
      </c>
      <c r="E90" s="44">
        <f t="shared" si="16"/>
        <v>1.8550000007962808E-2</v>
      </c>
      <c r="F90" s="36">
        <f t="shared" si="21"/>
        <v>8.4099999999999994E-2</v>
      </c>
      <c r="G90" s="36">
        <f t="shared" si="22"/>
        <v>2.4388999999999997E-2</v>
      </c>
      <c r="H90" s="36">
        <f t="shared" si="23"/>
        <v>7.0728099999999988E-3</v>
      </c>
      <c r="I90" s="36">
        <f t="shared" si="24"/>
        <v>5.3795000023092142E-3</v>
      </c>
      <c r="J90" s="36">
        <f t="shared" si="25"/>
        <v>1.5600550006696721E-3</v>
      </c>
      <c r="K90" s="36">
        <f t="shared" ca="1" si="17"/>
        <v>2.3409652357650263E-2</v>
      </c>
      <c r="L90" s="36">
        <f t="shared" ca="1" si="26"/>
        <v>2.3616220959822805E-5</v>
      </c>
      <c r="M90" s="36">
        <f t="shared" ca="1" si="18"/>
        <v>703.26759964243331</v>
      </c>
      <c r="N90" s="36">
        <f t="shared" ca="1" si="19"/>
        <v>2865.8944415648657</v>
      </c>
      <c r="O90" s="36">
        <f t="shared" ca="1" si="20"/>
        <v>13826.230559050508</v>
      </c>
      <c r="P90" s="10">
        <f t="shared" ca="1" si="27"/>
        <v>-4.8596523496874551E-3</v>
      </c>
      <c r="Q90" s="10"/>
      <c r="R90" s="10"/>
      <c r="S90" s="10"/>
      <c r="T90" s="10"/>
    </row>
    <row r="91" spans="1:20">
      <c r="A91" s="43">
        <v>3195</v>
      </c>
      <c r="B91" s="43">
        <v>3.0102500000793952E-2</v>
      </c>
      <c r="C91" s="10"/>
      <c r="D91" s="44">
        <f t="shared" si="16"/>
        <v>0.31950000000000001</v>
      </c>
      <c r="E91" s="44">
        <f t="shared" si="16"/>
        <v>3.0102500000793952E-2</v>
      </c>
      <c r="F91" s="36">
        <f t="shared" si="21"/>
        <v>0.10208025</v>
      </c>
      <c r="G91" s="36">
        <f t="shared" si="22"/>
        <v>3.2614639874999997E-2</v>
      </c>
      <c r="H91" s="36">
        <f t="shared" si="23"/>
        <v>1.04203774400625E-2</v>
      </c>
      <c r="I91" s="36">
        <f t="shared" si="24"/>
        <v>9.6177487502536688E-3</v>
      </c>
      <c r="J91" s="36">
        <f t="shared" si="25"/>
        <v>3.0728707257060475E-3</v>
      </c>
      <c r="K91" s="36">
        <f t="shared" ca="1" si="17"/>
        <v>2.6399005779437528E-2</v>
      </c>
      <c r="L91" s="36">
        <f t="shared" ca="1" si="26"/>
        <v>1.3715869447620428E-5</v>
      </c>
      <c r="M91" s="36">
        <f t="shared" ca="1" si="18"/>
        <v>595.18594005267312</v>
      </c>
      <c r="N91" s="36">
        <f t="shared" ca="1" si="19"/>
        <v>3054.362998169669</v>
      </c>
      <c r="O91" s="36">
        <f t="shared" ca="1" si="20"/>
        <v>10957.536925523789</v>
      </c>
      <c r="P91" s="10">
        <f t="shared" ca="1" si="27"/>
        <v>3.7034942213564244E-3</v>
      </c>
      <c r="Q91" s="10"/>
      <c r="R91" s="10"/>
      <c r="S91" s="10"/>
      <c r="T91" s="10"/>
    </row>
    <row r="92" spans="1:20">
      <c r="A92" s="43">
        <v>3224</v>
      </c>
      <c r="B92" s="43">
        <v>2.882800000224961E-2</v>
      </c>
      <c r="C92" s="10"/>
      <c r="D92" s="44">
        <f t="shared" si="16"/>
        <v>0.32240000000000002</v>
      </c>
      <c r="E92" s="44">
        <f t="shared" si="16"/>
        <v>2.882800000224961E-2</v>
      </c>
      <c r="F92" s="36">
        <f t="shared" si="21"/>
        <v>0.10394176000000001</v>
      </c>
      <c r="G92" s="36">
        <f t="shared" si="22"/>
        <v>3.3510823424000004E-2</v>
      </c>
      <c r="H92" s="36">
        <f t="shared" si="23"/>
        <v>1.0803889471897601E-2</v>
      </c>
      <c r="I92" s="36">
        <f t="shared" si="24"/>
        <v>9.2941472007252741E-3</v>
      </c>
      <c r="J92" s="36">
        <f t="shared" si="25"/>
        <v>2.9964330575138285E-3</v>
      </c>
      <c r="K92" s="36">
        <f t="shared" ca="1" si="17"/>
        <v>2.6699488619024412E-2</v>
      </c>
      <c r="L92" s="36">
        <f t="shared" ca="1" si="26"/>
        <v>4.5305607085192444E-6</v>
      </c>
      <c r="M92" s="36">
        <f t="shared" ca="1" si="18"/>
        <v>584.5042882311734</v>
      </c>
      <c r="N92" s="36">
        <f t="shared" ca="1" si="19"/>
        <v>3069.2121480307651</v>
      </c>
      <c r="O92" s="36">
        <f t="shared" ca="1" si="20"/>
        <v>10667.329545209035</v>
      </c>
      <c r="P92" s="10">
        <f t="shared" ca="1" si="27"/>
        <v>2.1285113832251977E-3</v>
      </c>
      <c r="Q92" s="10"/>
      <c r="R92" s="10"/>
      <c r="S92" s="10"/>
      <c r="T92" s="10"/>
    </row>
    <row r="93" spans="1:20">
      <c r="A93" s="43">
        <v>3291</v>
      </c>
      <c r="B93" s="43">
        <v>4.1814500007603783E-2</v>
      </c>
      <c r="C93" s="10"/>
      <c r="D93" s="44">
        <f t="shared" si="16"/>
        <v>0.3291</v>
      </c>
      <c r="E93" s="44">
        <f t="shared" si="16"/>
        <v>4.1814500007603783E-2</v>
      </c>
      <c r="F93" s="36">
        <f t="shared" si="21"/>
        <v>0.10830681</v>
      </c>
      <c r="G93" s="36">
        <f t="shared" si="22"/>
        <v>3.5643771171000004E-2</v>
      </c>
      <c r="H93" s="36">
        <f t="shared" si="23"/>
        <v>1.1730365092376101E-2</v>
      </c>
      <c r="I93" s="36">
        <f t="shared" si="24"/>
        <v>1.3761151952502406E-2</v>
      </c>
      <c r="J93" s="36">
        <f t="shared" si="25"/>
        <v>4.5287951075685421E-3</v>
      </c>
      <c r="K93" s="36">
        <f t="shared" ca="1" si="17"/>
        <v>2.7398235320182294E-2</v>
      </c>
      <c r="L93" s="36">
        <f t="shared" ca="1" si="26"/>
        <v>2.0782868753779581E-4</v>
      </c>
      <c r="M93" s="36">
        <f t="shared" ca="1" si="18"/>
        <v>559.8319649708211</v>
      </c>
      <c r="N93" s="36">
        <f t="shared" ca="1" si="19"/>
        <v>3100.9029538946452</v>
      </c>
      <c r="O93" s="36">
        <f t="shared" ca="1" si="20"/>
        <v>9994.3962627224246</v>
      </c>
      <c r="P93" s="10">
        <f t="shared" ca="1" si="27"/>
        <v>1.4416264687421489E-2</v>
      </c>
      <c r="Q93" s="10"/>
      <c r="R93" s="10"/>
      <c r="S93" s="10"/>
      <c r="T93" s="10"/>
    </row>
    <row r="94" spans="1:20">
      <c r="A94" s="43">
        <v>3509</v>
      </c>
      <c r="B94" s="43">
        <v>1.4785500003199559E-2</v>
      </c>
      <c r="C94" s="10"/>
      <c r="D94" s="44">
        <f t="shared" si="16"/>
        <v>0.35089999999999999</v>
      </c>
      <c r="E94" s="44">
        <f t="shared" si="16"/>
        <v>1.4785500003199559E-2</v>
      </c>
      <c r="F94" s="36">
        <f t="shared" si="21"/>
        <v>0.12313080999999999</v>
      </c>
      <c r="G94" s="36">
        <f t="shared" si="22"/>
        <v>4.3206601228999997E-2</v>
      </c>
      <c r="H94" s="36">
        <f t="shared" si="23"/>
        <v>1.5161196371256099E-2</v>
      </c>
      <c r="I94" s="36">
        <f t="shared" si="24"/>
        <v>5.1882319511227246E-3</v>
      </c>
      <c r="J94" s="36">
        <f t="shared" si="25"/>
        <v>1.820550591648964E-3</v>
      </c>
      <c r="K94" s="36">
        <f t="shared" ca="1" si="17"/>
        <v>2.9715505008709842E-2</v>
      </c>
      <c r="L94" s="36">
        <f t="shared" ca="1" si="26"/>
        <v>2.2290504946456211E-4</v>
      </c>
      <c r="M94" s="36">
        <f t="shared" ca="1" si="18"/>
        <v>479.97686422448771</v>
      </c>
      <c r="N94" s="36">
        <f t="shared" ca="1" si="19"/>
        <v>3178.1644670013657</v>
      </c>
      <c r="O94" s="36">
        <f t="shared" ca="1" si="20"/>
        <v>7807.8133592495524</v>
      </c>
      <c r="P94" s="10">
        <f t="shared" ca="1" si="27"/>
        <v>-1.4930005005510283E-2</v>
      </c>
      <c r="Q94" s="10"/>
      <c r="R94" s="10"/>
      <c r="S94" s="10"/>
      <c r="T94" s="10"/>
    </row>
    <row r="95" spans="1:20">
      <c r="A95" s="43">
        <v>3540</v>
      </c>
      <c r="B95" s="43">
        <v>4.3630000000121072E-2</v>
      </c>
      <c r="C95" s="10"/>
      <c r="D95" s="44">
        <f t="shared" si="16"/>
        <v>0.35399999999999998</v>
      </c>
      <c r="E95" s="44">
        <f t="shared" si="16"/>
        <v>4.3630000000121072E-2</v>
      </c>
      <c r="F95" s="36">
        <f t="shared" si="21"/>
        <v>0.12531599999999998</v>
      </c>
      <c r="G95" s="36">
        <f t="shared" si="22"/>
        <v>4.4361863999999994E-2</v>
      </c>
      <c r="H95" s="36">
        <f t="shared" si="23"/>
        <v>1.5704099855999996E-2</v>
      </c>
      <c r="I95" s="36">
        <f t="shared" si="24"/>
        <v>1.5445020000042858E-2</v>
      </c>
      <c r="J95" s="36">
        <f t="shared" si="25"/>
        <v>5.4675370800151713E-3</v>
      </c>
      <c r="K95" s="36">
        <f t="shared" ca="1" si="17"/>
        <v>3.0050458704979931E-2</v>
      </c>
      <c r="L95" s="36">
        <f t="shared" ca="1" si="26"/>
        <v>1.8440394178644354E-4</v>
      </c>
      <c r="M95" s="36">
        <f t="shared" ca="1" si="18"/>
        <v>468.72050235509505</v>
      </c>
      <c r="N95" s="36">
        <f t="shared" ca="1" si="19"/>
        <v>3185.8787841370499</v>
      </c>
      <c r="O95" s="36">
        <f t="shared" ca="1" si="20"/>
        <v>7500.7323773680228</v>
      </c>
      <c r="P95" s="10">
        <f t="shared" ca="1" si="27"/>
        <v>1.3579541295141141E-2</v>
      </c>
      <c r="Q95" s="10"/>
      <c r="R95" s="10"/>
      <c r="S95" s="10"/>
      <c r="T95" s="10"/>
    </row>
    <row r="96" spans="1:20">
      <c r="A96" s="43">
        <v>3562</v>
      </c>
      <c r="B96" s="43">
        <v>2.9939000000013039E-2</v>
      </c>
      <c r="C96" s="10"/>
      <c r="D96" s="44">
        <f t="shared" si="16"/>
        <v>0.35620000000000002</v>
      </c>
      <c r="E96" s="44">
        <f t="shared" si="16"/>
        <v>2.9939000000013039E-2</v>
      </c>
      <c r="F96" s="36">
        <f t="shared" si="21"/>
        <v>0.12687844000000001</v>
      </c>
      <c r="G96" s="36">
        <f t="shared" si="22"/>
        <v>4.5194100328000003E-2</v>
      </c>
      <c r="H96" s="36">
        <f t="shared" si="23"/>
        <v>1.6098138536833603E-2</v>
      </c>
      <c r="I96" s="36">
        <f t="shared" si="24"/>
        <v>1.0664271800004645E-2</v>
      </c>
      <c r="J96" s="36">
        <f t="shared" si="25"/>
        <v>3.7986136151616549E-3</v>
      </c>
      <c r="K96" s="36">
        <f t="shared" ca="1" si="17"/>
        <v>3.0288988571047646E-2</v>
      </c>
      <c r="L96" s="36">
        <f t="shared" ca="1" si="26"/>
        <v>1.2249199985484649E-7</v>
      </c>
      <c r="M96" s="36">
        <f t="shared" ca="1" si="18"/>
        <v>460.75330699002717</v>
      </c>
      <c r="N96" s="36">
        <f t="shared" ca="1" si="19"/>
        <v>3190.8528721426223</v>
      </c>
      <c r="O96" s="36">
        <f t="shared" ca="1" si="20"/>
        <v>7283.8574452115108</v>
      </c>
      <c r="P96" s="10">
        <f t="shared" ca="1" si="27"/>
        <v>-3.4998857103460748E-4</v>
      </c>
      <c r="Q96" s="10"/>
      <c r="R96" s="10"/>
      <c r="S96" s="10"/>
      <c r="T96" s="10"/>
    </row>
    <row r="97" spans="1:20">
      <c r="A97" s="43">
        <v>3811</v>
      </c>
      <c r="B97" s="43">
        <v>4.6754499999224208E-2</v>
      </c>
      <c r="C97" s="10"/>
      <c r="D97" s="44">
        <f t="shared" si="16"/>
        <v>0.38109999999999999</v>
      </c>
      <c r="E97" s="44">
        <f t="shared" si="16"/>
        <v>4.6754499999224208E-2</v>
      </c>
      <c r="F97" s="36">
        <f t="shared" si="21"/>
        <v>0.14523721000000001</v>
      </c>
      <c r="G97" s="36">
        <f t="shared" si="22"/>
        <v>5.5349900731000004E-2</v>
      </c>
      <c r="H97" s="36">
        <f t="shared" si="23"/>
        <v>2.10938471685841E-2</v>
      </c>
      <c r="I97" s="36">
        <f t="shared" si="24"/>
        <v>1.7818139949704347E-2</v>
      </c>
      <c r="J97" s="36">
        <f t="shared" si="25"/>
        <v>6.7904931348323266E-3</v>
      </c>
      <c r="K97" s="36">
        <f t="shared" ca="1" si="17"/>
        <v>3.3036213972691866E-2</v>
      </c>
      <c r="L97" s="36">
        <f t="shared" ca="1" si="26"/>
        <v>1.881913715057525E-4</v>
      </c>
      <c r="M97" s="36">
        <f t="shared" ca="1" si="18"/>
        <v>372.22103941609367</v>
      </c>
      <c r="N97" s="36">
        <f t="shared" ca="1" si="19"/>
        <v>3217.9323555043284</v>
      </c>
      <c r="O97" s="36">
        <f t="shared" ca="1" si="20"/>
        <v>4922.5095887910365</v>
      </c>
      <c r="P97" s="10">
        <f t="shared" ca="1" si="27"/>
        <v>1.3718286026532342E-2</v>
      </c>
      <c r="Q97" s="10"/>
      <c r="R97" s="10"/>
      <c r="S97" s="10"/>
      <c r="T97" s="10"/>
    </row>
    <row r="98" spans="1:20">
      <c r="A98" s="43">
        <v>3842</v>
      </c>
      <c r="B98" s="43">
        <v>3.1599000001733657E-2</v>
      </c>
      <c r="C98" s="10"/>
      <c r="D98" s="44">
        <f t="shared" si="16"/>
        <v>0.38419999999999999</v>
      </c>
      <c r="E98" s="44">
        <f t="shared" si="16"/>
        <v>3.1599000001733657E-2</v>
      </c>
      <c r="F98" s="36">
        <f t="shared" si="21"/>
        <v>0.14760963999999999</v>
      </c>
      <c r="G98" s="36">
        <f t="shared" si="22"/>
        <v>5.6711623687999993E-2</v>
      </c>
      <c r="H98" s="36">
        <f t="shared" si="23"/>
        <v>2.1788605820929598E-2</v>
      </c>
      <c r="I98" s="36">
        <f t="shared" si="24"/>
        <v>1.214033580066607E-2</v>
      </c>
      <c r="J98" s="36">
        <f t="shared" si="25"/>
        <v>4.6643170146159043E-3</v>
      </c>
      <c r="K98" s="36">
        <f t="shared" ca="1" si="17"/>
        <v>3.3384348197448115E-2</v>
      </c>
      <c r="L98" s="36">
        <f t="shared" ca="1" si="26"/>
        <v>3.1874681799408692E-6</v>
      </c>
      <c r="M98" s="36">
        <f t="shared" ca="1" si="18"/>
        <v>361.46485310938198</v>
      </c>
      <c r="N98" s="36">
        <f t="shared" ca="1" si="19"/>
        <v>3217.5262843797523</v>
      </c>
      <c r="O98" s="36">
        <f t="shared" ca="1" si="20"/>
        <v>4644.8408816466999</v>
      </c>
      <c r="P98" s="10">
        <f t="shared" ca="1" si="27"/>
        <v>-1.7853481957144576E-3</v>
      </c>
      <c r="Q98" s="10"/>
      <c r="R98" s="10"/>
      <c r="S98" s="10"/>
      <c r="T98" s="10"/>
    </row>
    <row r="99" spans="1:20">
      <c r="A99" s="43">
        <v>3842</v>
      </c>
      <c r="B99" s="43">
        <v>5.3598999998939689E-2</v>
      </c>
      <c r="C99" s="10"/>
      <c r="D99" s="44">
        <f t="shared" si="16"/>
        <v>0.38419999999999999</v>
      </c>
      <c r="E99" s="44">
        <f t="shared" si="16"/>
        <v>5.3598999998939689E-2</v>
      </c>
      <c r="F99" s="36">
        <f t="shared" si="21"/>
        <v>0.14760963999999999</v>
      </c>
      <c r="G99" s="36">
        <f t="shared" si="22"/>
        <v>5.6711623687999993E-2</v>
      </c>
      <c r="H99" s="36">
        <f t="shared" si="23"/>
        <v>2.1788605820929598E-2</v>
      </c>
      <c r="I99" s="36">
        <f t="shared" si="24"/>
        <v>2.0592735799592629E-2</v>
      </c>
      <c r="J99" s="36">
        <f t="shared" si="25"/>
        <v>7.911729094203488E-3</v>
      </c>
      <c r="K99" s="36">
        <f t="shared" ca="1" si="17"/>
        <v>3.3384348197448115E-2</v>
      </c>
      <c r="L99" s="36">
        <f t="shared" ca="1" si="26"/>
        <v>4.0863214745554655E-4</v>
      </c>
      <c r="M99" s="36">
        <f t="shared" ca="1" si="18"/>
        <v>361.46485310938198</v>
      </c>
      <c r="N99" s="36">
        <f t="shared" ca="1" si="19"/>
        <v>3217.5262843797523</v>
      </c>
      <c r="O99" s="36">
        <f t="shared" ca="1" si="20"/>
        <v>4644.8408816466999</v>
      </c>
      <c r="P99" s="10">
        <f t="shared" ca="1" si="27"/>
        <v>2.0214651801491575E-2</v>
      </c>
      <c r="Q99" s="10"/>
      <c r="R99" s="10"/>
      <c r="S99" s="10"/>
      <c r="T99" s="10"/>
    </row>
    <row r="100" spans="1:20">
      <c r="A100" s="43">
        <v>4149</v>
      </c>
      <c r="B100" s="43">
        <v>4.7865500004263595E-2</v>
      </c>
      <c r="C100" s="10"/>
      <c r="D100" s="44">
        <f t="shared" si="16"/>
        <v>0.41489999999999999</v>
      </c>
      <c r="E100" s="44">
        <f t="shared" si="16"/>
        <v>4.7865500004263595E-2</v>
      </c>
      <c r="F100" s="36">
        <f t="shared" si="21"/>
        <v>0.17214200999999998</v>
      </c>
      <c r="G100" s="36">
        <f t="shared" si="22"/>
        <v>7.1421719948999998E-2</v>
      </c>
      <c r="H100" s="36">
        <f t="shared" si="23"/>
        <v>2.9632871606840094E-2</v>
      </c>
      <c r="I100" s="36">
        <f t="shared" si="24"/>
        <v>1.9859395951768964E-2</v>
      </c>
      <c r="J100" s="36">
        <f t="shared" si="25"/>
        <v>8.2396633803889438E-3</v>
      </c>
      <c r="K100" s="36">
        <f t="shared" ca="1" si="17"/>
        <v>3.690504482995173E-2</v>
      </c>
      <c r="L100" s="36">
        <f t="shared" ca="1" si="26"/>
        <v>1.2013157762809972E-4</v>
      </c>
      <c r="M100" s="36">
        <f t="shared" ca="1" si="18"/>
        <v>259.44674266050765</v>
      </c>
      <c r="N100" s="36">
        <f t="shared" ca="1" si="19"/>
        <v>3168.4536155051005</v>
      </c>
      <c r="O100" s="36">
        <f t="shared" ca="1" si="20"/>
        <v>2197.0709675599151</v>
      </c>
      <c r="P100" s="10">
        <f t="shared" ca="1" si="27"/>
        <v>1.0960455174311864E-2</v>
      </c>
      <c r="Q100" s="10"/>
      <c r="R100" s="10"/>
      <c r="S100" s="10"/>
      <c r="T100" s="10"/>
    </row>
    <row r="101" spans="1:20">
      <c r="A101" s="43">
        <v>4158</v>
      </c>
      <c r="B101" s="43">
        <v>4.6401000006881077E-2</v>
      </c>
      <c r="C101" s="10"/>
      <c r="D101" s="44">
        <f t="shared" si="16"/>
        <v>0.4158</v>
      </c>
      <c r="E101" s="44">
        <f t="shared" si="16"/>
        <v>4.6401000006881077E-2</v>
      </c>
      <c r="F101" s="36">
        <f t="shared" si="21"/>
        <v>0.17288964000000001</v>
      </c>
      <c r="G101" s="36">
        <f t="shared" si="22"/>
        <v>7.188751231200001E-2</v>
      </c>
      <c r="H101" s="36">
        <f t="shared" si="23"/>
        <v>2.9890827619329603E-2</v>
      </c>
      <c r="I101" s="36">
        <f t="shared" si="24"/>
        <v>1.9293535802861153E-2</v>
      </c>
      <c r="J101" s="36">
        <f t="shared" si="25"/>
        <v>8.0222521868296669E-3</v>
      </c>
      <c r="K101" s="36">
        <f t="shared" ca="1" si="17"/>
        <v>3.7010259433478992E-2</v>
      </c>
      <c r="L101" s="36">
        <f t="shared" ca="1" si="26"/>
        <v>8.8186008516940109E-5</v>
      </c>
      <c r="M101" s="36">
        <f t="shared" ca="1" si="18"/>
        <v>256.60168923574429</v>
      </c>
      <c r="N101" s="36">
        <f t="shared" ca="1" si="19"/>
        <v>3165.7906542025653</v>
      </c>
      <c r="O101" s="36">
        <f t="shared" ca="1" si="20"/>
        <v>2135.4314297212532</v>
      </c>
      <c r="P101" s="10">
        <f t="shared" ca="1" si="27"/>
        <v>9.3907405734020843E-3</v>
      </c>
      <c r="Q101" s="10"/>
      <c r="R101" s="10"/>
      <c r="S101" s="10"/>
      <c r="T101" s="10"/>
    </row>
    <row r="102" spans="1:20">
      <c r="A102" s="43">
        <v>4165</v>
      </c>
      <c r="B102" s="43">
        <v>4.2817499997909181E-2</v>
      </c>
      <c r="C102" s="10"/>
      <c r="D102" s="44">
        <f t="shared" si="16"/>
        <v>0.41649999999999998</v>
      </c>
      <c r="E102" s="44">
        <f t="shared" si="16"/>
        <v>4.2817499997909181E-2</v>
      </c>
      <c r="F102" s="36">
        <f t="shared" si="21"/>
        <v>0.17347224999999999</v>
      </c>
      <c r="G102" s="36">
        <f t="shared" si="22"/>
        <v>7.2251192124999988E-2</v>
      </c>
      <c r="H102" s="36">
        <f t="shared" si="23"/>
        <v>3.0092621520062496E-2</v>
      </c>
      <c r="I102" s="36">
        <f t="shared" si="24"/>
        <v>1.7833488749129173E-2</v>
      </c>
      <c r="J102" s="36">
        <f t="shared" si="25"/>
        <v>7.4276480640123E-3</v>
      </c>
      <c r="K102" s="36">
        <f t="shared" ca="1" si="17"/>
        <v>3.7092171855016565E-2</v>
      </c>
      <c r="L102" s="36">
        <f t="shared" ca="1" si="26"/>
        <v>3.2779382343798216E-5</v>
      </c>
      <c r="M102" s="36">
        <f t="shared" ca="1" si="18"/>
        <v>254.3954434470453</v>
      </c>
      <c r="N102" s="36">
        <f t="shared" ca="1" si="19"/>
        <v>3163.6718164707358</v>
      </c>
      <c r="O102" s="36">
        <f t="shared" ca="1" si="20"/>
        <v>2087.9578782530616</v>
      </c>
      <c r="P102" s="10">
        <f t="shared" ca="1" si="27"/>
        <v>5.7253281428926162E-3</v>
      </c>
      <c r="Q102" s="10"/>
      <c r="R102" s="10"/>
      <c r="S102" s="10"/>
      <c r="T102" s="10"/>
    </row>
    <row r="103" spans="1:20">
      <c r="A103" s="43">
        <v>4165</v>
      </c>
      <c r="B103" s="43">
        <v>4.8817499999131542E-2</v>
      </c>
      <c r="C103" s="10"/>
      <c r="D103" s="44">
        <f t="shared" si="16"/>
        <v>0.41649999999999998</v>
      </c>
      <c r="E103" s="44">
        <f t="shared" si="16"/>
        <v>4.8817499999131542E-2</v>
      </c>
      <c r="F103" s="36">
        <f t="shared" si="21"/>
        <v>0.17347224999999999</v>
      </c>
      <c r="G103" s="36">
        <f t="shared" si="22"/>
        <v>7.2251192124999988E-2</v>
      </c>
      <c r="H103" s="36">
        <f t="shared" si="23"/>
        <v>3.0092621520062496E-2</v>
      </c>
      <c r="I103" s="36">
        <f t="shared" si="24"/>
        <v>2.0332488749638285E-2</v>
      </c>
      <c r="J103" s="36">
        <f t="shared" si="25"/>
        <v>8.468481564224346E-3</v>
      </c>
      <c r="K103" s="36">
        <f t="shared" ca="1" si="17"/>
        <v>3.7092171855016565E-2</v>
      </c>
      <c r="L103" s="36">
        <f t="shared" ca="1" si="26"/>
        <v>1.3748332008717477E-4</v>
      </c>
      <c r="M103" s="36">
        <f t="shared" ca="1" si="18"/>
        <v>254.3954434470453</v>
      </c>
      <c r="N103" s="36">
        <f t="shared" ca="1" si="19"/>
        <v>3163.6718164707358</v>
      </c>
      <c r="O103" s="36">
        <f t="shared" ca="1" si="20"/>
        <v>2087.9578782530616</v>
      </c>
      <c r="P103" s="10">
        <f t="shared" ca="1" si="27"/>
        <v>1.1725328144114977E-2</v>
      </c>
      <c r="Q103" s="10"/>
      <c r="R103" s="10"/>
      <c r="S103" s="10"/>
      <c r="T103" s="10"/>
    </row>
    <row r="104" spans="1:20">
      <c r="A104" s="43">
        <v>4180</v>
      </c>
      <c r="B104" s="43">
        <v>3.9709999997285195E-2</v>
      </c>
      <c r="C104" s="10"/>
      <c r="D104" s="44">
        <f t="shared" si="16"/>
        <v>0.41799999999999998</v>
      </c>
      <c r="E104" s="44">
        <f t="shared" si="16"/>
        <v>3.9709999997285195E-2</v>
      </c>
      <c r="F104" s="36">
        <f t="shared" si="21"/>
        <v>0.17472399999999999</v>
      </c>
      <c r="G104" s="36">
        <f t="shared" si="22"/>
        <v>7.3034631999999988E-2</v>
      </c>
      <c r="H104" s="36">
        <f t="shared" si="23"/>
        <v>3.0528476175999998E-2</v>
      </c>
      <c r="I104" s="36">
        <f t="shared" si="24"/>
        <v>1.659877999886521E-2</v>
      </c>
      <c r="J104" s="36">
        <f t="shared" si="25"/>
        <v>6.9382900395256577E-3</v>
      </c>
      <c r="K104" s="36">
        <f t="shared" ca="1" si="17"/>
        <v>3.7267930772020307E-2</v>
      </c>
      <c r="L104" s="36">
        <f t="shared" ca="1" si="26"/>
        <v>5.9637021009858512E-6</v>
      </c>
      <c r="M104" s="36">
        <f t="shared" ca="1" si="18"/>
        <v>249.68738357479569</v>
      </c>
      <c r="N104" s="36">
        <f t="shared" ca="1" si="19"/>
        <v>3158.9912779646402</v>
      </c>
      <c r="O104" s="36">
        <f t="shared" ca="1" si="20"/>
        <v>1987.6290538275357</v>
      </c>
      <c r="P104" s="10">
        <f t="shared" ca="1" si="27"/>
        <v>2.4420692252648882E-3</v>
      </c>
      <c r="Q104" s="10"/>
      <c r="R104" s="10"/>
      <c r="S104" s="10"/>
      <c r="T104" s="10"/>
    </row>
    <row r="105" spans="1:20">
      <c r="A105" s="43">
        <v>4184</v>
      </c>
      <c r="B105" s="43">
        <v>4.7948000006726943E-2</v>
      </c>
      <c r="C105" s="10"/>
      <c r="D105" s="44">
        <f t="shared" si="16"/>
        <v>0.41839999999999999</v>
      </c>
      <c r="E105" s="44">
        <f t="shared" si="16"/>
        <v>4.7948000006726943E-2</v>
      </c>
      <c r="F105" s="36">
        <f t="shared" si="21"/>
        <v>0.17505856</v>
      </c>
      <c r="G105" s="36">
        <f t="shared" si="22"/>
        <v>7.3244501503999998E-2</v>
      </c>
      <c r="H105" s="36">
        <f t="shared" si="23"/>
        <v>3.0645499429273599E-2</v>
      </c>
      <c r="I105" s="36">
        <f t="shared" si="24"/>
        <v>2.0061443202814552E-2</v>
      </c>
      <c r="J105" s="36">
        <f t="shared" si="25"/>
        <v>8.3937078360576088E-3</v>
      </c>
      <c r="K105" s="36">
        <f t="shared" ca="1" si="17"/>
        <v>3.7314853315815744E-2</v>
      </c>
      <c r="L105" s="36">
        <f t="shared" ca="1" si="26"/>
        <v>1.1306380855043579E-4</v>
      </c>
      <c r="M105" s="36">
        <f t="shared" ca="1" si="18"/>
        <v>248.43646379890512</v>
      </c>
      <c r="N105" s="36">
        <f t="shared" ca="1" si="19"/>
        <v>3157.7108943970734</v>
      </c>
      <c r="O105" s="36">
        <f t="shared" ca="1" si="20"/>
        <v>1961.201121204404</v>
      </c>
      <c r="P105" s="10">
        <f t="shared" ca="1" si="27"/>
        <v>1.0633146690911199E-2</v>
      </c>
      <c r="Q105" s="10"/>
      <c r="R105" s="10"/>
      <c r="S105" s="10"/>
      <c r="T105" s="10"/>
    </row>
    <row r="106" spans="1:20">
      <c r="A106" s="43">
        <v>5050</v>
      </c>
      <c r="B106" s="43">
        <v>3.8475000001199078E-2</v>
      </c>
      <c r="C106" s="10"/>
      <c r="D106" s="44">
        <f t="shared" si="16"/>
        <v>0.505</v>
      </c>
      <c r="E106" s="44">
        <f t="shared" si="16"/>
        <v>3.8475000001199078E-2</v>
      </c>
      <c r="F106" s="36">
        <f t="shared" si="21"/>
        <v>0.255025</v>
      </c>
      <c r="G106" s="36">
        <f t="shared" si="22"/>
        <v>0.12878762499999999</v>
      </c>
      <c r="H106" s="36">
        <f t="shared" si="23"/>
        <v>6.5037750625000001E-2</v>
      </c>
      <c r="I106" s="36">
        <f t="shared" si="24"/>
        <v>1.9429875000605536E-2</v>
      </c>
      <c r="J106" s="36">
        <f t="shared" si="25"/>
        <v>9.812086875305796E-3</v>
      </c>
      <c r="K106" s="36">
        <f t="shared" ca="1" si="17"/>
        <v>4.8003944748875912E-2</v>
      </c>
      <c r="L106" s="36">
        <f t="shared" ca="1" si="26"/>
        <v>9.080078800427793E-5</v>
      </c>
      <c r="M106" s="36">
        <f t="shared" ca="1" si="18"/>
        <v>39.450334176222739</v>
      </c>
      <c r="N106" s="36">
        <f t="shared" ca="1" si="19"/>
        <v>2583.8749032196392</v>
      </c>
      <c r="O106" s="36">
        <f t="shared" ca="1" si="20"/>
        <v>915.472205851593</v>
      </c>
      <c r="P106" s="10">
        <f t="shared" ca="1" si="27"/>
        <v>-9.5289447476768346E-3</v>
      </c>
      <c r="Q106" s="10"/>
      <c r="R106" s="10"/>
      <c r="S106" s="10"/>
      <c r="T106" s="10"/>
    </row>
    <row r="107" spans="1:20">
      <c r="A107" s="43">
        <v>5085</v>
      </c>
      <c r="B107" s="43">
        <v>3.2557500002440065E-2</v>
      </c>
      <c r="C107" s="10"/>
      <c r="D107" s="44">
        <f t="shared" si="16"/>
        <v>0.50849999999999995</v>
      </c>
      <c r="E107" s="44">
        <f t="shared" si="16"/>
        <v>3.2557500002440065E-2</v>
      </c>
      <c r="F107" s="36">
        <f t="shared" si="21"/>
        <v>0.25857224999999995</v>
      </c>
      <c r="G107" s="36">
        <f t="shared" si="22"/>
        <v>0.13148398912499995</v>
      </c>
      <c r="H107" s="36">
        <f t="shared" si="23"/>
        <v>6.6859608470062476E-2</v>
      </c>
      <c r="I107" s="36">
        <f t="shared" si="24"/>
        <v>1.6555488751240771E-2</v>
      </c>
      <c r="J107" s="36">
        <f t="shared" si="25"/>
        <v>8.4184660300059312E-3</v>
      </c>
      <c r="K107" s="36">
        <f t="shared" ca="1" si="17"/>
        <v>4.8458150582081416E-2</v>
      </c>
      <c r="L107" s="36">
        <f t="shared" ca="1" si="26"/>
        <v>2.5283068885584883E-4</v>
      </c>
      <c r="M107" s="36">
        <f t="shared" ca="1" si="18"/>
        <v>34.34050693345155</v>
      </c>
      <c r="N107" s="36">
        <f t="shared" ca="1" si="19"/>
        <v>2549.6382692669545</v>
      </c>
      <c r="O107" s="36">
        <f t="shared" ca="1" si="20"/>
        <v>1135.3294972414067</v>
      </c>
      <c r="P107" s="10">
        <f t="shared" ca="1" si="27"/>
        <v>-1.5900650579641351E-2</v>
      </c>
      <c r="Q107" s="10"/>
      <c r="R107" s="10"/>
      <c r="S107" s="10"/>
      <c r="T107" s="10"/>
    </row>
    <row r="108" spans="1:20">
      <c r="A108" s="43">
        <v>5122</v>
      </c>
      <c r="B108" s="43">
        <v>3.8759000002755783E-2</v>
      </c>
      <c r="C108" s="10"/>
      <c r="D108" s="44">
        <f t="shared" si="16"/>
        <v>0.51219999999999999</v>
      </c>
      <c r="E108" s="44">
        <f t="shared" si="16"/>
        <v>3.8759000002755783E-2</v>
      </c>
      <c r="F108" s="36">
        <f t="shared" si="21"/>
        <v>0.26234883999999997</v>
      </c>
      <c r="G108" s="36">
        <f t="shared" si="22"/>
        <v>0.13437507584799999</v>
      </c>
      <c r="H108" s="36">
        <f t="shared" si="23"/>
        <v>6.8826913849345583E-2</v>
      </c>
      <c r="I108" s="36">
        <f t="shared" si="24"/>
        <v>1.9852359801411514E-2</v>
      </c>
      <c r="J108" s="36">
        <f t="shared" si="25"/>
        <v>1.0168378690282977E-2</v>
      </c>
      <c r="K108" s="36">
        <f t="shared" ca="1" si="17"/>
        <v>4.8940186324216539E-2</v>
      </c>
      <c r="L108" s="36">
        <f t="shared" ca="1" si="26"/>
        <v>1.0365655491229959E-4</v>
      </c>
      <c r="M108" s="36">
        <f t="shared" ca="1" si="18"/>
        <v>29.289423963018809</v>
      </c>
      <c r="N108" s="36">
        <f t="shared" ca="1" si="19"/>
        <v>2512.6670522326312</v>
      </c>
      <c r="O108" s="36">
        <f t="shared" ca="1" si="20"/>
        <v>1396.1358191374347</v>
      </c>
      <c r="P108" s="10">
        <f t="shared" ca="1" si="27"/>
        <v>-1.0181186321460756E-2</v>
      </c>
      <c r="Q108" s="10"/>
      <c r="R108" s="10"/>
      <c r="S108" s="10"/>
      <c r="T108" s="10"/>
    </row>
    <row r="109" spans="1:20">
      <c r="A109" s="43">
        <v>5138</v>
      </c>
      <c r="B109" s="43">
        <v>6.8710999999893829E-2</v>
      </c>
      <c r="C109" s="10"/>
      <c r="D109" s="44">
        <f t="shared" si="16"/>
        <v>0.51380000000000003</v>
      </c>
      <c r="E109" s="44">
        <f t="shared" si="16"/>
        <v>6.8710999999893829E-2</v>
      </c>
      <c r="F109" s="36">
        <f t="shared" si="21"/>
        <v>0.26399044000000005</v>
      </c>
      <c r="G109" s="36">
        <f t="shared" si="22"/>
        <v>0.13563828807200004</v>
      </c>
      <c r="H109" s="36">
        <f t="shared" si="23"/>
        <v>6.9690952411393628E-2</v>
      </c>
      <c r="I109" s="36">
        <f t="shared" si="24"/>
        <v>3.5303711799945452E-2</v>
      </c>
      <c r="J109" s="36">
        <f t="shared" si="25"/>
        <v>1.8139047122811974E-2</v>
      </c>
      <c r="K109" s="36">
        <f t="shared" ca="1" si="17"/>
        <v>4.9149231151831334E-2</v>
      </c>
      <c r="L109" s="36">
        <f t="shared" ca="1" si="26"/>
        <v>3.8266280046502828E-4</v>
      </c>
      <c r="M109" s="36">
        <f t="shared" ca="1" si="18"/>
        <v>27.218975638031903</v>
      </c>
      <c r="N109" s="36">
        <f t="shared" ca="1" si="19"/>
        <v>2496.4374572623783</v>
      </c>
      <c r="O109" s="36">
        <f t="shared" ca="1" si="20"/>
        <v>1518.1520008494306</v>
      </c>
      <c r="P109" s="10">
        <f t="shared" ca="1" si="27"/>
        <v>1.9561768848062495E-2</v>
      </c>
      <c r="Q109" s="10"/>
      <c r="R109" s="10"/>
      <c r="S109" s="10"/>
      <c r="T109" s="10"/>
    </row>
    <row r="110" spans="1:20">
      <c r="A110" s="43">
        <v>5173</v>
      </c>
      <c r="B110" s="43">
        <v>5.6793499999912456E-2</v>
      </c>
      <c r="C110" s="10"/>
      <c r="D110" s="44">
        <f t="shared" si="16"/>
        <v>0.51729999999999998</v>
      </c>
      <c r="E110" s="44">
        <f t="shared" si="16"/>
        <v>5.6793499999912456E-2</v>
      </c>
      <c r="F110" s="36">
        <f t="shared" si="21"/>
        <v>0.26759928999999999</v>
      </c>
      <c r="G110" s="36">
        <f t="shared" si="22"/>
        <v>0.13842911271699998</v>
      </c>
      <c r="H110" s="36">
        <f t="shared" si="23"/>
        <v>7.16093800085041E-2</v>
      </c>
      <c r="I110" s="36">
        <f t="shared" si="24"/>
        <v>2.9379277549954712E-2</v>
      </c>
      <c r="J110" s="36">
        <f t="shared" si="25"/>
        <v>1.5197900276591573E-2</v>
      </c>
      <c r="K110" s="36">
        <f t="shared" ca="1" si="17"/>
        <v>4.9607773240937007E-2</v>
      </c>
      <c r="L110" s="36">
        <f t="shared" ca="1" si="26"/>
        <v>5.1634669054655801E-5</v>
      </c>
      <c r="M110" s="36">
        <f t="shared" ca="1" si="18"/>
        <v>22.933992822787019</v>
      </c>
      <c r="N110" s="36">
        <f t="shared" ca="1" si="19"/>
        <v>2460.4379628016095</v>
      </c>
      <c r="O110" s="36">
        <f t="shared" ca="1" si="20"/>
        <v>1804.9249468812654</v>
      </c>
      <c r="P110" s="10">
        <f t="shared" ca="1" si="27"/>
        <v>7.1857267589754484E-3</v>
      </c>
      <c r="Q110" s="10"/>
      <c r="R110" s="10"/>
      <c r="S110" s="10"/>
      <c r="T110" s="10"/>
    </row>
    <row r="111" spans="1:20">
      <c r="A111" s="43">
        <v>5359</v>
      </c>
      <c r="B111" s="43">
        <v>4.8860500006412622E-2</v>
      </c>
      <c r="C111" s="10"/>
      <c r="D111" s="44">
        <f t="shared" si="16"/>
        <v>0.53590000000000004</v>
      </c>
      <c r="E111" s="44">
        <f t="shared" si="16"/>
        <v>4.8860500006412622E-2</v>
      </c>
      <c r="F111" s="36">
        <f t="shared" si="21"/>
        <v>0.28718881000000007</v>
      </c>
      <c r="G111" s="36">
        <f t="shared" si="22"/>
        <v>0.15390448327900005</v>
      </c>
      <c r="H111" s="36">
        <f t="shared" si="23"/>
        <v>8.2477412589216148E-2</v>
      </c>
      <c r="I111" s="36">
        <f t="shared" si="24"/>
        <v>2.6184341953436528E-2</v>
      </c>
      <c r="J111" s="36">
        <f t="shared" si="25"/>
        <v>1.4032188852846636E-2</v>
      </c>
      <c r="K111" s="36">
        <f t="shared" ca="1" si="17"/>
        <v>5.207353297535193E-2</v>
      </c>
      <c r="L111" s="36">
        <f t="shared" ca="1" si="26"/>
        <v>1.0323580859490946E-5</v>
      </c>
      <c r="M111" s="36">
        <f t="shared" ca="1" si="18"/>
        <v>6.0714997083937705</v>
      </c>
      <c r="N111" s="36">
        <f t="shared" ca="1" si="19"/>
        <v>2258.4732606840794</v>
      </c>
      <c r="O111" s="36">
        <f t="shared" ca="1" si="20"/>
        <v>3813.0543463497825</v>
      </c>
      <c r="P111" s="10">
        <f t="shared" ca="1" si="27"/>
        <v>-3.2130329689393083E-3</v>
      </c>
      <c r="Q111" s="10"/>
      <c r="R111" s="10"/>
      <c r="S111" s="10"/>
      <c r="T111" s="10"/>
    </row>
    <row r="112" spans="1:20">
      <c r="A112" s="43">
        <v>5436</v>
      </c>
      <c r="B112" s="43">
        <v>4.5442000002367422E-2</v>
      </c>
      <c r="C112" s="10"/>
      <c r="D112" s="44">
        <f t="shared" si="16"/>
        <v>0.54359999999999997</v>
      </c>
      <c r="E112" s="44">
        <f t="shared" si="16"/>
        <v>4.5442000002367422E-2</v>
      </c>
      <c r="F112" s="36">
        <f t="shared" si="21"/>
        <v>0.29550095999999998</v>
      </c>
      <c r="G112" s="36">
        <f t="shared" si="22"/>
        <v>0.16063432185599999</v>
      </c>
      <c r="H112" s="36">
        <f t="shared" si="23"/>
        <v>8.7320817360921593E-2</v>
      </c>
      <c r="I112" s="36">
        <f t="shared" si="24"/>
        <v>2.4702271201286929E-2</v>
      </c>
      <c r="J112" s="36">
        <f t="shared" si="25"/>
        <v>1.3428154625019574E-2</v>
      </c>
      <c r="K112" s="36">
        <f t="shared" ca="1" si="17"/>
        <v>5.3108559919580446E-2</v>
      </c>
      <c r="L112" s="36">
        <f t="shared" ca="1" si="26"/>
        <v>5.8776140964217371E-5</v>
      </c>
      <c r="M112" s="36">
        <f t="shared" ca="1" si="18"/>
        <v>2.1826357879994194</v>
      </c>
      <c r="N112" s="36">
        <f t="shared" ca="1" si="19"/>
        <v>2170.1382309123537</v>
      </c>
      <c r="O112" s="36">
        <f t="shared" ca="1" si="20"/>
        <v>4899.7903306307089</v>
      </c>
      <c r="P112" s="10">
        <f t="shared" ca="1" si="27"/>
        <v>-7.6665599172130242E-3</v>
      </c>
      <c r="Q112" s="10"/>
      <c r="R112" s="10"/>
      <c r="S112" s="10"/>
      <c r="T112" s="10"/>
    </row>
    <row r="113" spans="1:20">
      <c r="A113" s="43">
        <v>5438</v>
      </c>
      <c r="B113" s="43">
        <v>5.9561000001849607E-2</v>
      </c>
      <c r="C113" s="10"/>
      <c r="D113" s="44">
        <f t="shared" si="16"/>
        <v>0.54379999999999995</v>
      </c>
      <c r="E113" s="44">
        <f t="shared" si="16"/>
        <v>5.9561000001849607E-2</v>
      </c>
      <c r="F113" s="36">
        <f t="shared" si="21"/>
        <v>0.29571843999999997</v>
      </c>
      <c r="G113" s="36">
        <f t="shared" si="22"/>
        <v>0.16081168767199996</v>
      </c>
      <c r="H113" s="36">
        <f t="shared" si="23"/>
        <v>8.7449395756033582E-2</v>
      </c>
      <c r="I113" s="36">
        <f t="shared" si="24"/>
        <v>3.2389271801005814E-2</v>
      </c>
      <c r="J113" s="36">
        <f t="shared" si="25"/>
        <v>1.7613286005386961E-2</v>
      </c>
      <c r="K113" s="36">
        <f t="shared" ca="1" si="17"/>
        <v>5.3135554958461742E-2</v>
      </c>
      <c r="L113" s="36">
        <f t="shared" ca="1" si="26"/>
        <v>4.128634400559768E-5</v>
      </c>
      <c r="M113" s="36">
        <f t="shared" ca="1" si="18"/>
        <v>2.1070207950505306</v>
      </c>
      <c r="N113" s="36">
        <f t="shared" ca="1" si="19"/>
        <v>2167.8107512804768</v>
      </c>
      <c r="O113" s="36">
        <f t="shared" ca="1" si="20"/>
        <v>4930.129552176114</v>
      </c>
      <c r="P113" s="10">
        <f t="shared" ca="1" si="27"/>
        <v>6.4254450433878646E-3</v>
      </c>
      <c r="Q113" s="10"/>
      <c r="R113" s="10"/>
      <c r="S113" s="10"/>
      <c r="T113" s="10"/>
    </row>
    <row r="114" spans="1:20">
      <c r="A114" s="43">
        <v>5445</v>
      </c>
      <c r="B114" s="43">
        <v>7.3977500003820751E-2</v>
      </c>
      <c r="C114" s="10"/>
      <c r="D114" s="44">
        <f t="shared" si="16"/>
        <v>0.54449999999999998</v>
      </c>
      <c r="E114" s="44">
        <f t="shared" si="16"/>
        <v>7.3977500003820751E-2</v>
      </c>
      <c r="F114" s="36">
        <f t="shared" si="21"/>
        <v>0.29648025</v>
      </c>
      <c r="G114" s="36">
        <f t="shared" si="22"/>
        <v>0.16143349612499999</v>
      </c>
      <c r="H114" s="36">
        <f t="shared" si="23"/>
        <v>8.7900538640062503E-2</v>
      </c>
      <c r="I114" s="36">
        <f t="shared" si="24"/>
        <v>4.0280748752080396E-2</v>
      </c>
      <c r="J114" s="36">
        <f t="shared" si="25"/>
        <v>2.1932867695507775E-2</v>
      </c>
      <c r="K114" s="36">
        <f t="shared" ca="1" si="17"/>
        <v>5.3230081942617982E-2</v>
      </c>
      <c r="L114" s="36">
        <f t="shared" ca="1" si="26"/>
        <v>4.3045535620632285E-4</v>
      </c>
      <c r="M114" s="36">
        <f t="shared" ca="1" si="18"/>
        <v>1.8526606127164469</v>
      </c>
      <c r="N114" s="36">
        <f t="shared" ca="1" si="19"/>
        <v>2159.6519037978428</v>
      </c>
      <c r="O114" s="36">
        <f t="shared" ca="1" si="20"/>
        <v>5037.1748172644793</v>
      </c>
      <c r="P114" s="10">
        <f t="shared" ca="1" si="27"/>
        <v>2.0747418061202769E-2</v>
      </c>
      <c r="Q114" s="10"/>
      <c r="R114" s="10"/>
      <c r="S114" s="10"/>
      <c r="T114" s="10"/>
    </row>
    <row r="115" spans="1:20">
      <c r="A115" s="43">
        <v>5467</v>
      </c>
      <c r="B115" s="43">
        <v>5.8286500003305264E-2</v>
      </c>
      <c r="C115" s="10"/>
      <c r="D115" s="44">
        <f t="shared" si="16"/>
        <v>0.54669999999999996</v>
      </c>
      <c r="E115" s="44">
        <f t="shared" si="16"/>
        <v>5.8286500003305264E-2</v>
      </c>
      <c r="F115" s="36">
        <f t="shared" si="21"/>
        <v>0.29888088999999995</v>
      </c>
      <c r="G115" s="36">
        <f t="shared" si="22"/>
        <v>0.16339818256299996</v>
      </c>
      <c r="H115" s="36">
        <f t="shared" si="23"/>
        <v>8.9329786407192066E-2</v>
      </c>
      <c r="I115" s="36">
        <f t="shared" si="24"/>
        <v>3.1865229551806984E-2</v>
      </c>
      <c r="J115" s="36">
        <f t="shared" si="25"/>
        <v>1.7420720995972878E-2</v>
      </c>
      <c r="K115" s="36">
        <f t="shared" ca="1" si="17"/>
        <v>5.3527615862184422E-2</v>
      </c>
      <c r="L115" s="36">
        <f t="shared" ca="1" si="26"/>
        <v>2.2646978268611456E-5</v>
      </c>
      <c r="M115" s="36">
        <f t="shared" ca="1" si="18"/>
        <v>1.1580841945747435</v>
      </c>
      <c r="N115" s="36">
        <f t="shared" ca="1" si="19"/>
        <v>2133.8834256366108</v>
      </c>
      <c r="O115" s="36">
        <f t="shared" ca="1" si="20"/>
        <v>5382.3494811143819</v>
      </c>
      <c r="P115" s="10">
        <f t="shared" ca="1" si="27"/>
        <v>4.7588841411208421E-3</v>
      </c>
      <c r="Q115" s="10"/>
      <c r="R115" s="10"/>
      <c r="S115" s="10"/>
      <c r="T115" s="10"/>
    </row>
    <row r="116" spans="1:20">
      <c r="A116" s="43">
        <v>5482</v>
      </c>
      <c r="B116" s="43">
        <v>3.1179000005067792E-2</v>
      </c>
      <c r="C116" s="10"/>
      <c r="D116" s="44">
        <f t="shared" si="16"/>
        <v>0.54820000000000002</v>
      </c>
      <c r="E116" s="44">
        <f t="shared" si="16"/>
        <v>3.1179000005067792E-2</v>
      </c>
      <c r="F116" s="36">
        <f t="shared" si="21"/>
        <v>0.30052324000000002</v>
      </c>
      <c r="G116" s="36">
        <f t="shared" si="22"/>
        <v>0.16474684016800001</v>
      </c>
      <c r="H116" s="36">
        <f t="shared" si="23"/>
        <v>9.0314217780097614E-2</v>
      </c>
      <c r="I116" s="36">
        <f t="shared" si="24"/>
        <v>1.7092327802778164E-2</v>
      </c>
      <c r="J116" s="36">
        <f t="shared" si="25"/>
        <v>9.3700141014829898E-3</v>
      </c>
      <c r="K116" s="36">
        <f t="shared" ca="1" si="17"/>
        <v>5.3730870583646048E-2</v>
      </c>
      <c r="L116" s="36">
        <f t="shared" ca="1" si="26"/>
        <v>5.0858686659294356E-4</v>
      </c>
      <c r="M116" s="36">
        <f t="shared" ca="1" si="18"/>
        <v>0.7764679496063801</v>
      </c>
      <c r="N116" s="36">
        <f t="shared" ca="1" si="19"/>
        <v>2116.2064400458034</v>
      </c>
      <c r="O116" s="36">
        <f t="shared" ca="1" si="20"/>
        <v>5625.376258261781</v>
      </c>
      <c r="P116" s="10">
        <f t="shared" ca="1" si="27"/>
        <v>-2.2551870578578256E-2</v>
      </c>
      <c r="Q116" s="10"/>
      <c r="R116" s="10"/>
      <c r="S116" s="10"/>
      <c r="T116" s="10"/>
    </row>
    <row r="117" spans="1:20">
      <c r="A117" s="43">
        <v>5504</v>
      </c>
      <c r="B117" s="43">
        <v>3.6488000005192589E-2</v>
      </c>
      <c r="C117" s="10"/>
      <c r="D117" s="44">
        <f t="shared" ref="D117:E132" si="28">A117/A$18</f>
        <v>0.5504</v>
      </c>
      <c r="E117" s="44">
        <f t="shared" si="28"/>
        <v>3.6488000005192589E-2</v>
      </c>
      <c r="F117" s="36">
        <f t="shared" si="21"/>
        <v>0.30294016000000001</v>
      </c>
      <c r="G117" s="36">
        <f t="shared" si="22"/>
        <v>0.166738264064</v>
      </c>
      <c r="H117" s="36">
        <f t="shared" si="23"/>
        <v>9.1772740540825612E-2</v>
      </c>
      <c r="I117" s="36">
        <f t="shared" si="24"/>
        <v>2.0082995202858001E-2</v>
      </c>
      <c r="J117" s="36">
        <f t="shared" si="25"/>
        <v>1.1053680559653044E-2</v>
      </c>
      <c r="K117" s="36">
        <f t="shared" ca="1" si="17"/>
        <v>5.4029550513700383E-2</v>
      </c>
      <c r="L117" s="36">
        <f t="shared" ca="1" si="26"/>
        <v>3.0770599424253007E-4</v>
      </c>
      <c r="M117" s="36">
        <f t="shared" ca="1" si="18"/>
        <v>0.35312905999683331</v>
      </c>
      <c r="N117" s="36">
        <f t="shared" ca="1" si="19"/>
        <v>2090.1271454463172</v>
      </c>
      <c r="O117" s="36">
        <f t="shared" ca="1" si="20"/>
        <v>5993.2215687996186</v>
      </c>
      <c r="P117" s="10">
        <f t="shared" ca="1" si="27"/>
        <v>-1.7541550508507794E-2</v>
      </c>
      <c r="Q117" s="10"/>
      <c r="R117" s="10"/>
      <c r="S117" s="10"/>
      <c r="T117" s="10"/>
    </row>
    <row r="118" spans="1:20">
      <c r="A118" s="43">
        <v>5767</v>
      </c>
      <c r="B118" s="43">
        <v>5.3136500006075948E-2</v>
      </c>
      <c r="C118" s="10"/>
      <c r="D118" s="44">
        <f t="shared" si="28"/>
        <v>0.57669999999999999</v>
      </c>
      <c r="E118" s="44">
        <f t="shared" si="28"/>
        <v>5.3136500006075948E-2</v>
      </c>
      <c r="F118" s="36">
        <f t="shared" si="21"/>
        <v>0.33258288999999996</v>
      </c>
      <c r="G118" s="36">
        <f t="shared" si="22"/>
        <v>0.19180055266299997</v>
      </c>
      <c r="H118" s="36">
        <f t="shared" si="23"/>
        <v>0.11061137872075208</v>
      </c>
      <c r="I118" s="36">
        <f t="shared" si="24"/>
        <v>3.0643819553503999E-2</v>
      </c>
      <c r="J118" s="36">
        <f t="shared" si="25"/>
        <v>1.7672290736505756E-2</v>
      </c>
      <c r="K118" s="36">
        <f t="shared" ca="1" si="17"/>
        <v>5.7652896960161133E-2</v>
      </c>
      <c r="L118" s="36">
        <f t="shared" ca="1" si="26"/>
        <v>2.0397841446869933E-5</v>
      </c>
      <c r="M118" s="36">
        <f t="shared" ca="1" si="18"/>
        <v>8.5581870291308135</v>
      </c>
      <c r="N118" s="36">
        <f t="shared" ca="1" si="19"/>
        <v>1766.5840406782472</v>
      </c>
      <c r="O118" s="36">
        <f t="shared" ca="1" si="20"/>
        <v>11508.47448305497</v>
      </c>
      <c r="P118" s="10">
        <f t="shared" ca="1" si="27"/>
        <v>-4.5163969540851848E-3</v>
      </c>
      <c r="Q118" s="10"/>
      <c r="R118" s="10"/>
      <c r="S118" s="10"/>
      <c r="T118" s="10"/>
    </row>
    <row r="119" spans="1:20">
      <c r="A119" s="43">
        <v>5769</v>
      </c>
      <c r="B119" s="43">
        <v>6.4255500001308974E-2</v>
      </c>
      <c r="C119" s="10"/>
      <c r="D119" s="44">
        <f t="shared" si="28"/>
        <v>0.57689999999999997</v>
      </c>
      <c r="E119" s="44">
        <f t="shared" si="28"/>
        <v>6.4255500001308974E-2</v>
      </c>
      <c r="F119" s="36">
        <f t="shared" si="21"/>
        <v>0.33281360999999998</v>
      </c>
      <c r="G119" s="36">
        <f t="shared" si="22"/>
        <v>0.19200017160899999</v>
      </c>
      <c r="H119" s="36">
        <f t="shared" si="23"/>
        <v>0.11076489900123208</v>
      </c>
      <c r="I119" s="36">
        <f t="shared" si="24"/>
        <v>3.7068997950755148E-2</v>
      </c>
      <c r="J119" s="36">
        <f t="shared" si="25"/>
        <v>2.1385104917790644E-2</v>
      </c>
      <c r="K119" s="36">
        <f t="shared" ca="1" si="17"/>
        <v>5.7680824012485907E-2</v>
      </c>
      <c r="L119" s="36">
        <f t="shared" ca="1" si="26"/>
        <v>4.3226364358006578E-5</v>
      </c>
      <c r="M119" s="36">
        <f t="shared" ca="1" si="18"/>
        <v>8.7192469889015403</v>
      </c>
      <c r="N119" s="36">
        <f t="shared" ca="1" si="19"/>
        <v>1764.0567086430558</v>
      </c>
      <c r="O119" s="36">
        <f t="shared" ca="1" si="20"/>
        <v>11558.784833735999</v>
      </c>
      <c r="P119" s="10">
        <f t="shared" ca="1" si="27"/>
        <v>6.5746759888230671E-3</v>
      </c>
      <c r="Q119" s="10"/>
      <c r="R119" s="10"/>
      <c r="S119" s="10"/>
      <c r="T119" s="10"/>
    </row>
    <row r="120" spans="1:20">
      <c r="A120" s="45">
        <v>5783</v>
      </c>
      <c r="B120" s="45">
        <v>7.1088500000769272E-2</v>
      </c>
      <c r="C120" s="10"/>
      <c r="D120" s="44">
        <f t="shared" si="28"/>
        <v>0.57830000000000004</v>
      </c>
      <c r="E120" s="44">
        <f t="shared" si="28"/>
        <v>7.1088500000769272E-2</v>
      </c>
      <c r="F120" s="36">
        <f t="shared" si="21"/>
        <v>0.33443089000000004</v>
      </c>
      <c r="G120" s="36">
        <f t="shared" si="22"/>
        <v>0.19340138368700002</v>
      </c>
      <c r="H120" s="36">
        <f t="shared" si="23"/>
        <v>0.11184402018619212</v>
      </c>
      <c r="I120" s="36">
        <f t="shared" si="24"/>
        <v>4.1110479550444876E-2</v>
      </c>
      <c r="J120" s="36">
        <f t="shared" si="25"/>
        <v>2.3774190324022271E-2</v>
      </c>
      <c r="K120" s="36">
        <f t="shared" ca="1" si="17"/>
        <v>5.7876471060792078E-2</v>
      </c>
      <c r="L120" s="36">
        <f t="shared" ca="1" si="26"/>
        <v>1.745577087107949E-4</v>
      </c>
      <c r="M120" s="36">
        <f t="shared" ca="1" si="18"/>
        <v>9.8903908220598709</v>
      </c>
      <c r="N120" s="36">
        <f t="shared" ca="1" si="19"/>
        <v>1746.3440914501221</v>
      </c>
      <c r="O120" s="36">
        <f t="shared" ca="1" si="20"/>
        <v>11914.689036474127</v>
      </c>
      <c r="P120" s="10">
        <f t="shared" ca="1" si="27"/>
        <v>1.3212028939977194E-2</v>
      </c>
      <c r="Q120" s="10"/>
      <c r="R120" s="10"/>
      <c r="S120" s="10"/>
      <c r="T120" s="10"/>
    </row>
    <row r="121" spans="1:20">
      <c r="A121" s="45">
        <v>5791</v>
      </c>
      <c r="B121" s="45">
        <v>6.4564500004053116E-2</v>
      </c>
      <c r="C121" s="10"/>
      <c r="D121" s="44">
        <f t="shared" si="28"/>
        <v>0.57909999999999995</v>
      </c>
      <c r="E121" s="44">
        <f t="shared" si="28"/>
        <v>6.4564500004053116E-2</v>
      </c>
      <c r="F121" s="36">
        <f t="shared" si="21"/>
        <v>0.33535680999999995</v>
      </c>
      <c r="G121" s="36">
        <f t="shared" si="22"/>
        <v>0.19420512867099995</v>
      </c>
      <c r="H121" s="36">
        <f t="shared" si="23"/>
        <v>0.11246419001337607</v>
      </c>
      <c r="I121" s="36">
        <f t="shared" si="24"/>
        <v>3.7389301952347159E-2</v>
      </c>
      <c r="J121" s="36">
        <f t="shared" si="25"/>
        <v>2.1652144760604237E-2</v>
      </c>
      <c r="K121" s="36">
        <f t="shared" ca="1" si="17"/>
        <v>5.7988393267135584E-2</v>
      </c>
      <c r="L121" s="36">
        <f t="shared" ca="1" si="26"/>
        <v>4.3245179815332149E-5</v>
      </c>
      <c r="M121" s="36">
        <f t="shared" ca="1" si="18"/>
        <v>10.594109101176853</v>
      </c>
      <c r="N121" s="36">
        <f t="shared" ca="1" si="19"/>
        <v>1736.2063563348872</v>
      </c>
      <c r="O121" s="36">
        <f t="shared" ca="1" si="20"/>
        <v>12121.008323987669</v>
      </c>
      <c r="P121" s="10">
        <f t="shared" ca="1" si="27"/>
        <v>6.5761067369175322E-3</v>
      </c>
      <c r="Q121" s="10"/>
      <c r="R121" s="10"/>
      <c r="S121" s="10"/>
      <c r="T121" s="10"/>
    </row>
    <row r="122" spans="1:20">
      <c r="A122" s="45">
        <v>5806</v>
      </c>
      <c r="B122" s="45">
        <v>5.3457000001799315E-2</v>
      </c>
      <c r="C122" s="10"/>
      <c r="D122" s="44">
        <f t="shared" si="28"/>
        <v>0.5806</v>
      </c>
      <c r="E122" s="44">
        <f t="shared" si="28"/>
        <v>5.3457000001799315E-2</v>
      </c>
      <c r="F122" s="36">
        <f t="shared" si="21"/>
        <v>0.33709635999999998</v>
      </c>
      <c r="G122" s="36">
        <f t="shared" si="22"/>
        <v>0.19571814661599998</v>
      </c>
      <c r="H122" s="36">
        <f t="shared" si="23"/>
        <v>0.11363395592524959</v>
      </c>
      <c r="I122" s="36">
        <f t="shared" si="24"/>
        <v>3.1037134201044682E-2</v>
      </c>
      <c r="J122" s="36">
        <f t="shared" si="25"/>
        <v>1.8020160117126541E-2</v>
      </c>
      <c r="K122" s="36">
        <f t="shared" ca="1" si="17"/>
        <v>5.819849026251761E-2</v>
      </c>
      <c r="L122" s="36">
        <f t="shared" ca="1" si="26"/>
        <v>2.2481729892486447E-5</v>
      </c>
      <c r="M122" s="36">
        <f t="shared" ca="1" si="18"/>
        <v>11.981614920036417</v>
      </c>
      <c r="N122" s="36">
        <f t="shared" ca="1" si="19"/>
        <v>1717.1677596750139</v>
      </c>
      <c r="O122" s="36">
        <f t="shared" ca="1" si="20"/>
        <v>12513.671247885984</v>
      </c>
      <c r="P122" s="10">
        <f t="shared" ca="1" si="27"/>
        <v>-4.7414902607182952E-3</v>
      </c>
      <c r="Q122" s="10"/>
      <c r="R122" s="10"/>
      <c r="S122" s="10"/>
      <c r="T122" s="10"/>
    </row>
    <row r="123" spans="1:20">
      <c r="A123" s="45">
        <v>5820</v>
      </c>
      <c r="B123" s="45">
        <v>6.1289999997825362E-2</v>
      </c>
      <c r="C123" s="10"/>
      <c r="D123" s="44">
        <f t="shared" si="28"/>
        <v>0.58199999999999996</v>
      </c>
      <c r="E123" s="44">
        <f t="shared" si="28"/>
        <v>6.1289999997825362E-2</v>
      </c>
      <c r="F123" s="36">
        <f t="shared" si="21"/>
        <v>0.33872399999999997</v>
      </c>
      <c r="G123" s="36">
        <f t="shared" si="22"/>
        <v>0.19713736799999998</v>
      </c>
      <c r="H123" s="36">
        <f t="shared" si="23"/>
        <v>0.11473394817599998</v>
      </c>
      <c r="I123" s="36">
        <f t="shared" si="24"/>
        <v>3.5670779998734359E-2</v>
      </c>
      <c r="J123" s="36">
        <f t="shared" si="25"/>
        <v>2.0760393959263396E-2</v>
      </c>
      <c r="K123" s="36">
        <f t="shared" ca="1" si="17"/>
        <v>5.8394866590225164E-2</v>
      </c>
      <c r="L123" s="36">
        <f t="shared" ca="1" si="26"/>
        <v>8.3817974478027328E-6</v>
      </c>
      <c r="M123" s="36">
        <f t="shared" ca="1" si="18"/>
        <v>13.357178338944859</v>
      </c>
      <c r="N123" s="36">
        <f t="shared" ca="1" si="19"/>
        <v>1699.3644591187362</v>
      </c>
      <c r="O123" s="36">
        <f t="shared" ca="1" si="20"/>
        <v>12887.046724890703</v>
      </c>
      <c r="P123" s="10">
        <f t="shared" ca="1" si="27"/>
        <v>2.8951334076001978E-3</v>
      </c>
      <c r="Q123" s="10"/>
      <c r="R123" s="10"/>
      <c r="S123" s="10"/>
      <c r="T123" s="10"/>
    </row>
    <row r="124" spans="1:20">
      <c r="A124" s="45">
        <v>6035</v>
      </c>
      <c r="B124" s="45">
        <v>7.2082500002579764E-2</v>
      </c>
      <c r="C124" s="10"/>
      <c r="D124" s="44">
        <f t="shared" si="28"/>
        <v>0.60350000000000004</v>
      </c>
      <c r="E124" s="44">
        <f t="shared" si="28"/>
        <v>7.2082500002579764E-2</v>
      </c>
      <c r="F124" s="36">
        <f t="shared" si="21"/>
        <v>0.36421225000000007</v>
      </c>
      <c r="G124" s="36">
        <f t="shared" si="22"/>
        <v>0.21980209287500005</v>
      </c>
      <c r="H124" s="36">
        <f t="shared" si="23"/>
        <v>0.13265056305006256</v>
      </c>
      <c r="I124" s="36">
        <f t="shared" si="24"/>
        <v>4.3501788751556893E-2</v>
      </c>
      <c r="J124" s="36">
        <f t="shared" si="25"/>
        <v>2.6253329511564585E-2</v>
      </c>
      <c r="K124" s="36">
        <f t="shared" ca="1" si="17"/>
        <v>6.1445304278598359E-2</v>
      </c>
      <c r="L124" s="36">
        <f t="shared" ca="1" si="26"/>
        <v>1.1314993287028828E-4</v>
      </c>
      <c r="M124" s="36">
        <f t="shared" ca="1" si="18"/>
        <v>44.651019228016501</v>
      </c>
      <c r="N124" s="36">
        <f t="shared" ca="1" si="19"/>
        <v>1423.2962989087223</v>
      </c>
      <c r="O124" s="36">
        <f t="shared" ca="1" si="20"/>
        <v>19495.348156096043</v>
      </c>
      <c r="P124" s="10">
        <f t="shared" ca="1" si="27"/>
        <v>1.0637195723981405E-2</v>
      </c>
      <c r="Q124" s="10"/>
      <c r="R124" s="10"/>
      <c r="S124" s="10"/>
      <c r="T124" s="10"/>
    </row>
    <row r="125" spans="1:20">
      <c r="A125" s="45">
        <v>6049</v>
      </c>
      <c r="B125" s="45">
        <v>7.3915500004659407E-2</v>
      </c>
      <c r="C125" s="10"/>
      <c r="D125" s="44">
        <f t="shared" si="28"/>
        <v>0.60489999999999999</v>
      </c>
      <c r="E125" s="44">
        <f t="shared" si="28"/>
        <v>7.3915500004659407E-2</v>
      </c>
      <c r="F125" s="36">
        <f t="shared" si="21"/>
        <v>0.36590401</v>
      </c>
      <c r="G125" s="36">
        <f t="shared" si="22"/>
        <v>0.22133533564899999</v>
      </c>
      <c r="H125" s="36">
        <f t="shared" si="23"/>
        <v>0.13388574453408011</v>
      </c>
      <c r="I125" s="36">
        <f t="shared" si="24"/>
        <v>4.4711485952818472E-2</v>
      </c>
      <c r="J125" s="36">
        <f t="shared" si="25"/>
        <v>2.7045977852859893E-2</v>
      </c>
      <c r="K125" s="36">
        <f t="shared" ca="1" si="17"/>
        <v>6.1646194254492893E-2</v>
      </c>
      <c r="L125" s="36">
        <f t="shared" ca="1" si="26"/>
        <v>1.5053586359106908E-4</v>
      </c>
      <c r="M125" s="36">
        <f t="shared" ca="1" si="18"/>
        <v>47.377157947929724</v>
      </c>
      <c r="N125" s="36">
        <f t="shared" ca="1" si="19"/>
        <v>1405.2439238830389</v>
      </c>
      <c r="O125" s="36">
        <f t="shared" ca="1" si="20"/>
        <v>19985.139514215974</v>
      </c>
      <c r="P125" s="10">
        <f t="shared" ca="1" si="27"/>
        <v>1.2269305750166513E-2</v>
      </c>
      <c r="Q125" s="10"/>
      <c r="R125" s="10"/>
      <c r="S125" s="10"/>
      <c r="T125" s="10"/>
    </row>
    <row r="126" spans="1:20">
      <c r="A126" s="45">
        <v>6078</v>
      </c>
      <c r="B126" s="45">
        <v>5.4641000002447981E-2</v>
      </c>
      <c r="C126" s="10"/>
      <c r="D126" s="44">
        <f t="shared" si="28"/>
        <v>0.60780000000000001</v>
      </c>
      <c r="E126" s="44">
        <f t="shared" si="28"/>
        <v>5.4641000002447981E-2</v>
      </c>
      <c r="F126" s="36">
        <f t="shared" si="21"/>
        <v>0.36942084000000003</v>
      </c>
      <c r="G126" s="36">
        <f t="shared" si="22"/>
        <v>0.22453398655200002</v>
      </c>
      <c r="H126" s="36">
        <f t="shared" si="23"/>
        <v>0.13647175702630562</v>
      </c>
      <c r="I126" s="36">
        <f t="shared" si="24"/>
        <v>3.3210799801487882E-2</v>
      </c>
      <c r="J126" s="36">
        <f t="shared" si="25"/>
        <v>2.0185524119344336E-2</v>
      </c>
      <c r="K126" s="36">
        <f t="shared" ca="1" si="17"/>
        <v>6.2063201300519177E-2</v>
      </c>
      <c r="L126" s="36">
        <f t="shared" ca="1" si="26"/>
        <v>5.5089072109089743E-5</v>
      </c>
      <c r="M126" s="36">
        <f t="shared" ca="1" si="18"/>
        <v>53.302873700624033</v>
      </c>
      <c r="N126" s="36">
        <f t="shared" ca="1" si="19"/>
        <v>1367.8617286574599</v>
      </c>
      <c r="O126" s="36">
        <f t="shared" ca="1" si="20"/>
        <v>21023.913190280586</v>
      </c>
      <c r="P126" s="10">
        <f t="shared" ca="1" si="27"/>
        <v>-7.422201298071196E-3</v>
      </c>
      <c r="Q126" s="10"/>
      <c r="R126" s="10"/>
      <c r="S126" s="10"/>
      <c r="T126" s="10"/>
    </row>
    <row r="127" spans="1:20">
      <c r="A127" s="45">
        <v>6099</v>
      </c>
      <c r="B127" s="45">
        <v>8.2890500001667533E-2</v>
      </c>
      <c r="C127" s="10"/>
      <c r="D127" s="44">
        <f t="shared" si="28"/>
        <v>0.6099</v>
      </c>
      <c r="E127" s="44">
        <f t="shared" si="28"/>
        <v>8.2890500001667533E-2</v>
      </c>
      <c r="F127" s="36">
        <f t="shared" si="21"/>
        <v>0.37197800999999997</v>
      </c>
      <c r="G127" s="36">
        <f t="shared" si="22"/>
        <v>0.22686938829899997</v>
      </c>
      <c r="H127" s="36">
        <f t="shared" si="23"/>
        <v>0.13836763992356008</v>
      </c>
      <c r="I127" s="36">
        <f t="shared" si="24"/>
        <v>5.0554915951017028E-2</v>
      </c>
      <c r="J127" s="36">
        <f t="shared" si="25"/>
        <v>3.0833443238525285E-2</v>
      </c>
      <c r="K127" s="36">
        <f t="shared" ca="1" si="17"/>
        <v>6.2365911054583875E-2</v>
      </c>
      <c r="L127" s="36">
        <f t="shared" ca="1" si="26"/>
        <v>4.2125875144674867E-4</v>
      </c>
      <c r="M127" s="36">
        <f t="shared" ca="1" si="18"/>
        <v>57.830907382391409</v>
      </c>
      <c r="N127" s="36">
        <f t="shared" ca="1" si="19"/>
        <v>1340.8109232527581</v>
      </c>
      <c r="O127" s="36">
        <f t="shared" ca="1" si="20"/>
        <v>21796.73721377453</v>
      </c>
      <c r="P127" s="10">
        <f t="shared" ca="1" si="27"/>
        <v>2.0524588947083658E-2</v>
      </c>
      <c r="Q127" s="10"/>
      <c r="R127" s="10"/>
      <c r="S127" s="10"/>
      <c r="T127" s="10"/>
    </row>
    <row r="128" spans="1:20">
      <c r="A128" s="45">
        <v>6100</v>
      </c>
      <c r="B128" s="45">
        <v>6.8950000000768341E-2</v>
      </c>
      <c r="C128" s="10"/>
      <c r="D128" s="44">
        <f t="shared" si="28"/>
        <v>0.61</v>
      </c>
      <c r="E128" s="44">
        <f t="shared" si="28"/>
        <v>6.8950000000768341E-2</v>
      </c>
      <c r="F128" s="36">
        <f t="shared" si="21"/>
        <v>0.37209999999999999</v>
      </c>
      <c r="G128" s="36">
        <f t="shared" si="22"/>
        <v>0.22698099999999999</v>
      </c>
      <c r="H128" s="36">
        <f t="shared" si="23"/>
        <v>0.13845840999999998</v>
      </c>
      <c r="I128" s="36">
        <f t="shared" si="24"/>
        <v>4.2059500000468687E-2</v>
      </c>
      <c r="J128" s="36">
        <f t="shared" si="25"/>
        <v>2.5656295000285899E-2</v>
      </c>
      <c r="K128" s="36">
        <f t="shared" ca="1" si="17"/>
        <v>6.2380341291405655E-2</v>
      </c>
      <c r="L128" s="36">
        <f t="shared" ca="1" si="26"/>
        <v>4.3160415557504992E-5</v>
      </c>
      <c r="M128" s="36">
        <f t="shared" ca="1" si="18"/>
        <v>58.051532466214077</v>
      </c>
      <c r="N128" s="36">
        <f t="shared" ca="1" si="19"/>
        <v>1339.5233394812933</v>
      </c>
      <c r="O128" s="36">
        <f t="shared" ca="1" si="20"/>
        <v>21833.973956418991</v>
      </c>
      <c r="P128" s="10">
        <f t="shared" ca="1" si="27"/>
        <v>6.5696587093626857E-3</v>
      </c>
      <c r="Q128" s="10"/>
      <c r="R128" s="10"/>
      <c r="S128" s="10"/>
      <c r="T128" s="10"/>
    </row>
    <row r="129" spans="1:20">
      <c r="A129" s="45">
        <v>6114</v>
      </c>
      <c r="B129" s="45">
        <v>6.278300000121817E-2</v>
      </c>
      <c r="C129" s="10"/>
      <c r="D129" s="44">
        <f t="shared" si="28"/>
        <v>0.61140000000000005</v>
      </c>
      <c r="E129" s="44">
        <f t="shared" si="28"/>
        <v>6.278300000121817E-2</v>
      </c>
      <c r="F129" s="36">
        <f t="shared" si="21"/>
        <v>0.37380996000000005</v>
      </c>
      <c r="G129" s="36">
        <f t="shared" si="22"/>
        <v>0.22854740954400005</v>
      </c>
      <c r="H129" s="36">
        <f t="shared" si="23"/>
        <v>0.13973388619520163</v>
      </c>
      <c r="I129" s="36">
        <f t="shared" si="24"/>
        <v>3.8385526200744792E-2</v>
      </c>
      <c r="J129" s="36">
        <f t="shared" si="25"/>
        <v>2.3468910719135368E-2</v>
      </c>
      <c r="K129" s="36">
        <f t="shared" ca="1" si="17"/>
        <v>6.2582512433816156E-2</v>
      </c>
      <c r="L129" s="36">
        <f t="shared" ca="1" si="26"/>
        <v>4.0195264682776889E-8</v>
      </c>
      <c r="M129" s="36">
        <f t="shared" ca="1" si="18"/>
        <v>61.188315066850421</v>
      </c>
      <c r="N129" s="36">
        <f t="shared" ca="1" si="19"/>
        <v>1321.5034360389573</v>
      </c>
      <c r="O129" s="36">
        <f t="shared" ca="1" si="20"/>
        <v>22359.472030103483</v>
      </c>
      <c r="P129" s="10">
        <f t="shared" ca="1" si="27"/>
        <v>2.0048756740201346E-4</v>
      </c>
      <c r="Q129" s="10"/>
      <c r="R129" s="10"/>
      <c r="S129" s="10"/>
      <c r="T129" s="10"/>
    </row>
    <row r="130" spans="1:20">
      <c r="A130" s="45">
        <v>7400</v>
      </c>
      <c r="B130" s="45">
        <v>6.9600000002537854E-2</v>
      </c>
      <c r="C130" s="10"/>
      <c r="D130" s="44">
        <f t="shared" si="28"/>
        <v>0.74</v>
      </c>
      <c r="E130" s="44">
        <f t="shared" si="28"/>
        <v>6.9600000002537854E-2</v>
      </c>
      <c r="F130" s="36">
        <f t="shared" si="21"/>
        <v>0.54759999999999998</v>
      </c>
      <c r="G130" s="36">
        <f t="shared" si="22"/>
        <v>0.40522399999999997</v>
      </c>
      <c r="H130" s="36">
        <f t="shared" si="23"/>
        <v>0.29986575999999998</v>
      </c>
      <c r="I130" s="36">
        <f t="shared" si="24"/>
        <v>5.1504000001878013E-2</v>
      </c>
      <c r="J130" s="36">
        <f t="shared" si="25"/>
        <v>3.811296000138973E-2</v>
      </c>
      <c r="K130" s="36">
        <f t="shared" ca="1" si="17"/>
        <v>8.2330218900611471E-2</v>
      </c>
      <c r="L130" s="36">
        <f t="shared" ca="1" si="26"/>
        <v>1.6205847319287066E-4</v>
      </c>
      <c r="M130" s="36">
        <f t="shared" ca="1" si="18"/>
        <v>811.14155748280803</v>
      </c>
      <c r="N130" s="36">
        <f t="shared" ca="1" si="19"/>
        <v>52.388738661066263</v>
      </c>
      <c r="O130" s="36">
        <f t="shared" ca="1" si="20"/>
        <v>111849.86352913453</v>
      </c>
      <c r="P130" s="10">
        <f t="shared" ca="1" si="27"/>
        <v>-1.2730218898073617E-2</v>
      </c>
      <c r="Q130" s="10"/>
      <c r="R130" s="10"/>
      <c r="S130" s="10"/>
      <c r="T130" s="10"/>
    </row>
    <row r="131" spans="1:20">
      <c r="A131" s="45">
        <v>8989</v>
      </c>
      <c r="B131" s="45">
        <v>8.3045500003208872E-2</v>
      </c>
      <c r="C131" s="10"/>
      <c r="D131" s="44">
        <f t="shared" si="28"/>
        <v>0.89890000000000003</v>
      </c>
      <c r="E131" s="44">
        <f t="shared" si="28"/>
        <v>8.3045500003208872E-2</v>
      </c>
      <c r="F131" s="36">
        <f t="shared" si="21"/>
        <v>0.80802121000000005</v>
      </c>
      <c r="G131" s="36">
        <f t="shared" si="22"/>
        <v>0.72633026566900005</v>
      </c>
      <c r="H131" s="36">
        <f t="shared" si="23"/>
        <v>0.65289827580986415</v>
      </c>
      <c r="I131" s="36">
        <f t="shared" si="24"/>
        <v>7.4649599952884463E-2</v>
      </c>
      <c r="J131" s="36">
        <f t="shared" si="25"/>
        <v>6.7102525397647841E-2</v>
      </c>
      <c r="K131" s="36">
        <f t="shared" ca="1" si="17"/>
        <v>0.10994661870396134</v>
      </c>
      <c r="L131" s="36">
        <f t="shared" ca="1" si="26"/>
        <v>7.2367018735197436E-4</v>
      </c>
      <c r="M131" s="36">
        <f t="shared" ca="1" si="18"/>
        <v>3536.3120087690627</v>
      </c>
      <c r="N131" s="36">
        <f t="shared" ca="1" si="19"/>
        <v>2143.0186333001648</v>
      </c>
      <c r="O131" s="36">
        <f t="shared" ca="1" si="20"/>
        <v>390016.99474842043</v>
      </c>
      <c r="P131" s="10">
        <f t="shared" ca="1" si="27"/>
        <v>-2.6901118700752472E-2</v>
      </c>
      <c r="Q131" s="10"/>
      <c r="R131" s="10"/>
      <c r="S131" s="10"/>
      <c r="T131" s="10"/>
    </row>
    <row r="132" spans="1:20">
      <c r="A132" s="45">
        <v>8992.5</v>
      </c>
      <c r="B132" s="45">
        <v>8.3553750002465677E-2</v>
      </c>
      <c r="C132" s="10"/>
      <c r="D132" s="44">
        <f t="shared" si="28"/>
        <v>0.89924999999999999</v>
      </c>
      <c r="E132" s="44">
        <f t="shared" si="28"/>
        <v>8.3553750002465677E-2</v>
      </c>
      <c r="F132" s="36">
        <f t="shared" si="21"/>
        <v>0.8086505625</v>
      </c>
      <c r="G132" s="36">
        <f t="shared" si="22"/>
        <v>0.72717901832812504</v>
      </c>
      <c r="H132" s="36">
        <f t="shared" si="23"/>
        <v>0.6539157322315664</v>
      </c>
      <c r="I132" s="36">
        <f t="shared" si="24"/>
        <v>7.5135709689717264E-2</v>
      </c>
      <c r="J132" s="36">
        <f t="shared" si="25"/>
        <v>6.7565786938478256E-2</v>
      </c>
      <c r="K132" s="36">
        <f t="shared" ca="1" si="17"/>
        <v>0.11001137135087317</v>
      </c>
      <c r="L132" s="36">
        <f t="shared" ca="1" si="26"/>
        <v>7.0000572741570814E-4</v>
      </c>
      <c r="M132" s="36">
        <f t="shared" ca="1" si="18"/>
        <v>3545.2274692980345</v>
      </c>
      <c r="N132" s="36">
        <f t="shared" ca="1" si="19"/>
        <v>2155.9379226707547</v>
      </c>
      <c r="O132" s="36">
        <f t="shared" ca="1" si="20"/>
        <v>390909.41332285019</v>
      </c>
      <c r="P132" s="10">
        <f t="shared" ca="1" si="27"/>
        <v>-2.6457621348407498E-2</v>
      </c>
      <c r="Q132" s="10"/>
      <c r="R132" s="10"/>
      <c r="S132" s="10"/>
      <c r="T132" s="10"/>
    </row>
    <row r="133" spans="1:20">
      <c r="A133" s="45"/>
      <c r="B133" s="45"/>
      <c r="C133" s="10"/>
      <c r="D133" s="44">
        <f t="shared" ref="D133:E196" si="29">A133/A$18</f>
        <v>0</v>
      </c>
      <c r="E133" s="44">
        <f t="shared" si="29"/>
        <v>0</v>
      </c>
      <c r="F133" s="36">
        <f t="shared" si="21"/>
        <v>0</v>
      </c>
      <c r="G133" s="36">
        <f t="shared" si="22"/>
        <v>0</v>
      </c>
      <c r="H133" s="36">
        <f t="shared" si="23"/>
        <v>0</v>
      </c>
      <c r="I133" s="36">
        <f t="shared" si="24"/>
        <v>0</v>
      </c>
      <c r="J133" s="36">
        <f t="shared" si="25"/>
        <v>0</v>
      </c>
      <c r="K133" s="36">
        <f t="shared" ca="1" si="17"/>
        <v>5.4512247149591099E-4</v>
      </c>
      <c r="L133" s="36">
        <f t="shared" ca="1" si="26"/>
        <v>2.9715850892981028E-7</v>
      </c>
      <c r="M133" s="36">
        <f t="shared" ca="1" si="18"/>
        <v>1318.5369048372067</v>
      </c>
      <c r="N133" s="36">
        <f t="shared" ca="1" si="19"/>
        <v>0.80544145676676682</v>
      </c>
      <c r="O133" s="36">
        <f t="shared" ca="1" si="20"/>
        <v>14288.165580407867</v>
      </c>
      <c r="P133" s="10">
        <f t="shared" ca="1" si="27"/>
        <v>-5.4512247149591099E-4</v>
      </c>
      <c r="Q133" s="10"/>
      <c r="R133" s="10"/>
      <c r="S133" s="10"/>
      <c r="T133" s="10"/>
    </row>
    <row r="134" spans="1:20">
      <c r="A134" s="45"/>
      <c r="B134" s="45"/>
      <c r="C134" s="10"/>
      <c r="D134" s="44">
        <f t="shared" si="29"/>
        <v>0</v>
      </c>
      <c r="E134" s="44">
        <f t="shared" si="29"/>
        <v>0</v>
      </c>
      <c r="F134" s="36">
        <f t="shared" si="21"/>
        <v>0</v>
      </c>
      <c r="G134" s="36">
        <f t="shared" si="22"/>
        <v>0</v>
      </c>
      <c r="H134" s="36">
        <f t="shared" si="23"/>
        <v>0</v>
      </c>
      <c r="I134" s="36">
        <f t="shared" si="24"/>
        <v>0</v>
      </c>
      <c r="J134" s="36">
        <f t="shared" si="25"/>
        <v>0</v>
      </c>
      <c r="K134" s="36">
        <f t="shared" ca="1" si="17"/>
        <v>5.4512247149591099E-4</v>
      </c>
      <c r="L134" s="36">
        <f t="shared" ca="1" si="26"/>
        <v>2.9715850892981028E-7</v>
      </c>
      <c r="M134" s="36">
        <f t="shared" ca="1" si="18"/>
        <v>1318.5369048372067</v>
      </c>
      <c r="N134" s="36">
        <f t="shared" ca="1" si="19"/>
        <v>0.80544145676676682</v>
      </c>
      <c r="O134" s="36">
        <f t="shared" ca="1" si="20"/>
        <v>14288.165580407867</v>
      </c>
      <c r="P134" s="10">
        <f t="shared" ca="1" si="27"/>
        <v>-5.4512247149591099E-4</v>
      </c>
      <c r="Q134" s="10"/>
      <c r="R134" s="10"/>
      <c r="S134" s="10"/>
      <c r="T134" s="10"/>
    </row>
    <row r="135" spans="1:20">
      <c r="A135" s="45"/>
      <c r="B135" s="45"/>
      <c r="C135" s="10"/>
      <c r="D135" s="44">
        <f t="shared" si="29"/>
        <v>0</v>
      </c>
      <c r="E135" s="44">
        <f t="shared" si="29"/>
        <v>0</v>
      </c>
      <c r="F135" s="36">
        <f t="shared" si="21"/>
        <v>0</v>
      </c>
      <c r="G135" s="36">
        <f t="shared" si="22"/>
        <v>0</v>
      </c>
      <c r="H135" s="36">
        <f t="shared" si="23"/>
        <v>0</v>
      </c>
      <c r="I135" s="36">
        <f t="shared" si="24"/>
        <v>0</v>
      </c>
      <c r="J135" s="36">
        <f t="shared" si="25"/>
        <v>0</v>
      </c>
      <c r="K135" s="36">
        <f t="shared" ca="1" si="17"/>
        <v>5.4512247149591099E-4</v>
      </c>
      <c r="L135" s="36">
        <f t="shared" ca="1" si="26"/>
        <v>2.9715850892981028E-7</v>
      </c>
      <c r="M135" s="36">
        <f t="shared" ca="1" si="18"/>
        <v>1318.5369048372067</v>
      </c>
      <c r="N135" s="36">
        <f t="shared" ca="1" si="19"/>
        <v>0.80544145676676682</v>
      </c>
      <c r="O135" s="36">
        <f t="shared" ca="1" si="20"/>
        <v>14288.165580407867</v>
      </c>
      <c r="P135" s="10">
        <f t="shared" ca="1" si="27"/>
        <v>-5.4512247149591099E-4</v>
      </c>
      <c r="Q135" s="10"/>
      <c r="R135" s="10"/>
      <c r="S135" s="10"/>
      <c r="T135" s="10"/>
    </row>
    <row r="136" spans="1:20">
      <c r="A136" s="45"/>
      <c r="B136" s="45"/>
      <c r="C136" s="10"/>
      <c r="D136" s="44">
        <f t="shared" si="29"/>
        <v>0</v>
      </c>
      <c r="E136" s="44">
        <f t="shared" si="29"/>
        <v>0</v>
      </c>
      <c r="F136" s="36">
        <f t="shared" si="21"/>
        <v>0</v>
      </c>
      <c r="G136" s="36">
        <f t="shared" si="22"/>
        <v>0</v>
      </c>
      <c r="H136" s="36">
        <f t="shared" si="23"/>
        <v>0</v>
      </c>
      <c r="I136" s="36">
        <f t="shared" si="24"/>
        <v>0</v>
      </c>
      <c r="J136" s="36">
        <f t="shared" si="25"/>
        <v>0</v>
      </c>
      <c r="K136" s="36">
        <f t="shared" ca="1" si="17"/>
        <v>5.4512247149591099E-4</v>
      </c>
      <c r="L136" s="36">
        <f t="shared" ca="1" si="26"/>
        <v>2.9715850892981028E-7</v>
      </c>
      <c r="M136" s="36">
        <f t="shared" ca="1" si="18"/>
        <v>1318.5369048372067</v>
      </c>
      <c r="N136" s="36">
        <f t="shared" ca="1" si="19"/>
        <v>0.80544145676676682</v>
      </c>
      <c r="O136" s="36">
        <f t="shared" ca="1" si="20"/>
        <v>14288.165580407867</v>
      </c>
      <c r="P136" s="10">
        <f t="shared" ca="1" si="27"/>
        <v>-5.4512247149591099E-4</v>
      </c>
      <c r="Q136" s="10"/>
      <c r="R136" s="10"/>
      <c r="S136" s="10"/>
      <c r="T136" s="10"/>
    </row>
    <row r="137" spans="1:20">
      <c r="A137" s="45"/>
      <c r="B137" s="45"/>
      <c r="C137" s="10"/>
      <c r="D137" s="44">
        <f t="shared" si="29"/>
        <v>0</v>
      </c>
      <c r="E137" s="44">
        <f t="shared" si="29"/>
        <v>0</v>
      </c>
      <c r="F137" s="36">
        <f t="shared" si="21"/>
        <v>0</v>
      </c>
      <c r="G137" s="36">
        <f t="shared" si="22"/>
        <v>0</v>
      </c>
      <c r="H137" s="36">
        <f t="shared" si="23"/>
        <v>0</v>
      </c>
      <c r="I137" s="36">
        <f t="shared" si="24"/>
        <v>0</v>
      </c>
      <c r="J137" s="36">
        <f t="shared" si="25"/>
        <v>0</v>
      </c>
      <c r="K137" s="36">
        <f t="shared" ca="1" si="17"/>
        <v>5.4512247149591099E-4</v>
      </c>
      <c r="L137" s="36">
        <f t="shared" ca="1" si="26"/>
        <v>2.9715850892981028E-7</v>
      </c>
      <c r="M137" s="36">
        <f t="shared" ca="1" si="18"/>
        <v>1318.5369048372067</v>
      </c>
      <c r="N137" s="36">
        <f t="shared" ca="1" si="19"/>
        <v>0.80544145676676682</v>
      </c>
      <c r="O137" s="36">
        <f t="shared" ca="1" si="20"/>
        <v>14288.165580407867</v>
      </c>
      <c r="P137" s="10">
        <f t="shared" ca="1" si="27"/>
        <v>-5.4512247149591099E-4</v>
      </c>
      <c r="Q137" s="10"/>
      <c r="R137" s="10"/>
      <c r="S137" s="10"/>
      <c r="T137" s="10"/>
    </row>
    <row r="138" spans="1:20">
      <c r="A138" s="45"/>
      <c r="B138" s="45"/>
      <c r="C138" s="10"/>
      <c r="D138" s="44">
        <f t="shared" si="29"/>
        <v>0</v>
      </c>
      <c r="E138" s="44">
        <f t="shared" si="29"/>
        <v>0</v>
      </c>
      <c r="F138" s="36">
        <f t="shared" si="21"/>
        <v>0</v>
      </c>
      <c r="G138" s="36">
        <f t="shared" si="22"/>
        <v>0</v>
      </c>
      <c r="H138" s="36">
        <f t="shared" si="23"/>
        <v>0</v>
      </c>
      <c r="I138" s="36">
        <f t="shared" si="24"/>
        <v>0</v>
      </c>
      <c r="J138" s="36">
        <f t="shared" si="25"/>
        <v>0</v>
      </c>
      <c r="K138" s="36">
        <f t="shared" ca="1" si="17"/>
        <v>5.4512247149591099E-4</v>
      </c>
      <c r="L138" s="36">
        <f t="shared" ca="1" si="26"/>
        <v>2.9715850892981028E-7</v>
      </c>
      <c r="M138" s="36">
        <f t="shared" ca="1" si="18"/>
        <v>1318.5369048372067</v>
      </c>
      <c r="N138" s="36">
        <f t="shared" ca="1" si="19"/>
        <v>0.80544145676676682</v>
      </c>
      <c r="O138" s="36">
        <f t="shared" ca="1" si="20"/>
        <v>14288.165580407867</v>
      </c>
      <c r="P138" s="10">
        <f t="shared" ca="1" si="27"/>
        <v>-5.4512247149591099E-4</v>
      </c>
      <c r="Q138" s="10"/>
      <c r="R138" s="10"/>
      <c r="S138" s="10"/>
      <c r="T138" s="10"/>
    </row>
    <row r="139" spans="1:20">
      <c r="A139" s="45"/>
      <c r="B139" s="45"/>
      <c r="C139" s="10"/>
      <c r="D139" s="44">
        <f t="shared" si="29"/>
        <v>0</v>
      </c>
      <c r="E139" s="44">
        <f t="shared" si="29"/>
        <v>0</v>
      </c>
      <c r="F139" s="36">
        <f t="shared" si="21"/>
        <v>0</v>
      </c>
      <c r="G139" s="36">
        <f t="shared" si="22"/>
        <v>0</v>
      </c>
      <c r="H139" s="36">
        <f t="shared" si="23"/>
        <v>0</v>
      </c>
      <c r="I139" s="36">
        <f t="shared" si="24"/>
        <v>0</v>
      </c>
      <c r="J139" s="36">
        <f t="shared" si="25"/>
        <v>0</v>
      </c>
      <c r="K139" s="36">
        <f t="shared" ca="1" si="17"/>
        <v>5.4512247149591099E-4</v>
      </c>
      <c r="L139" s="36">
        <f t="shared" ca="1" si="26"/>
        <v>2.9715850892981028E-7</v>
      </c>
      <c r="M139" s="36">
        <f t="shared" ca="1" si="18"/>
        <v>1318.5369048372067</v>
      </c>
      <c r="N139" s="36">
        <f t="shared" ca="1" si="19"/>
        <v>0.80544145676676682</v>
      </c>
      <c r="O139" s="36">
        <f t="shared" ca="1" si="20"/>
        <v>14288.165580407867</v>
      </c>
      <c r="P139" s="10">
        <f t="shared" ca="1" si="27"/>
        <v>-5.4512247149591099E-4</v>
      </c>
      <c r="Q139" s="10"/>
      <c r="R139" s="10"/>
      <c r="S139" s="10"/>
      <c r="T139" s="10"/>
    </row>
    <row r="140" spans="1:20">
      <c r="A140" s="45"/>
      <c r="B140" s="45"/>
      <c r="C140" s="10"/>
      <c r="D140" s="44">
        <f t="shared" si="29"/>
        <v>0</v>
      </c>
      <c r="E140" s="44">
        <f t="shared" si="29"/>
        <v>0</v>
      </c>
      <c r="F140" s="36">
        <f t="shared" si="21"/>
        <v>0</v>
      </c>
      <c r="G140" s="36">
        <f t="shared" si="22"/>
        <v>0</v>
      </c>
      <c r="H140" s="36">
        <f t="shared" si="23"/>
        <v>0</v>
      </c>
      <c r="I140" s="36">
        <f t="shared" si="24"/>
        <v>0</v>
      </c>
      <c r="J140" s="36">
        <f t="shared" si="25"/>
        <v>0</v>
      </c>
      <c r="K140" s="36">
        <f t="shared" ca="1" si="17"/>
        <v>5.4512247149591099E-4</v>
      </c>
      <c r="L140" s="36">
        <f t="shared" ca="1" si="26"/>
        <v>2.9715850892981028E-7</v>
      </c>
      <c r="M140" s="36">
        <f t="shared" ca="1" si="18"/>
        <v>1318.5369048372067</v>
      </c>
      <c r="N140" s="36">
        <f t="shared" ca="1" si="19"/>
        <v>0.80544145676676682</v>
      </c>
      <c r="O140" s="36">
        <f t="shared" ca="1" si="20"/>
        <v>14288.165580407867</v>
      </c>
      <c r="P140" s="10">
        <f t="shared" ca="1" si="27"/>
        <v>-5.4512247149591099E-4</v>
      </c>
      <c r="Q140" s="10"/>
      <c r="R140" s="10"/>
      <c r="S140" s="10"/>
      <c r="T140" s="10"/>
    </row>
    <row r="141" spans="1:20">
      <c r="A141" s="45"/>
      <c r="B141" s="45"/>
      <c r="C141" s="10"/>
      <c r="D141" s="44">
        <f t="shared" si="29"/>
        <v>0</v>
      </c>
      <c r="E141" s="44">
        <f t="shared" si="29"/>
        <v>0</v>
      </c>
      <c r="F141" s="36">
        <f t="shared" si="21"/>
        <v>0</v>
      </c>
      <c r="G141" s="36">
        <f t="shared" si="22"/>
        <v>0</v>
      </c>
      <c r="H141" s="36">
        <f t="shared" si="23"/>
        <v>0</v>
      </c>
      <c r="I141" s="36">
        <f t="shared" si="24"/>
        <v>0</v>
      </c>
      <c r="J141" s="36">
        <f t="shared" si="25"/>
        <v>0</v>
      </c>
      <c r="K141" s="36">
        <f t="shared" ca="1" si="17"/>
        <v>5.4512247149591099E-4</v>
      </c>
      <c r="L141" s="36">
        <f t="shared" ca="1" si="26"/>
        <v>2.9715850892981028E-7</v>
      </c>
      <c r="M141" s="36">
        <f t="shared" ca="1" si="18"/>
        <v>1318.5369048372067</v>
      </c>
      <c r="N141" s="36">
        <f t="shared" ca="1" si="19"/>
        <v>0.80544145676676682</v>
      </c>
      <c r="O141" s="36">
        <f t="shared" ca="1" si="20"/>
        <v>14288.165580407867</v>
      </c>
      <c r="P141" s="10">
        <f t="shared" ca="1" si="27"/>
        <v>-5.4512247149591099E-4</v>
      </c>
      <c r="Q141" s="10"/>
      <c r="R141" s="10"/>
      <c r="S141" s="10"/>
      <c r="T141" s="10"/>
    </row>
    <row r="142" spans="1:20">
      <c r="A142" s="45"/>
      <c r="B142" s="45"/>
      <c r="C142" s="10"/>
      <c r="D142" s="44">
        <f t="shared" si="29"/>
        <v>0</v>
      </c>
      <c r="E142" s="44">
        <f t="shared" si="29"/>
        <v>0</v>
      </c>
      <c r="F142" s="36">
        <f t="shared" si="21"/>
        <v>0</v>
      </c>
      <c r="G142" s="36">
        <f t="shared" si="22"/>
        <v>0</v>
      </c>
      <c r="H142" s="36">
        <f t="shared" si="23"/>
        <v>0</v>
      </c>
      <c r="I142" s="36">
        <f t="shared" si="24"/>
        <v>0</v>
      </c>
      <c r="J142" s="36">
        <f t="shared" si="25"/>
        <v>0</v>
      </c>
      <c r="K142" s="36">
        <f t="shared" ca="1" si="17"/>
        <v>5.4512247149591099E-4</v>
      </c>
      <c r="L142" s="36">
        <f t="shared" ca="1" si="26"/>
        <v>2.9715850892981028E-7</v>
      </c>
      <c r="M142" s="36">
        <f t="shared" ca="1" si="18"/>
        <v>1318.5369048372067</v>
      </c>
      <c r="N142" s="36">
        <f t="shared" ca="1" si="19"/>
        <v>0.80544145676676682</v>
      </c>
      <c r="O142" s="36">
        <f t="shared" ca="1" si="20"/>
        <v>14288.165580407867</v>
      </c>
      <c r="P142" s="10">
        <f t="shared" ca="1" si="27"/>
        <v>-5.4512247149591099E-4</v>
      </c>
      <c r="Q142" s="10"/>
      <c r="R142" s="10"/>
      <c r="S142" s="10"/>
      <c r="T142" s="10"/>
    </row>
    <row r="143" spans="1:20">
      <c r="A143" s="45"/>
      <c r="B143" s="45"/>
      <c r="C143" s="10"/>
      <c r="D143" s="44">
        <f t="shared" si="29"/>
        <v>0</v>
      </c>
      <c r="E143" s="44">
        <f t="shared" si="29"/>
        <v>0</v>
      </c>
      <c r="F143" s="36">
        <f t="shared" si="21"/>
        <v>0</v>
      </c>
      <c r="G143" s="36">
        <f t="shared" si="22"/>
        <v>0</v>
      </c>
      <c r="H143" s="36">
        <f t="shared" si="23"/>
        <v>0</v>
      </c>
      <c r="I143" s="36">
        <f t="shared" si="24"/>
        <v>0</v>
      </c>
      <c r="J143" s="36">
        <f t="shared" si="25"/>
        <v>0</v>
      </c>
      <c r="K143" s="36">
        <f t="shared" ca="1" si="17"/>
        <v>5.4512247149591099E-4</v>
      </c>
      <c r="L143" s="36">
        <f t="shared" ca="1" si="26"/>
        <v>2.9715850892981028E-7</v>
      </c>
      <c r="M143" s="36">
        <f t="shared" ca="1" si="18"/>
        <v>1318.5369048372067</v>
      </c>
      <c r="N143" s="36">
        <f t="shared" ca="1" si="19"/>
        <v>0.80544145676676682</v>
      </c>
      <c r="O143" s="36">
        <f t="shared" ca="1" si="20"/>
        <v>14288.165580407867</v>
      </c>
      <c r="P143" s="10">
        <f t="shared" ca="1" si="27"/>
        <v>-5.4512247149591099E-4</v>
      </c>
      <c r="Q143" s="10"/>
      <c r="R143" s="10"/>
      <c r="S143" s="10"/>
      <c r="T143" s="10"/>
    </row>
    <row r="144" spans="1:20">
      <c r="A144" s="45"/>
      <c r="B144" s="45"/>
      <c r="C144" s="10"/>
      <c r="D144" s="44">
        <f t="shared" si="29"/>
        <v>0</v>
      </c>
      <c r="E144" s="44">
        <f t="shared" si="29"/>
        <v>0</v>
      </c>
      <c r="F144" s="36">
        <f t="shared" si="21"/>
        <v>0</v>
      </c>
      <c r="G144" s="36">
        <f t="shared" si="22"/>
        <v>0</v>
      </c>
      <c r="H144" s="36">
        <f t="shared" si="23"/>
        <v>0</v>
      </c>
      <c r="I144" s="36">
        <f t="shared" si="24"/>
        <v>0</v>
      </c>
      <c r="J144" s="36">
        <f t="shared" si="25"/>
        <v>0</v>
      </c>
      <c r="K144" s="36">
        <f t="shared" ca="1" si="17"/>
        <v>5.4512247149591099E-4</v>
      </c>
      <c r="L144" s="36">
        <f t="shared" ca="1" si="26"/>
        <v>2.9715850892981028E-7</v>
      </c>
      <c r="M144" s="36">
        <f t="shared" ca="1" si="18"/>
        <v>1318.5369048372067</v>
      </c>
      <c r="N144" s="36">
        <f t="shared" ca="1" si="19"/>
        <v>0.80544145676676682</v>
      </c>
      <c r="O144" s="36">
        <f t="shared" ca="1" si="20"/>
        <v>14288.165580407867</v>
      </c>
      <c r="P144" s="10">
        <f t="shared" ca="1" si="27"/>
        <v>-5.4512247149591099E-4</v>
      </c>
      <c r="Q144" s="10"/>
      <c r="R144" s="10"/>
      <c r="S144" s="10"/>
      <c r="T144" s="10"/>
    </row>
    <row r="145" spans="1:20">
      <c r="A145" s="45"/>
      <c r="B145" s="45"/>
      <c r="C145" s="10"/>
      <c r="D145" s="44">
        <f t="shared" si="29"/>
        <v>0</v>
      </c>
      <c r="E145" s="44">
        <f t="shared" si="29"/>
        <v>0</v>
      </c>
      <c r="F145" s="36">
        <f t="shared" si="21"/>
        <v>0</v>
      </c>
      <c r="G145" s="36">
        <f t="shared" si="22"/>
        <v>0</v>
      </c>
      <c r="H145" s="36">
        <f t="shared" si="23"/>
        <v>0</v>
      </c>
      <c r="I145" s="36">
        <f t="shared" si="24"/>
        <v>0</v>
      </c>
      <c r="J145" s="36">
        <f t="shared" si="25"/>
        <v>0</v>
      </c>
      <c r="K145" s="36">
        <f t="shared" ca="1" si="17"/>
        <v>5.4512247149591099E-4</v>
      </c>
      <c r="L145" s="36">
        <f t="shared" ca="1" si="26"/>
        <v>2.9715850892981028E-7</v>
      </c>
      <c r="M145" s="36">
        <f t="shared" ca="1" si="18"/>
        <v>1318.5369048372067</v>
      </c>
      <c r="N145" s="36">
        <f t="shared" ca="1" si="19"/>
        <v>0.80544145676676682</v>
      </c>
      <c r="O145" s="36">
        <f t="shared" ca="1" si="20"/>
        <v>14288.165580407867</v>
      </c>
      <c r="P145" s="10">
        <f t="shared" ca="1" si="27"/>
        <v>-5.4512247149591099E-4</v>
      </c>
      <c r="Q145" s="10"/>
      <c r="R145" s="10"/>
      <c r="S145" s="10"/>
      <c r="T145" s="10"/>
    </row>
    <row r="146" spans="1:20">
      <c r="A146" s="45"/>
      <c r="B146" s="45"/>
      <c r="C146" s="10"/>
      <c r="D146" s="44">
        <f t="shared" si="29"/>
        <v>0</v>
      </c>
      <c r="E146" s="44">
        <f t="shared" si="29"/>
        <v>0</v>
      </c>
      <c r="F146" s="36">
        <f t="shared" si="21"/>
        <v>0</v>
      </c>
      <c r="G146" s="36">
        <f t="shared" si="22"/>
        <v>0</v>
      </c>
      <c r="H146" s="36">
        <f t="shared" si="23"/>
        <v>0</v>
      </c>
      <c r="I146" s="36">
        <f t="shared" si="24"/>
        <v>0</v>
      </c>
      <c r="J146" s="36">
        <f t="shared" si="25"/>
        <v>0</v>
      </c>
      <c r="K146" s="36">
        <f t="shared" ca="1" si="17"/>
        <v>5.4512247149591099E-4</v>
      </c>
      <c r="L146" s="36">
        <f t="shared" ca="1" si="26"/>
        <v>2.9715850892981028E-7</v>
      </c>
      <c r="M146" s="36">
        <f t="shared" ca="1" si="18"/>
        <v>1318.5369048372067</v>
      </c>
      <c r="N146" s="36">
        <f t="shared" ca="1" si="19"/>
        <v>0.80544145676676682</v>
      </c>
      <c r="O146" s="36">
        <f t="shared" ca="1" si="20"/>
        <v>14288.165580407867</v>
      </c>
      <c r="P146" s="10">
        <f t="shared" ca="1" si="27"/>
        <v>-5.4512247149591099E-4</v>
      </c>
      <c r="Q146" s="10"/>
      <c r="R146" s="10"/>
      <c r="S146" s="10"/>
      <c r="T146" s="10"/>
    </row>
    <row r="147" spans="1:20">
      <c r="A147" s="45"/>
      <c r="B147" s="45"/>
      <c r="C147" s="10"/>
      <c r="D147" s="44">
        <f t="shared" si="29"/>
        <v>0</v>
      </c>
      <c r="E147" s="44">
        <f t="shared" si="29"/>
        <v>0</v>
      </c>
      <c r="F147" s="36">
        <f t="shared" si="21"/>
        <v>0</v>
      </c>
      <c r="G147" s="36">
        <f t="shared" si="22"/>
        <v>0</v>
      </c>
      <c r="H147" s="36">
        <f t="shared" si="23"/>
        <v>0</v>
      </c>
      <c r="I147" s="36">
        <f t="shared" si="24"/>
        <v>0</v>
      </c>
      <c r="J147" s="36">
        <f t="shared" si="25"/>
        <v>0</v>
      </c>
      <c r="K147" s="36">
        <f t="shared" ca="1" si="17"/>
        <v>5.4512247149591099E-4</v>
      </c>
      <c r="L147" s="36">
        <f t="shared" ca="1" si="26"/>
        <v>2.9715850892981028E-7</v>
      </c>
      <c r="M147" s="36">
        <f t="shared" ca="1" si="18"/>
        <v>1318.5369048372067</v>
      </c>
      <c r="N147" s="36">
        <f t="shared" ca="1" si="19"/>
        <v>0.80544145676676682</v>
      </c>
      <c r="O147" s="36">
        <f t="shared" ca="1" si="20"/>
        <v>14288.165580407867</v>
      </c>
      <c r="P147" s="10">
        <f t="shared" ca="1" si="27"/>
        <v>-5.4512247149591099E-4</v>
      </c>
      <c r="Q147" s="10"/>
      <c r="R147" s="10"/>
      <c r="S147" s="10"/>
      <c r="T147" s="10"/>
    </row>
    <row r="148" spans="1:20">
      <c r="A148" s="45"/>
      <c r="B148" s="45"/>
      <c r="C148" s="10"/>
      <c r="D148" s="44">
        <f t="shared" si="29"/>
        <v>0</v>
      </c>
      <c r="E148" s="44">
        <f t="shared" si="29"/>
        <v>0</v>
      </c>
      <c r="F148" s="36">
        <f t="shared" si="21"/>
        <v>0</v>
      </c>
      <c r="G148" s="36">
        <f t="shared" si="22"/>
        <v>0</v>
      </c>
      <c r="H148" s="36">
        <f t="shared" si="23"/>
        <v>0</v>
      </c>
      <c r="I148" s="36">
        <f t="shared" si="24"/>
        <v>0</v>
      </c>
      <c r="J148" s="36">
        <f t="shared" si="25"/>
        <v>0</v>
      </c>
      <c r="K148" s="36">
        <f t="shared" ca="1" si="17"/>
        <v>5.4512247149591099E-4</v>
      </c>
      <c r="L148" s="36">
        <f t="shared" ca="1" si="26"/>
        <v>2.9715850892981028E-7</v>
      </c>
      <c r="M148" s="36">
        <f t="shared" ca="1" si="18"/>
        <v>1318.5369048372067</v>
      </c>
      <c r="N148" s="36">
        <f t="shared" ca="1" si="19"/>
        <v>0.80544145676676682</v>
      </c>
      <c r="O148" s="36">
        <f t="shared" ca="1" si="20"/>
        <v>14288.165580407867</v>
      </c>
      <c r="P148" s="10">
        <f t="shared" ca="1" si="27"/>
        <v>-5.4512247149591099E-4</v>
      </c>
      <c r="Q148" s="10"/>
      <c r="R148" s="10"/>
      <c r="S148" s="10"/>
      <c r="T148" s="10"/>
    </row>
    <row r="149" spans="1:20">
      <c r="A149" s="45"/>
      <c r="B149" s="45"/>
      <c r="C149" s="10"/>
      <c r="D149" s="44">
        <f t="shared" si="29"/>
        <v>0</v>
      </c>
      <c r="E149" s="44">
        <f t="shared" si="29"/>
        <v>0</v>
      </c>
      <c r="F149" s="36">
        <f t="shared" si="21"/>
        <v>0</v>
      </c>
      <c r="G149" s="36">
        <f t="shared" si="22"/>
        <v>0</v>
      </c>
      <c r="H149" s="36">
        <f t="shared" si="23"/>
        <v>0</v>
      </c>
      <c r="I149" s="36">
        <f t="shared" si="24"/>
        <v>0</v>
      </c>
      <c r="J149" s="36">
        <f t="shared" si="25"/>
        <v>0</v>
      </c>
      <c r="K149" s="36">
        <f t="shared" ref="K149:K212" ca="1" si="30">+E$4+E$5*D149+E$6*D149^2</f>
        <v>5.4512247149591099E-4</v>
      </c>
      <c r="L149" s="36">
        <f t="shared" ca="1" si="26"/>
        <v>2.9715850892981028E-7</v>
      </c>
      <c r="M149" s="36">
        <f t="shared" ref="M149:M212" ca="1" si="31">(M$1-M$2*D149+M$3*F149)^2</f>
        <v>1318.5369048372067</v>
      </c>
      <c r="N149" s="36">
        <f t="shared" ref="N149:N212" ca="1" si="32">(-M$2+M$4*D149-M$5*F149)^2</f>
        <v>0.80544145676676682</v>
      </c>
      <c r="O149" s="36">
        <f t="shared" ref="O149:O212" ca="1" si="33">+(M$3-D149*M$5+F149*M$6)^2</f>
        <v>14288.165580407867</v>
      </c>
      <c r="P149" s="10">
        <f t="shared" ca="1" si="27"/>
        <v>-5.4512247149591099E-4</v>
      </c>
      <c r="Q149" s="10"/>
      <c r="R149" s="10"/>
      <c r="S149" s="10"/>
      <c r="T149" s="10"/>
    </row>
    <row r="150" spans="1:20">
      <c r="A150" s="45"/>
      <c r="B150" s="45"/>
      <c r="C150" s="10"/>
      <c r="D150" s="44">
        <f t="shared" si="29"/>
        <v>0</v>
      </c>
      <c r="E150" s="44">
        <f t="shared" si="29"/>
        <v>0</v>
      </c>
      <c r="F150" s="36">
        <f t="shared" ref="F150:F213" si="34">D150*D150</f>
        <v>0</v>
      </c>
      <c r="G150" s="36">
        <f t="shared" ref="G150:G213" si="35">D150*F150</f>
        <v>0</v>
      </c>
      <c r="H150" s="36">
        <f t="shared" ref="H150:H213" si="36">F150*F150</f>
        <v>0</v>
      </c>
      <c r="I150" s="36">
        <f t="shared" ref="I150:I213" si="37">E150*D150</f>
        <v>0</v>
      </c>
      <c r="J150" s="36">
        <f t="shared" ref="J150:J213" si="38">I150*D150</f>
        <v>0</v>
      </c>
      <c r="K150" s="36">
        <f t="shared" ca="1" si="30"/>
        <v>5.4512247149591099E-4</v>
      </c>
      <c r="L150" s="36">
        <f t="shared" ref="L150:L213" ca="1" si="39">+(K150-E150)^2</f>
        <v>2.9715850892981028E-7</v>
      </c>
      <c r="M150" s="36">
        <f t="shared" ca="1" si="31"/>
        <v>1318.5369048372067</v>
      </c>
      <c r="N150" s="36">
        <f t="shared" ca="1" si="32"/>
        <v>0.80544145676676682</v>
      </c>
      <c r="O150" s="36">
        <f t="shared" ca="1" si="33"/>
        <v>14288.165580407867</v>
      </c>
      <c r="P150" s="10">
        <f t="shared" ref="P150:P213" ca="1" si="40">+E150-K150</f>
        <v>-5.4512247149591099E-4</v>
      </c>
      <c r="Q150" s="10"/>
      <c r="R150" s="10"/>
      <c r="S150" s="10"/>
      <c r="T150" s="10"/>
    </row>
    <row r="151" spans="1:20">
      <c r="A151" s="45"/>
      <c r="B151" s="45"/>
      <c r="C151" s="10"/>
      <c r="D151" s="44">
        <f t="shared" si="29"/>
        <v>0</v>
      </c>
      <c r="E151" s="44">
        <f t="shared" si="29"/>
        <v>0</v>
      </c>
      <c r="F151" s="36">
        <f t="shared" si="34"/>
        <v>0</v>
      </c>
      <c r="G151" s="36">
        <f t="shared" si="35"/>
        <v>0</v>
      </c>
      <c r="H151" s="36">
        <f t="shared" si="36"/>
        <v>0</v>
      </c>
      <c r="I151" s="36">
        <f t="shared" si="37"/>
        <v>0</v>
      </c>
      <c r="J151" s="36">
        <f t="shared" si="38"/>
        <v>0</v>
      </c>
      <c r="K151" s="36">
        <f t="shared" ca="1" si="30"/>
        <v>5.4512247149591099E-4</v>
      </c>
      <c r="L151" s="36">
        <f t="shared" ca="1" si="39"/>
        <v>2.9715850892981028E-7</v>
      </c>
      <c r="M151" s="36">
        <f t="shared" ca="1" si="31"/>
        <v>1318.5369048372067</v>
      </c>
      <c r="N151" s="36">
        <f t="shared" ca="1" si="32"/>
        <v>0.80544145676676682</v>
      </c>
      <c r="O151" s="36">
        <f t="shared" ca="1" si="33"/>
        <v>14288.165580407867</v>
      </c>
      <c r="P151" s="10">
        <f t="shared" ca="1" si="40"/>
        <v>-5.4512247149591099E-4</v>
      </c>
      <c r="Q151" s="10"/>
      <c r="R151" s="10"/>
      <c r="S151" s="10"/>
      <c r="T151" s="10"/>
    </row>
    <row r="152" spans="1:20">
      <c r="A152" s="45"/>
      <c r="B152" s="45"/>
      <c r="C152" s="10"/>
      <c r="D152" s="44">
        <f t="shared" si="29"/>
        <v>0</v>
      </c>
      <c r="E152" s="44">
        <f t="shared" si="29"/>
        <v>0</v>
      </c>
      <c r="F152" s="36">
        <f t="shared" si="34"/>
        <v>0</v>
      </c>
      <c r="G152" s="36">
        <f t="shared" si="35"/>
        <v>0</v>
      </c>
      <c r="H152" s="36">
        <f t="shared" si="36"/>
        <v>0</v>
      </c>
      <c r="I152" s="36">
        <f t="shared" si="37"/>
        <v>0</v>
      </c>
      <c r="J152" s="36">
        <f t="shared" si="38"/>
        <v>0</v>
      </c>
      <c r="K152" s="36">
        <f t="shared" ca="1" si="30"/>
        <v>5.4512247149591099E-4</v>
      </c>
      <c r="L152" s="36">
        <f t="shared" ca="1" si="39"/>
        <v>2.9715850892981028E-7</v>
      </c>
      <c r="M152" s="36">
        <f t="shared" ca="1" si="31"/>
        <v>1318.5369048372067</v>
      </c>
      <c r="N152" s="36">
        <f t="shared" ca="1" si="32"/>
        <v>0.80544145676676682</v>
      </c>
      <c r="O152" s="36">
        <f t="shared" ca="1" si="33"/>
        <v>14288.165580407867</v>
      </c>
      <c r="P152" s="10">
        <f t="shared" ca="1" si="40"/>
        <v>-5.4512247149591099E-4</v>
      </c>
      <c r="Q152" s="10"/>
      <c r="R152" s="10"/>
      <c r="S152" s="10"/>
      <c r="T152" s="10"/>
    </row>
    <row r="153" spans="1:20">
      <c r="A153" s="45"/>
      <c r="B153" s="45"/>
      <c r="C153" s="10"/>
      <c r="D153" s="44">
        <f t="shared" si="29"/>
        <v>0</v>
      </c>
      <c r="E153" s="44">
        <f t="shared" si="29"/>
        <v>0</v>
      </c>
      <c r="F153" s="36">
        <f t="shared" si="34"/>
        <v>0</v>
      </c>
      <c r="G153" s="36">
        <f t="shared" si="35"/>
        <v>0</v>
      </c>
      <c r="H153" s="36">
        <f t="shared" si="36"/>
        <v>0</v>
      </c>
      <c r="I153" s="36">
        <f t="shared" si="37"/>
        <v>0</v>
      </c>
      <c r="J153" s="36">
        <f t="shared" si="38"/>
        <v>0</v>
      </c>
      <c r="K153" s="36">
        <f t="shared" ca="1" si="30"/>
        <v>5.4512247149591099E-4</v>
      </c>
      <c r="L153" s="36">
        <f t="shared" ca="1" si="39"/>
        <v>2.9715850892981028E-7</v>
      </c>
      <c r="M153" s="36">
        <f t="shared" ca="1" si="31"/>
        <v>1318.5369048372067</v>
      </c>
      <c r="N153" s="36">
        <f t="shared" ca="1" si="32"/>
        <v>0.80544145676676682</v>
      </c>
      <c r="O153" s="36">
        <f t="shared" ca="1" si="33"/>
        <v>14288.165580407867</v>
      </c>
      <c r="P153" s="10">
        <f t="shared" ca="1" si="40"/>
        <v>-5.4512247149591099E-4</v>
      </c>
      <c r="Q153" s="10"/>
      <c r="R153" s="10"/>
      <c r="S153" s="10"/>
      <c r="T153" s="10"/>
    </row>
    <row r="154" spans="1:20">
      <c r="A154" s="45"/>
      <c r="B154" s="45"/>
      <c r="C154" s="10"/>
      <c r="D154" s="44">
        <f t="shared" si="29"/>
        <v>0</v>
      </c>
      <c r="E154" s="44">
        <f t="shared" si="29"/>
        <v>0</v>
      </c>
      <c r="F154" s="36">
        <f t="shared" si="34"/>
        <v>0</v>
      </c>
      <c r="G154" s="36">
        <f t="shared" si="35"/>
        <v>0</v>
      </c>
      <c r="H154" s="36">
        <f t="shared" si="36"/>
        <v>0</v>
      </c>
      <c r="I154" s="36">
        <f t="shared" si="37"/>
        <v>0</v>
      </c>
      <c r="J154" s="36">
        <f t="shared" si="38"/>
        <v>0</v>
      </c>
      <c r="K154" s="36">
        <f t="shared" ca="1" si="30"/>
        <v>5.4512247149591099E-4</v>
      </c>
      <c r="L154" s="36">
        <f t="shared" ca="1" si="39"/>
        <v>2.9715850892981028E-7</v>
      </c>
      <c r="M154" s="36">
        <f t="shared" ca="1" si="31"/>
        <v>1318.5369048372067</v>
      </c>
      <c r="N154" s="36">
        <f t="shared" ca="1" si="32"/>
        <v>0.80544145676676682</v>
      </c>
      <c r="O154" s="36">
        <f t="shared" ca="1" si="33"/>
        <v>14288.165580407867</v>
      </c>
      <c r="P154" s="10">
        <f t="shared" ca="1" si="40"/>
        <v>-5.4512247149591099E-4</v>
      </c>
      <c r="Q154" s="10"/>
      <c r="R154" s="10"/>
      <c r="S154" s="10"/>
      <c r="T154" s="10"/>
    </row>
    <row r="155" spans="1:20">
      <c r="A155" s="45"/>
      <c r="B155" s="45"/>
      <c r="C155" s="10"/>
      <c r="D155" s="44">
        <f t="shared" si="29"/>
        <v>0</v>
      </c>
      <c r="E155" s="44">
        <f t="shared" si="29"/>
        <v>0</v>
      </c>
      <c r="F155" s="36">
        <f t="shared" si="34"/>
        <v>0</v>
      </c>
      <c r="G155" s="36">
        <f t="shared" si="35"/>
        <v>0</v>
      </c>
      <c r="H155" s="36">
        <f t="shared" si="36"/>
        <v>0</v>
      </c>
      <c r="I155" s="36">
        <f t="shared" si="37"/>
        <v>0</v>
      </c>
      <c r="J155" s="36">
        <f t="shared" si="38"/>
        <v>0</v>
      </c>
      <c r="K155" s="36">
        <f t="shared" ca="1" si="30"/>
        <v>5.4512247149591099E-4</v>
      </c>
      <c r="L155" s="36">
        <f t="shared" ca="1" si="39"/>
        <v>2.9715850892981028E-7</v>
      </c>
      <c r="M155" s="36">
        <f t="shared" ca="1" si="31"/>
        <v>1318.5369048372067</v>
      </c>
      <c r="N155" s="36">
        <f t="shared" ca="1" si="32"/>
        <v>0.80544145676676682</v>
      </c>
      <c r="O155" s="36">
        <f t="shared" ca="1" si="33"/>
        <v>14288.165580407867</v>
      </c>
      <c r="P155" s="10">
        <f t="shared" ca="1" si="40"/>
        <v>-5.4512247149591099E-4</v>
      </c>
      <c r="Q155" s="10"/>
      <c r="R155" s="10"/>
      <c r="S155" s="10"/>
      <c r="T155" s="10"/>
    </row>
    <row r="156" spans="1:20">
      <c r="A156" s="45"/>
      <c r="B156" s="45"/>
      <c r="C156" s="10"/>
      <c r="D156" s="44">
        <f t="shared" si="29"/>
        <v>0</v>
      </c>
      <c r="E156" s="44">
        <f t="shared" si="29"/>
        <v>0</v>
      </c>
      <c r="F156" s="36">
        <f t="shared" si="34"/>
        <v>0</v>
      </c>
      <c r="G156" s="36">
        <f t="shared" si="35"/>
        <v>0</v>
      </c>
      <c r="H156" s="36">
        <f t="shared" si="36"/>
        <v>0</v>
      </c>
      <c r="I156" s="36">
        <f t="shared" si="37"/>
        <v>0</v>
      </c>
      <c r="J156" s="36">
        <f t="shared" si="38"/>
        <v>0</v>
      </c>
      <c r="K156" s="36">
        <f t="shared" ca="1" si="30"/>
        <v>5.4512247149591099E-4</v>
      </c>
      <c r="L156" s="36">
        <f t="shared" ca="1" si="39"/>
        <v>2.9715850892981028E-7</v>
      </c>
      <c r="M156" s="36">
        <f t="shared" ca="1" si="31"/>
        <v>1318.5369048372067</v>
      </c>
      <c r="N156" s="36">
        <f t="shared" ca="1" si="32"/>
        <v>0.80544145676676682</v>
      </c>
      <c r="O156" s="36">
        <f t="shared" ca="1" si="33"/>
        <v>14288.165580407867</v>
      </c>
      <c r="P156" s="10">
        <f t="shared" ca="1" si="40"/>
        <v>-5.4512247149591099E-4</v>
      </c>
      <c r="Q156" s="10"/>
      <c r="R156" s="10"/>
      <c r="S156" s="10"/>
      <c r="T156" s="10"/>
    </row>
    <row r="157" spans="1:20">
      <c r="A157" s="45"/>
      <c r="B157" s="45"/>
      <c r="C157" s="10"/>
      <c r="D157" s="44">
        <f t="shared" si="29"/>
        <v>0</v>
      </c>
      <c r="E157" s="44">
        <f t="shared" si="29"/>
        <v>0</v>
      </c>
      <c r="F157" s="36">
        <f t="shared" si="34"/>
        <v>0</v>
      </c>
      <c r="G157" s="36">
        <f t="shared" si="35"/>
        <v>0</v>
      </c>
      <c r="H157" s="36">
        <f t="shared" si="36"/>
        <v>0</v>
      </c>
      <c r="I157" s="36">
        <f t="shared" si="37"/>
        <v>0</v>
      </c>
      <c r="J157" s="36">
        <f t="shared" si="38"/>
        <v>0</v>
      </c>
      <c r="K157" s="36">
        <f t="shared" ca="1" si="30"/>
        <v>5.4512247149591099E-4</v>
      </c>
      <c r="L157" s="36">
        <f t="shared" ca="1" si="39"/>
        <v>2.9715850892981028E-7</v>
      </c>
      <c r="M157" s="36">
        <f t="shared" ca="1" si="31"/>
        <v>1318.5369048372067</v>
      </c>
      <c r="N157" s="36">
        <f t="shared" ca="1" si="32"/>
        <v>0.80544145676676682</v>
      </c>
      <c r="O157" s="36">
        <f t="shared" ca="1" si="33"/>
        <v>14288.165580407867</v>
      </c>
      <c r="P157" s="10">
        <f t="shared" ca="1" si="40"/>
        <v>-5.4512247149591099E-4</v>
      </c>
      <c r="Q157" s="10"/>
      <c r="R157" s="10"/>
      <c r="S157" s="10"/>
      <c r="T157" s="10"/>
    </row>
    <row r="158" spans="1:20">
      <c r="A158" s="45"/>
      <c r="B158" s="45"/>
      <c r="C158" s="10"/>
      <c r="D158" s="44">
        <f t="shared" si="29"/>
        <v>0</v>
      </c>
      <c r="E158" s="44">
        <f t="shared" si="29"/>
        <v>0</v>
      </c>
      <c r="F158" s="36">
        <f t="shared" si="34"/>
        <v>0</v>
      </c>
      <c r="G158" s="36">
        <f t="shared" si="35"/>
        <v>0</v>
      </c>
      <c r="H158" s="36">
        <f t="shared" si="36"/>
        <v>0</v>
      </c>
      <c r="I158" s="36">
        <f t="shared" si="37"/>
        <v>0</v>
      </c>
      <c r="J158" s="36">
        <f t="shared" si="38"/>
        <v>0</v>
      </c>
      <c r="K158" s="36">
        <f t="shared" ca="1" si="30"/>
        <v>5.4512247149591099E-4</v>
      </c>
      <c r="L158" s="36">
        <f t="shared" ca="1" si="39"/>
        <v>2.9715850892981028E-7</v>
      </c>
      <c r="M158" s="36">
        <f t="shared" ca="1" si="31"/>
        <v>1318.5369048372067</v>
      </c>
      <c r="N158" s="36">
        <f t="shared" ca="1" si="32"/>
        <v>0.80544145676676682</v>
      </c>
      <c r="O158" s="36">
        <f t="shared" ca="1" si="33"/>
        <v>14288.165580407867</v>
      </c>
      <c r="P158" s="10">
        <f t="shared" ca="1" si="40"/>
        <v>-5.4512247149591099E-4</v>
      </c>
      <c r="Q158" s="10"/>
      <c r="R158" s="10"/>
      <c r="S158" s="10"/>
      <c r="T158" s="10"/>
    </row>
    <row r="159" spans="1:20">
      <c r="A159" s="45"/>
      <c r="B159" s="45"/>
      <c r="C159" s="10"/>
      <c r="D159" s="44">
        <f t="shared" si="29"/>
        <v>0</v>
      </c>
      <c r="E159" s="44">
        <f t="shared" si="29"/>
        <v>0</v>
      </c>
      <c r="F159" s="36">
        <f t="shared" si="34"/>
        <v>0</v>
      </c>
      <c r="G159" s="36">
        <f t="shared" si="35"/>
        <v>0</v>
      </c>
      <c r="H159" s="36">
        <f t="shared" si="36"/>
        <v>0</v>
      </c>
      <c r="I159" s="36">
        <f t="shared" si="37"/>
        <v>0</v>
      </c>
      <c r="J159" s="36">
        <f t="shared" si="38"/>
        <v>0</v>
      </c>
      <c r="K159" s="36">
        <f t="shared" ca="1" si="30"/>
        <v>5.4512247149591099E-4</v>
      </c>
      <c r="L159" s="36">
        <f t="shared" ca="1" si="39"/>
        <v>2.9715850892981028E-7</v>
      </c>
      <c r="M159" s="36">
        <f t="shared" ca="1" si="31"/>
        <v>1318.5369048372067</v>
      </c>
      <c r="N159" s="36">
        <f t="shared" ca="1" si="32"/>
        <v>0.80544145676676682</v>
      </c>
      <c r="O159" s="36">
        <f t="shared" ca="1" si="33"/>
        <v>14288.165580407867</v>
      </c>
      <c r="P159" s="10">
        <f t="shared" ca="1" si="40"/>
        <v>-5.4512247149591099E-4</v>
      </c>
      <c r="Q159" s="10"/>
      <c r="R159" s="10"/>
      <c r="S159" s="10"/>
      <c r="T159" s="10"/>
    </row>
    <row r="160" spans="1:20">
      <c r="A160" s="45"/>
      <c r="B160" s="45"/>
      <c r="C160" s="10"/>
      <c r="D160" s="44">
        <f t="shared" si="29"/>
        <v>0</v>
      </c>
      <c r="E160" s="44">
        <f t="shared" si="29"/>
        <v>0</v>
      </c>
      <c r="F160" s="36">
        <f t="shared" si="34"/>
        <v>0</v>
      </c>
      <c r="G160" s="36">
        <f t="shared" si="35"/>
        <v>0</v>
      </c>
      <c r="H160" s="36">
        <f t="shared" si="36"/>
        <v>0</v>
      </c>
      <c r="I160" s="36">
        <f t="shared" si="37"/>
        <v>0</v>
      </c>
      <c r="J160" s="36">
        <f t="shared" si="38"/>
        <v>0</v>
      </c>
      <c r="K160" s="36">
        <f t="shared" ca="1" si="30"/>
        <v>5.4512247149591099E-4</v>
      </c>
      <c r="L160" s="36">
        <f t="shared" ca="1" si="39"/>
        <v>2.9715850892981028E-7</v>
      </c>
      <c r="M160" s="36">
        <f t="shared" ca="1" si="31"/>
        <v>1318.5369048372067</v>
      </c>
      <c r="N160" s="36">
        <f t="shared" ca="1" si="32"/>
        <v>0.80544145676676682</v>
      </c>
      <c r="O160" s="36">
        <f t="shared" ca="1" si="33"/>
        <v>14288.165580407867</v>
      </c>
      <c r="P160" s="10">
        <f t="shared" ca="1" si="40"/>
        <v>-5.4512247149591099E-4</v>
      </c>
      <c r="Q160" s="10"/>
      <c r="R160" s="10"/>
      <c r="S160" s="10"/>
      <c r="T160" s="10"/>
    </row>
    <row r="161" spans="3:20">
      <c r="C161" s="10"/>
      <c r="D161" s="44">
        <f t="shared" si="29"/>
        <v>0</v>
      </c>
      <c r="E161" s="44">
        <f t="shared" si="29"/>
        <v>0</v>
      </c>
      <c r="F161" s="36">
        <f t="shared" si="34"/>
        <v>0</v>
      </c>
      <c r="G161" s="36">
        <f t="shared" si="35"/>
        <v>0</v>
      </c>
      <c r="H161" s="36">
        <f t="shared" si="36"/>
        <v>0</v>
      </c>
      <c r="I161" s="36">
        <f t="shared" si="37"/>
        <v>0</v>
      </c>
      <c r="J161" s="36">
        <f t="shared" si="38"/>
        <v>0</v>
      </c>
      <c r="K161" s="36">
        <f t="shared" ca="1" si="30"/>
        <v>5.4512247149591099E-4</v>
      </c>
      <c r="L161" s="36">
        <f t="shared" ca="1" si="39"/>
        <v>2.9715850892981028E-7</v>
      </c>
      <c r="M161" s="36">
        <f t="shared" ca="1" si="31"/>
        <v>1318.5369048372067</v>
      </c>
      <c r="N161" s="36">
        <f t="shared" ca="1" si="32"/>
        <v>0.80544145676676682</v>
      </c>
      <c r="O161" s="36">
        <f t="shared" ca="1" si="33"/>
        <v>14288.165580407867</v>
      </c>
      <c r="P161" s="10">
        <f t="shared" ca="1" si="40"/>
        <v>-5.4512247149591099E-4</v>
      </c>
      <c r="Q161" s="10"/>
      <c r="R161" s="10"/>
      <c r="S161" s="10"/>
      <c r="T161" s="10"/>
    </row>
    <row r="162" spans="3:20">
      <c r="C162" s="10"/>
      <c r="D162" s="44">
        <f t="shared" si="29"/>
        <v>0</v>
      </c>
      <c r="E162" s="44">
        <f t="shared" si="29"/>
        <v>0</v>
      </c>
      <c r="F162" s="36">
        <f t="shared" si="34"/>
        <v>0</v>
      </c>
      <c r="G162" s="36">
        <f t="shared" si="35"/>
        <v>0</v>
      </c>
      <c r="H162" s="36">
        <f t="shared" si="36"/>
        <v>0</v>
      </c>
      <c r="I162" s="36">
        <f t="shared" si="37"/>
        <v>0</v>
      </c>
      <c r="J162" s="36">
        <f t="shared" si="38"/>
        <v>0</v>
      </c>
      <c r="K162" s="36">
        <f t="shared" ca="1" si="30"/>
        <v>5.4512247149591099E-4</v>
      </c>
      <c r="L162" s="36">
        <f t="shared" ca="1" si="39"/>
        <v>2.9715850892981028E-7</v>
      </c>
      <c r="M162" s="36">
        <f t="shared" ca="1" si="31"/>
        <v>1318.5369048372067</v>
      </c>
      <c r="N162" s="36">
        <f t="shared" ca="1" si="32"/>
        <v>0.80544145676676682</v>
      </c>
      <c r="O162" s="36">
        <f t="shared" ca="1" si="33"/>
        <v>14288.165580407867</v>
      </c>
      <c r="P162" s="10">
        <f t="shared" ca="1" si="40"/>
        <v>-5.4512247149591099E-4</v>
      </c>
      <c r="Q162" s="10"/>
      <c r="R162" s="10"/>
      <c r="S162" s="10"/>
      <c r="T162" s="10"/>
    </row>
    <row r="163" spans="3:20">
      <c r="C163" s="10"/>
      <c r="D163" s="44">
        <f t="shared" si="29"/>
        <v>0</v>
      </c>
      <c r="E163" s="44">
        <f t="shared" si="29"/>
        <v>0</v>
      </c>
      <c r="F163" s="36">
        <f t="shared" si="34"/>
        <v>0</v>
      </c>
      <c r="G163" s="36">
        <f t="shared" si="35"/>
        <v>0</v>
      </c>
      <c r="H163" s="36">
        <f t="shared" si="36"/>
        <v>0</v>
      </c>
      <c r="I163" s="36">
        <f t="shared" si="37"/>
        <v>0</v>
      </c>
      <c r="J163" s="36">
        <f t="shared" si="38"/>
        <v>0</v>
      </c>
      <c r="K163" s="36">
        <f t="shared" ca="1" si="30"/>
        <v>5.4512247149591099E-4</v>
      </c>
      <c r="L163" s="36">
        <f t="shared" ca="1" si="39"/>
        <v>2.9715850892981028E-7</v>
      </c>
      <c r="M163" s="36">
        <f t="shared" ca="1" si="31"/>
        <v>1318.5369048372067</v>
      </c>
      <c r="N163" s="36">
        <f t="shared" ca="1" si="32"/>
        <v>0.80544145676676682</v>
      </c>
      <c r="O163" s="36">
        <f t="shared" ca="1" si="33"/>
        <v>14288.165580407867</v>
      </c>
      <c r="P163" s="10">
        <f t="shared" ca="1" si="40"/>
        <v>-5.4512247149591099E-4</v>
      </c>
      <c r="Q163" s="10"/>
      <c r="R163" s="10"/>
      <c r="S163" s="10"/>
      <c r="T163" s="10"/>
    </row>
    <row r="164" spans="3:20">
      <c r="D164" s="44">
        <f t="shared" si="29"/>
        <v>0</v>
      </c>
      <c r="E164" s="44">
        <f t="shared" si="29"/>
        <v>0</v>
      </c>
      <c r="F164" s="36">
        <f t="shared" si="34"/>
        <v>0</v>
      </c>
      <c r="G164" s="36">
        <f t="shared" si="35"/>
        <v>0</v>
      </c>
      <c r="H164" s="36">
        <f t="shared" si="36"/>
        <v>0</v>
      </c>
      <c r="I164" s="36">
        <f t="shared" si="37"/>
        <v>0</v>
      </c>
      <c r="J164" s="36">
        <f t="shared" si="38"/>
        <v>0</v>
      </c>
      <c r="K164" s="36">
        <f t="shared" ca="1" si="30"/>
        <v>5.4512247149591099E-4</v>
      </c>
      <c r="L164" s="36">
        <f t="shared" ca="1" si="39"/>
        <v>2.9715850892981028E-7</v>
      </c>
      <c r="M164" s="36">
        <f t="shared" ca="1" si="31"/>
        <v>1318.5369048372067</v>
      </c>
      <c r="N164" s="36">
        <f t="shared" ca="1" si="32"/>
        <v>0.80544145676676682</v>
      </c>
      <c r="O164" s="36">
        <f t="shared" ca="1" si="33"/>
        <v>14288.165580407867</v>
      </c>
      <c r="P164" s="10">
        <f t="shared" ca="1" si="40"/>
        <v>-5.4512247149591099E-4</v>
      </c>
    </row>
    <row r="165" spans="3:20">
      <c r="D165" s="44">
        <f t="shared" si="29"/>
        <v>0</v>
      </c>
      <c r="E165" s="44">
        <f t="shared" si="29"/>
        <v>0</v>
      </c>
      <c r="F165" s="36">
        <f t="shared" si="34"/>
        <v>0</v>
      </c>
      <c r="G165" s="36">
        <f t="shared" si="35"/>
        <v>0</v>
      </c>
      <c r="H165" s="36">
        <f t="shared" si="36"/>
        <v>0</v>
      </c>
      <c r="I165" s="36">
        <f t="shared" si="37"/>
        <v>0</v>
      </c>
      <c r="J165" s="36">
        <f t="shared" si="38"/>
        <v>0</v>
      </c>
      <c r="K165" s="36">
        <f t="shared" ca="1" si="30"/>
        <v>5.4512247149591099E-4</v>
      </c>
      <c r="L165" s="36">
        <f t="shared" ca="1" si="39"/>
        <v>2.9715850892981028E-7</v>
      </c>
      <c r="M165" s="36">
        <f t="shared" ca="1" si="31"/>
        <v>1318.5369048372067</v>
      </c>
      <c r="N165" s="36">
        <f t="shared" ca="1" si="32"/>
        <v>0.80544145676676682</v>
      </c>
      <c r="O165" s="36">
        <f t="shared" ca="1" si="33"/>
        <v>14288.165580407867</v>
      </c>
      <c r="P165" s="10">
        <f t="shared" ca="1" si="40"/>
        <v>-5.4512247149591099E-4</v>
      </c>
    </row>
    <row r="166" spans="3:20">
      <c r="D166" s="44">
        <f t="shared" si="29"/>
        <v>0</v>
      </c>
      <c r="E166" s="44">
        <f t="shared" si="29"/>
        <v>0</v>
      </c>
      <c r="F166" s="36">
        <f t="shared" si="34"/>
        <v>0</v>
      </c>
      <c r="G166" s="36">
        <f t="shared" si="35"/>
        <v>0</v>
      </c>
      <c r="H166" s="36">
        <f t="shared" si="36"/>
        <v>0</v>
      </c>
      <c r="I166" s="36">
        <f t="shared" si="37"/>
        <v>0</v>
      </c>
      <c r="J166" s="36">
        <f t="shared" si="38"/>
        <v>0</v>
      </c>
      <c r="K166" s="36">
        <f t="shared" ca="1" si="30"/>
        <v>5.4512247149591099E-4</v>
      </c>
      <c r="L166" s="36">
        <f t="shared" ca="1" si="39"/>
        <v>2.9715850892981028E-7</v>
      </c>
      <c r="M166" s="36">
        <f t="shared" ca="1" si="31"/>
        <v>1318.5369048372067</v>
      </c>
      <c r="N166" s="36">
        <f t="shared" ca="1" si="32"/>
        <v>0.80544145676676682</v>
      </c>
      <c r="O166" s="36">
        <f t="shared" ca="1" si="33"/>
        <v>14288.165580407867</v>
      </c>
      <c r="P166" s="10">
        <f t="shared" ca="1" si="40"/>
        <v>-5.4512247149591099E-4</v>
      </c>
    </row>
    <row r="167" spans="3:20">
      <c r="D167" s="44">
        <f t="shared" si="29"/>
        <v>0</v>
      </c>
      <c r="E167" s="44">
        <f t="shared" si="29"/>
        <v>0</v>
      </c>
      <c r="F167" s="36">
        <f t="shared" si="34"/>
        <v>0</v>
      </c>
      <c r="G167" s="36">
        <f t="shared" si="35"/>
        <v>0</v>
      </c>
      <c r="H167" s="36">
        <f t="shared" si="36"/>
        <v>0</v>
      </c>
      <c r="I167" s="36">
        <f t="shared" si="37"/>
        <v>0</v>
      </c>
      <c r="J167" s="36">
        <f t="shared" si="38"/>
        <v>0</v>
      </c>
      <c r="K167" s="36">
        <f t="shared" ca="1" si="30"/>
        <v>5.4512247149591099E-4</v>
      </c>
      <c r="L167" s="36">
        <f t="shared" ca="1" si="39"/>
        <v>2.9715850892981028E-7</v>
      </c>
      <c r="M167" s="36">
        <f t="shared" ca="1" si="31"/>
        <v>1318.5369048372067</v>
      </c>
      <c r="N167" s="36">
        <f t="shared" ca="1" si="32"/>
        <v>0.80544145676676682</v>
      </c>
      <c r="O167" s="36">
        <f t="shared" ca="1" si="33"/>
        <v>14288.165580407867</v>
      </c>
      <c r="P167" s="10">
        <f t="shared" ca="1" si="40"/>
        <v>-5.4512247149591099E-4</v>
      </c>
    </row>
    <row r="168" spans="3:20">
      <c r="D168" s="44">
        <f t="shared" si="29"/>
        <v>0</v>
      </c>
      <c r="E168" s="44">
        <f t="shared" si="29"/>
        <v>0</v>
      </c>
      <c r="F168" s="36">
        <f t="shared" si="34"/>
        <v>0</v>
      </c>
      <c r="G168" s="36">
        <f t="shared" si="35"/>
        <v>0</v>
      </c>
      <c r="H168" s="36">
        <f t="shared" si="36"/>
        <v>0</v>
      </c>
      <c r="I168" s="36">
        <f t="shared" si="37"/>
        <v>0</v>
      </c>
      <c r="J168" s="36">
        <f t="shared" si="38"/>
        <v>0</v>
      </c>
      <c r="K168" s="36">
        <f t="shared" ca="1" si="30"/>
        <v>5.4512247149591099E-4</v>
      </c>
      <c r="L168" s="36">
        <f t="shared" ca="1" si="39"/>
        <v>2.9715850892981028E-7</v>
      </c>
      <c r="M168" s="36">
        <f t="shared" ca="1" si="31"/>
        <v>1318.5369048372067</v>
      </c>
      <c r="N168" s="36">
        <f t="shared" ca="1" si="32"/>
        <v>0.80544145676676682</v>
      </c>
      <c r="O168" s="36">
        <f t="shared" ca="1" si="33"/>
        <v>14288.165580407867</v>
      </c>
      <c r="P168" s="10">
        <f t="shared" ca="1" si="40"/>
        <v>-5.4512247149591099E-4</v>
      </c>
    </row>
    <row r="169" spans="3:20">
      <c r="D169" s="44">
        <f t="shared" si="29"/>
        <v>0</v>
      </c>
      <c r="E169" s="44">
        <f t="shared" si="29"/>
        <v>0</v>
      </c>
      <c r="F169" s="36">
        <f t="shared" si="34"/>
        <v>0</v>
      </c>
      <c r="G169" s="36">
        <f t="shared" si="35"/>
        <v>0</v>
      </c>
      <c r="H169" s="36">
        <f t="shared" si="36"/>
        <v>0</v>
      </c>
      <c r="I169" s="36">
        <f t="shared" si="37"/>
        <v>0</v>
      </c>
      <c r="J169" s="36">
        <f t="shared" si="38"/>
        <v>0</v>
      </c>
      <c r="K169" s="36">
        <f t="shared" ca="1" si="30"/>
        <v>5.4512247149591099E-4</v>
      </c>
      <c r="L169" s="36">
        <f t="shared" ca="1" si="39"/>
        <v>2.9715850892981028E-7</v>
      </c>
      <c r="M169" s="36">
        <f t="shared" ca="1" si="31"/>
        <v>1318.5369048372067</v>
      </c>
      <c r="N169" s="36">
        <f t="shared" ca="1" si="32"/>
        <v>0.80544145676676682</v>
      </c>
      <c r="O169" s="36">
        <f t="shared" ca="1" si="33"/>
        <v>14288.165580407867</v>
      </c>
      <c r="P169" s="10">
        <f t="shared" ca="1" si="40"/>
        <v>-5.4512247149591099E-4</v>
      </c>
    </row>
    <row r="170" spans="3:20">
      <c r="D170" s="44">
        <f t="shared" si="29"/>
        <v>0</v>
      </c>
      <c r="E170" s="44">
        <f t="shared" si="29"/>
        <v>0</v>
      </c>
      <c r="F170" s="36">
        <f t="shared" si="34"/>
        <v>0</v>
      </c>
      <c r="G170" s="36">
        <f t="shared" si="35"/>
        <v>0</v>
      </c>
      <c r="H170" s="36">
        <f t="shared" si="36"/>
        <v>0</v>
      </c>
      <c r="I170" s="36">
        <f t="shared" si="37"/>
        <v>0</v>
      </c>
      <c r="J170" s="36">
        <f t="shared" si="38"/>
        <v>0</v>
      </c>
      <c r="K170" s="36">
        <f t="shared" ca="1" si="30"/>
        <v>5.4512247149591099E-4</v>
      </c>
      <c r="L170" s="36">
        <f t="shared" ca="1" si="39"/>
        <v>2.9715850892981028E-7</v>
      </c>
      <c r="M170" s="36">
        <f t="shared" ca="1" si="31"/>
        <v>1318.5369048372067</v>
      </c>
      <c r="N170" s="36">
        <f t="shared" ca="1" si="32"/>
        <v>0.80544145676676682</v>
      </c>
      <c r="O170" s="36">
        <f t="shared" ca="1" si="33"/>
        <v>14288.165580407867</v>
      </c>
      <c r="P170" s="10">
        <f t="shared" ca="1" si="40"/>
        <v>-5.4512247149591099E-4</v>
      </c>
    </row>
    <row r="171" spans="3:20">
      <c r="D171" s="44">
        <f t="shared" si="29"/>
        <v>0</v>
      </c>
      <c r="E171" s="44">
        <f t="shared" si="29"/>
        <v>0</v>
      </c>
      <c r="F171" s="36">
        <f t="shared" si="34"/>
        <v>0</v>
      </c>
      <c r="G171" s="36">
        <f t="shared" si="35"/>
        <v>0</v>
      </c>
      <c r="H171" s="36">
        <f t="shared" si="36"/>
        <v>0</v>
      </c>
      <c r="I171" s="36">
        <f t="shared" si="37"/>
        <v>0</v>
      </c>
      <c r="J171" s="36">
        <f t="shared" si="38"/>
        <v>0</v>
      </c>
      <c r="K171" s="36">
        <f t="shared" ca="1" si="30"/>
        <v>5.4512247149591099E-4</v>
      </c>
      <c r="L171" s="36">
        <f t="shared" ca="1" si="39"/>
        <v>2.9715850892981028E-7</v>
      </c>
      <c r="M171" s="36">
        <f t="shared" ca="1" si="31"/>
        <v>1318.5369048372067</v>
      </c>
      <c r="N171" s="36">
        <f t="shared" ca="1" si="32"/>
        <v>0.80544145676676682</v>
      </c>
      <c r="O171" s="36">
        <f t="shared" ca="1" si="33"/>
        <v>14288.165580407867</v>
      </c>
      <c r="P171" s="10">
        <f t="shared" ca="1" si="40"/>
        <v>-5.4512247149591099E-4</v>
      </c>
    </row>
    <row r="172" spans="3:20">
      <c r="D172" s="44">
        <f t="shared" si="29"/>
        <v>0</v>
      </c>
      <c r="E172" s="44">
        <f t="shared" si="29"/>
        <v>0</v>
      </c>
      <c r="F172" s="36">
        <f t="shared" si="34"/>
        <v>0</v>
      </c>
      <c r="G172" s="36">
        <f t="shared" si="35"/>
        <v>0</v>
      </c>
      <c r="H172" s="36">
        <f t="shared" si="36"/>
        <v>0</v>
      </c>
      <c r="I172" s="36">
        <f t="shared" si="37"/>
        <v>0</v>
      </c>
      <c r="J172" s="36">
        <f t="shared" si="38"/>
        <v>0</v>
      </c>
      <c r="K172" s="36">
        <f t="shared" ca="1" si="30"/>
        <v>5.4512247149591099E-4</v>
      </c>
      <c r="L172" s="36">
        <f t="shared" ca="1" si="39"/>
        <v>2.9715850892981028E-7</v>
      </c>
      <c r="M172" s="36">
        <f t="shared" ca="1" si="31"/>
        <v>1318.5369048372067</v>
      </c>
      <c r="N172" s="36">
        <f t="shared" ca="1" si="32"/>
        <v>0.80544145676676682</v>
      </c>
      <c r="O172" s="36">
        <f t="shared" ca="1" si="33"/>
        <v>14288.165580407867</v>
      </c>
      <c r="P172" s="10">
        <f t="shared" ca="1" si="40"/>
        <v>-5.4512247149591099E-4</v>
      </c>
    </row>
    <row r="173" spans="3:20">
      <c r="D173" s="44">
        <f t="shared" si="29"/>
        <v>0</v>
      </c>
      <c r="E173" s="44">
        <f t="shared" si="29"/>
        <v>0</v>
      </c>
      <c r="F173" s="36">
        <f t="shared" si="34"/>
        <v>0</v>
      </c>
      <c r="G173" s="36">
        <f t="shared" si="35"/>
        <v>0</v>
      </c>
      <c r="H173" s="36">
        <f t="shared" si="36"/>
        <v>0</v>
      </c>
      <c r="I173" s="36">
        <f t="shared" si="37"/>
        <v>0</v>
      </c>
      <c r="J173" s="36">
        <f t="shared" si="38"/>
        <v>0</v>
      </c>
      <c r="K173" s="36">
        <f t="shared" ca="1" si="30"/>
        <v>5.4512247149591099E-4</v>
      </c>
      <c r="L173" s="36">
        <f t="shared" ca="1" si="39"/>
        <v>2.9715850892981028E-7</v>
      </c>
      <c r="M173" s="36">
        <f t="shared" ca="1" si="31"/>
        <v>1318.5369048372067</v>
      </c>
      <c r="N173" s="36">
        <f t="shared" ca="1" si="32"/>
        <v>0.80544145676676682</v>
      </c>
      <c r="O173" s="36">
        <f t="shared" ca="1" si="33"/>
        <v>14288.165580407867</v>
      </c>
      <c r="P173" s="10">
        <f t="shared" ca="1" si="40"/>
        <v>-5.4512247149591099E-4</v>
      </c>
    </row>
    <row r="174" spans="3:20">
      <c r="D174" s="44">
        <f t="shared" si="29"/>
        <v>0</v>
      </c>
      <c r="E174" s="44">
        <f t="shared" si="29"/>
        <v>0</v>
      </c>
      <c r="F174" s="36">
        <f t="shared" si="34"/>
        <v>0</v>
      </c>
      <c r="G174" s="36">
        <f t="shared" si="35"/>
        <v>0</v>
      </c>
      <c r="H174" s="36">
        <f t="shared" si="36"/>
        <v>0</v>
      </c>
      <c r="I174" s="36">
        <f t="shared" si="37"/>
        <v>0</v>
      </c>
      <c r="J174" s="36">
        <f t="shared" si="38"/>
        <v>0</v>
      </c>
      <c r="K174" s="36">
        <f t="shared" ca="1" si="30"/>
        <v>5.4512247149591099E-4</v>
      </c>
      <c r="L174" s="36">
        <f t="shared" ca="1" si="39"/>
        <v>2.9715850892981028E-7</v>
      </c>
      <c r="M174" s="36">
        <f t="shared" ca="1" si="31"/>
        <v>1318.5369048372067</v>
      </c>
      <c r="N174" s="36">
        <f t="shared" ca="1" si="32"/>
        <v>0.80544145676676682</v>
      </c>
      <c r="O174" s="36">
        <f t="shared" ca="1" si="33"/>
        <v>14288.165580407867</v>
      </c>
      <c r="P174" s="10">
        <f t="shared" ca="1" si="40"/>
        <v>-5.4512247149591099E-4</v>
      </c>
    </row>
    <row r="175" spans="3:20">
      <c r="D175" s="44">
        <f t="shared" si="29"/>
        <v>0</v>
      </c>
      <c r="E175" s="44">
        <f t="shared" si="29"/>
        <v>0</v>
      </c>
      <c r="F175" s="36">
        <f t="shared" si="34"/>
        <v>0</v>
      </c>
      <c r="G175" s="36">
        <f t="shared" si="35"/>
        <v>0</v>
      </c>
      <c r="H175" s="36">
        <f t="shared" si="36"/>
        <v>0</v>
      </c>
      <c r="I175" s="36">
        <f t="shared" si="37"/>
        <v>0</v>
      </c>
      <c r="J175" s="36">
        <f t="shared" si="38"/>
        <v>0</v>
      </c>
      <c r="K175" s="36">
        <f t="shared" ca="1" si="30"/>
        <v>5.4512247149591099E-4</v>
      </c>
      <c r="L175" s="36">
        <f t="shared" ca="1" si="39"/>
        <v>2.9715850892981028E-7</v>
      </c>
      <c r="M175" s="36">
        <f t="shared" ca="1" si="31"/>
        <v>1318.5369048372067</v>
      </c>
      <c r="N175" s="36">
        <f t="shared" ca="1" si="32"/>
        <v>0.80544145676676682</v>
      </c>
      <c r="O175" s="36">
        <f t="shared" ca="1" si="33"/>
        <v>14288.165580407867</v>
      </c>
      <c r="P175" s="10">
        <f t="shared" ca="1" si="40"/>
        <v>-5.4512247149591099E-4</v>
      </c>
    </row>
    <row r="176" spans="3:20">
      <c r="D176" s="44">
        <f t="shared" si="29"/>
        <v>0</v>
      </c>
      <c r="E176" s="44">
        <f t="shared" si="29"/>
        <v>0</v>
      </c>
      <c r="F176" s="36">
        <f t="shared" si="34"/>
        <v>0</v>
      </c>
      <c r="G176" s="36">
        <f t="shared" si="35"/>
        <v>0</v>
      </c>
      <c r="H176" s="36">
        <f t="shared" si="36"/>
        <v>0</v>
      </c>
      <c r="I176" s="36">
        <f t="shared" si="37"/>
        <v>0</v>
      </c>
      <c r="J176" s="36">
        <f t="shared" si="38"/>
        <v>0</v>
      </c>
      <c r="K176" s="36">
        <f t="shared" ca="1" si="30"/>
        <v>5.4512247149591099E-4</v>
      </c>
      <c r="L176" s="36">
        <f t="shared" ca="1" si="39"/>
        <v>2.9715850892981028E-7</v>
      </c>
      <c r="M176" s="36">
        <f t="shared" ca="1" si="31"/>
        <v>1318.5369048372067</v>
      </c>
      <c r="N176" s="36">
        <f t="shared" ca="1" si="32"/>
        <v>0.80544145676676682</v>
      </c>
      <c r="O176" s="36">
        <f t="shared" ca="1" si="33"/>
        <v>14288.165580407867</v>
      </c>
      <c r="P176" s="10">
        <f t="shared" ca="1" si="40"/>
        <v>-5.4512247149591099E-4</v>
      </c>
    </row>
    <row r="177" spans="4:16">
      <c r="D177" s="44">
        <f t="shared" si="29"/>
        <v>0</v>
      </c>
      <c r="E177" s="44">
        <f t="shared" si="29"/>
        <v>0</v>
      </c>
      <c r="F177" s="36">
        <f t="shared" si="34"/>
        <v>0</v>
      </c>
      <c r="G177" s="36">
        <f t="shared" si="35"/>
        <v>0</v>
      </c>
      <c r="H177" s="36">
        <f t="shared" si="36"/>
        <v>0</v>
      </c>
      <c r="I177" s="36">
        <f t="shared" si="37"/>
        <v>0</v>
      </c>
      <c r="J177" s="36">
        <f t="shared" si="38"/>
        <v>0</v>
      </c>
      <c r="K177" s="36">
        <f t="shared" ca="1" si="30"/>
        <v>5.4512247149591099E-4</v>
      </c>
      <c r="L177" s="36">
        <f t="shared" ca="1" si="39"/>
        <v>2.9715850892981028E-7</v>
      </c>
      <c r="M177" s="36">
        <f t="shared" ca="1" si="31"/>
        <v>1318.5369048372067</v>
      </c>
      <c r="N177" s="36">
        <f t="shared" ca="1" si="32"/>
        <v>0.80544145676676682</v>
      </c>
      <c r="O177" s="36">
        <f t="shared" ca="1" si="33"/>
        <v>14288.165580407867</v>
      </c>
      <c r="P177" s="10">
        <f t="shared" ca="1" si="40"/>
        <v>-5.4512247149591099E-4</v>
      </c>
    </row>
    <row r="178" spans="4:16">
      <c r="D178" s="44">
        <f t="shared" si="29"/>
        <v>0</v>
      </c>
      <c r="E178" s="44">
        <f t="shared" si="29"/>
        <v>0</v>
      </c>
      <c r="F178" s="36">
        <f t="shared" si="34"/>
        <v>0</v>
      </c>
      <c r="G178" s="36">
        <f t="shared" si="35"/>
        <v>0</v>
      </c>
      <c r="H178" s="36">
        <f t="shared" si="36"/>
        <v>0</v>
      </c>
      <c r="I178" s="36">
        <f t="shared" si="37"/>
        <v>0</v>
      </c>
      <c r="J178" s="36">
        <f t="shared" si="38"/>
        <v>0</v>
      </c>
      <c r="K178" s="36">
        <f t="shared" ca="1" si="30"/>
        <v>5.4512247149591099E-4</v>
      </c>
      <c r="L178" s="36">
        <f t="shared" ca="1" si="39"/>
        <v>2.9715850892981028E-7</v>
      </c>
      <c r="M178" s="36">
        <f t="shared" ca="1" si="31"/>
        <v>1318.5369048372067</v>
      </c>
      <c r="N178" s="36">
        <f t="shared" ca="1" si="32"/>
        <v>0.80544145676676682</v>
      </c>
      <c r="O178" s="36">
        <f t="shared" ca="1" si="33"/>
        <v>14288.165580407867</v>
      </c>
      <c r="P178" s="10">
        <f t="shared" ca="1" si="40"/>
        <v>-5.4512247149591099E-4</v>
      </c>
    </row>
    <row r="179" spans="4:16">
      <c r="D179" s="44">
        <f t="shared" si="29"/>
        <v>0</v>
      </c>
      <c r="E179" s="44">
        <f t="shared" si="29"/>
        <v>0</v>
      </c>
      <c r="F179" s="36">
        <f t="shared" si="34"/>
        <v>0</v>
      </c>
      <c r="G179" s="36">
        <f t="shared" si="35"/>
        <v>0</v>
      </c>
      <c r="H179" s="36">
        <f t="shared" si="36"/>
        <v>0</v>
      </c>
      <c r="I179" s="36">
        <f t="shared" si="37"/>
        <v>0</v>
      </c>
      <c r="J179" s="36">
        <f t="shared" si="38"/>
        <v>0</v>
      </c>
      <c r="K179" s="36">
        <f t="shared" ca="1" si="30"/>
        <v>5.4512247149591099E-4</v>
      </c>
      <c r="L179" s="36">
        <f t="shared" ca="1" si="39"/>
        <v>2.9715850892981028E-7</v>
      </c>
      <c r="M179" s="36">
        <f t="shared" ca="1" si="31"/>
        <v>1318.5369048372067</v>
      </c>
      <c r="N179" s="36">
        <f t="shared" ca="1" si="32"/>
        <v>0.80544145676676682</v>
      </c>
      <c r="O179" s="36">
        <f t="shared" ca="1" si="33"/>
        <v>14288.165580407867</v>
      </c>
      <c r="P179" s="10">
        <f t="shared" ca="1" si="40"/>
        <v>-5.4512247149591099E-4</v>
      </c>
    </row>
    <row r="180" spans="4:16">
      <c r="D180" s="44">
        <f t="shared" si="29"/>
        <v>0</v>
      </c>
      <c r="E180" s="44">
        <f t="shared" si="29"/>
        <v>0</v>
      </c>
      <c r="F180" s="36">
        <f t="shared" si="34"/>
        <v>0</v>
      </c>
      <c r="G180" s="36">
        <f t="shared" si="35"/>
        <v>0</v>
      </c>
      <c r="H180" s="36">
        <f t="shared" si="36"/>
        <v>0</v>
      </c>
      <c r="I180" s="36">
        <f t="shared" si="37"/>
        <v>0</v>
      </c>
      <c r="J180" s="36">
        <f t="shared" si="38"/>
        <v>0</v>
      </c>
      <c r="K180" s="36">
        <f t="shared" ca="1" si="30"/>
        <v>5.4512247149591099E-4</v>
      </c>
      <c r="L180" s="36">
        <f t="shared" ca="1" si="39"/>
        <v>2.9715850892981028E-7</v>
      </c>
      <c r="M180" s="36">
        <f t="shared" ca="1" si="31"/>
        <v>1318.5369048372067</v>
      </c>
      <c r="N180" s="36">
        <f t="shared" ca="1" si="32"/>
        <v>0.80544145676676682</v>
      </c>
      <c r="O180" s="36">
        <f t="shared" ca="1" si="33"/>
        <v>14288.165580407867</v>
      </c>
      <c r="P180" s="10">
        <f t="shared" ca="1" si="40"/>
        <v>-5.4512247149591099E-4</v>
      </c>
    </row>
    <row r="181" spans="4:16">
      <c r="D181" s="44">
        <f t="shared" si="29"/>
        <v>0</v>
      </c>
      <c r="E181" s="44">
        <f t="shared" si="29"/>
        <v>0</v>
      </c>
      <c r="F181" s="36">
        <f t="shared" si="34"/>
        <v>0</v>
      </c>
      <c r="G181" s="36">
        <f t="shared" si="35"/>
        <v>0</v>
      </c>
      <c r="H181" s="36">
        <f t="shared" si="36"/>
        <v>0</v>
      </c>
      <c r="I181" s="36">
        <f t="shared" si="37"/>
        <v>0</v>
      </c>
      <c r="J181" s="36">
        <f t="shared" si="38"/>
        <v>0</v>
      </c>
      <c r="K181" s="36">
        <f t="shared" ca="1" si="30"/>
        <v>5.4512247149591099E-4</v>
      </c>
      <c r="L181" s="36">
        <f t="shared" ca="1" si="39"/>
        <v>2.9715850892981028E-7</v>
      </c>
      <c r="M181" s="36">
        <f t="shared" ca="1" si="31"/>
        <v>1318.5369048372067</v>
      </c>
      <c r="N181" s="36">
        <f t="shared" ca="1" si="32"/>
        <v>0.80544145676676682</v>
      </c>
      <c r="O181" s="36">
        <f t="shared" ca="1" si="33"/>
        <v>14288.165580407867</v>
      </c>
      <c r="P181" s="10">
        <f t="shared" ca="1" si="40"/>
        <v>-5.4512247149591099E-4</v>
      </c>
    </row>
    <row r="182" spans="4:16">
      <c r="D182" s="44">
        <f t="shared" si="29"/>
        <v>0</v>
      </c>
      <c r="E182" s="44">
        <f t="shared" si="29"/>
        <v>0</v>
      </c>
      <c r="F182" s="36">
        <f t="shared" si="34"/>
        <v>0</v>
      </c>
      <c r="G182" s="36">
        <f t="shared" si="35"/>
        <v>0</v>
      </c>
      <c r="H182" s="36">
        <f t="shared" si="36"/>
        <v>0</v>
      </c>
      <c r="I182" s="36">
        <f t="shared" si="37"/>
        <v>0</v>
      </c>
      <c r="J182" s="36">
        <f t="shared" si="38"/>
        <v>0</v>
      </c>
      <c r="K182" s="36">
        <f t="shared" ca="1" si="30"/>
        <v>5.4512247149591099E-4</v>
      </c>
      <c r="L182" s="36">
        <f t="shared" ca="1" si="39"/>
        <v>2.9715850892981028E-7</v>
      </c>
      <c r="M182" s="36">
        <f t="shared" ca="1" si="31"/>
        <v>1318.5369048372067</v>
      </c>
      <c r="N182" s="36">
        <f t="shared" ca="1" si="32"/>
        <v>0.80544145676676682</v>
      </c>
      <c r="O182" s="36">
        <f t="shared" ca="1" si="33"/>
        <v>14288.165580407867</v>
      </c>
      <c r="P182" s="10">
        <f t="shared" ca="1" si="40"/>
        <v>-5.4512247149591099E-4</v>
      </c>
    </row>
    <row r="183" spans="4:16">
      <c r="D183" s="44">
        <f t="shared" si="29"/>
        <v>0</v>
      </c>
      <c r="E183" s="44">
        <f t="shared" si="29"/>
        <v>0</v>
      </c>
      <c r="F183" s="36">
        <f t="shared" si="34"/>
        <v>0</v>
      </c>
      <c r="G183" s="36">
        <f t="shared" si="35"/>
        <v>0</v>
      </c>
      <c r="H183" s="36">
        <f t="shared" si="36"/>
        <v>0</v>
      </c>
      <c r="I183" s="36">
        <f t="shared" si="37"/>
        <v>0</v>
      </c>
      <c r="J183" s="36">
        <f t="shared" si="38"/>
        <v>0</v>
      </c>
      <c r="K183" s="36">
        <f t="shared" ca="1" si="30"/>
        <v>5.4512247149591099E-4</v>
      </c>
      <c r="L183" s="36">
        <f t="shared" ca="1" si="39"/>
        <v>2.9715850892981028E-7</v>
      </c>
      <c r="M183" s="36">
        <f t="shared" ca="1" si="31"/>
        <v>1318.5369048372067</v>
      </c>
      <c r="N183" s="36">
        <f t="shared" ca="1" si="32"/>
        <v>0.80544145676676682</v>
      </c>
      <c r="O183" s="36">
        <f t="shared" ca="1" si="33"/>
        <v>14288.165580407867</v>
      </c>
      <c r="P183" s="10">
        <f t="shared" ca="1" si="40"/>
        <v>-5.4512247149591099E-4</v>
      </c>
    </row>
    <row r="184" spans="4:16">
      <c r="D184" s="44">
        <f t="shared" si="29"/>
        <v>0</v>
      </c>
      <c r="E184" s="44">
        <f t="shared" si="29"/>
        <v>0</v>
      </c>
      <c r="F184" s="36">
        <f t="shared" si="34"/>
        <v>0</v>
      </c>
      <c r="G184" s="36">
        <f t="shared" si="35"/>
        <v>0</v>
      </c>
      <c r="H184" s="36">
        <f t="shared" si="36"/>
        <v>0</v>
      </c>
      <c r="I184" s="36">
        <f t="shared" si="37"/>
        <v>0</v>
      </c>
      <c r="J184" s="36">
        <f t="shared" si="38"/>
        <v>0</v>
      </c>
      <c r="K184" s="36">
        <f t="shared" ca="1" si="30"/>
        <v>5.4512247149591099E-4</v>
      </c>
      <c r="L184" s="36">
        <f t="shared" ca="1" si="39"/>
        <v>2.9715850892981028E-7</v>
      </c>
      <c r="M184" s="36">
        <f t="shared" ca="1" si="31"/>
        <v>1318.5369048372067</v>
      </c>
      <c r="N184" s="36">
        <f t="shared" ca="1" si="32"/>
        <v>0.80544145676676682</v>
      </c>
      <c r="O184" s="36">
        <f t="shared" ca="1" si="33"/>
        <v>14288.165580407867</v>
      </c>
      <c r="P184" s="10">
        <f t="shared" ca="1" si="40"/>
        <v>-5.4512247149591099E-4</v>
      </c>
    </row>
    <row r="185" spans="4:16">
      <c r="D185" s="44">
        <f t="shared" si="29"/>
        <v>0</v>
      </c>
      <c r="E185" s="44">
        <f t="shared" si="29"/>
        <v>0</v>
      </c>
      <c r="F185" s="36">
        <f t="shared" si="34"/>
        <v>0</v>
      </c>
      <c r="G185" s="36">
        <f t="shared" si="35"/>
        <v>0</v>
      </c>
      <c r="H185" s="36">
        <f t="shared" si="36"/>
        <v>0</v>
      </c>
      <c r="I185" s="36">
        <f t="shared" si="37"/>
        <v>0</v>
      </c>
      <c r="J185" s="36">
        <f t="shared" si="38"/>
        <v>0</v>
      </c>
      <c r="K185" s="36">
        <f t="shared" ca="1" si="30"/>
        <v>5.4512247149591099E-4</v>
      </c>
      <c r="L185" s="36">
        <f t="shared" ca="1" si="39"/>
        <v>2.9715850892981028E-7</v>
      </c>
      <c r="M185" s="36">
        <f t="shared" ca="1" si="31"/>
        <v>1318.5369048372067</v>
      </c>
      <c r="N185" s="36">
        <f t="shared" ca="1" si="32"/>
        <v>0.80544145676676682</v>
      </c>
      <c r="O185" s="36">
        <f t="shared" ca="1" si="33"/>
        <v>14288.165580407867</v>
      </c>
      <c r="P185" s="10">
        <f t="shared" ca="1" si="40"/>
        <v>-5.4512247149591099E-4</v>
      </c>
    </row>
    <row r="186" spans="4:16">
      <c r="D186" s="44">
        <f t="shared" si="29"/>
        <v>0</v>
      </c>
      <c r="E186" s="44">
        <f t="shared" si="29"/>
        <v>0</v>
      </c>
      <c r="F186" s="36">
        <f t="shared" si="34"/>
        <v>0</v>
      </c>
      <c r="G186" s="36">
        <f t="shared" si="35"/>
        <v>0</v>
      </c>
      <c r="H186" s="36">
        <f t="shared" si="36"/>
        <v>0</v>
      </c>
      <c r="I186" s="36">
        <f t="shared" si="37"/>
        <v>0</v>
      </c>
      <c r="J186" s="36">
        <f t="shared" si="38"/>
        <v>0</v>
      </c>
      <c r="K186" s="36">
        <f t="shared" ca="1" si="30"/>
        <v>5.4512247149591099E-4</v>
      </c>
      <c r="L186" s="36">
        <f t="shared" ca="1" si="39"/>
        <v>2.9715850892981028E-7</v>
      </c>
      <c r="M186" s="36">
        <f t="shared" ca="1" si="31"/>
        <v>1318.5369048372067</v>
      </c>
      <c r="N186" s="36">
        <f t="shared" ca="1" si="32"/>
        <v>0.80544145676676682</v>
      </c>
      <c r="O186" s="36">
        <f t="shared" ca="1" si="33"/>
        <v>14288.165580407867</v>
      </c>
      <c r="P186" s="10">
        <f t="shared" ca="1" si="40"/>
        <v>-5.4512247149591099E-4</v>
      </c>
    </row>
    <row r="187" spans="4:16">
      <c r="D187" s="44">
        <f t="shared" si="29"/>
        <v>0</v>
      </c>
      <c r="E187" s="44">
        <f t="shared" si="29"/>
        <v>0</v>
      </c>
      <c r="F187" s="36">
        <f t="shared" si="34"/>
        <v>0</v>
      </c>
      <c r="G187" s="36">
        <f t="shared" si="35"/>
        <v>0</v>
      </c>
      <c r="H187" s="36">
        <f t="shared" si="36"/>
        <v>0</v>
      </c>
      <c r="I187" s="36">
        <f t="shared" si="37"/>
        <v>0</v>
      </c>
      <c r="J187" s="36">
        <f t="shared" si="38"/>
        <v>0</v>
      </c>
      <c r="K187" s="36">
        <f t="shared" ca="1" si="30"/>
        <v>5.4512247149591099E-4</v>
      </c>
      <c r="L187" s="36">
        <f t="shared" ca="1" si="39"/>
        <v>2.9715850892981028E-7</v>
      </c>
      <c r="M187" s="36">
        <f t="shared" ca="1" si="31"/>
        <v>1318.5369048372067</v>
      </c>
      <c r="N187" s="36">
        <f t="shared" ca="1" si="32"/>
        <v>0.80544145676676682</v>
      </c>
      <c r="O187" s="36">
        <f t="shared" ca="1" si="33"/>
        <v>14288.165580407867</v>
      </c>
      <c r="P187" s="10">
        <f t="shared" ca="1" si="40"/>
        <v>-5.4512247149591099E-4</v>
      </c>
    </row>
    <row r="188" spans="4:16">
      <c r="D188" s="44">
        <f t="shared" si="29"/>
        <v>0</v>
      </c>
      <c r="E188" s="44">
        <f t="shared" si="29"/>
        <v>0</v>
      </c>
      <c r="F188" s="36">
        <f t="shared" si="34"/>
        <v>0</v>
      </c>
      <c r="G188" s="36">
        <f t="shared" si="35"/>
        <v>0</v>
      </c>
      <c r="H188" s="36">
        <f t="shared" si="36"/>
        <v>0</v>
      </c>
      <c r="I188" s="36">
        <f t="shared" si="37"/>
        <v>0</v>
      </c>
      <c r="J188" s="36">
        <f t="shared" si="38"/>
        <v>0</v>
      </c>
      <c r="K188" s="36">
        <f t="shared" ca="1" si="30"/>
        <v>5.4512247149591099E-4</v>
      </c>
      <c r="L188" s="36">
        <f t="shared" ca="1" si="39"/>
        <v>2.9715850892981028E-7</v>
      </c>
      <c r="M188" s="36">
        <f t="shared" ca="1" si="31"/>
        <v>1318.5369048372067</v>
      </c>
      <c r="N188" s="36">
        <f t="shared" ca="1" si="32"/>
        <v>0.80544145676676682</v>
      </c>
      <c r="O188" s="36">
        <f t="shared" ca="1" si="33"/>
        <v>14288.165580407867</v>
      </c>
      <c r="P188" s="10">
        <f t="shared" ca="1" si="40"/>
        <v>-5.4512247149591099E-4</v>
      </c>
    </row>
    <row r="189" spans="4:16">
      <c r="D189" s="44">
        <f t="shared" si="29"/>
        <v>0</v>
      </c>
      <c r="E189" s="44">
        <f t="shared" si="29"/>
        <v>0</v>
      </c>
      <c r="F189" s="36">
        <f t="shared" si="34"/>
        <v>0</v>
      </c>
      <c r="G189" s="36">
        <f t="shared" si="35"/>
        <v>0</v>
      </c>
      <c r="H189" s="36">
        <f t="shared" si="36"/>
        <v>0</v>
      </c>
      <c r="I189" s="36">
        <f t="shared" si="37"/>
        <v>0</v>
      </c>
      <c r="J189" s="36">
        <f t="shared" si="38"/>
        <v>0</v>
      </c>
      <c r="K189" s="36">
        <f t="shared" ca="1" si="30"/>
        <v>5.4512247149591099E-4</v>
      </c>
      <c r="L189" s="36">
        <f t="shared" ca="1" si="39"/>
        <v>2.9715850892981028E-7</v>
      </c>
      <c r="M189" s="36">
        <f t="shared" ca="1" si="31"/>
        <v>1318.5369048372067</v>
      </c>
      <c r="N189" s="36">
        <f t="shared" ca="1" si="32"/>
        <v>0.80544145676676682</v>
      </c>
      <c r="O189" s="36">
        <f t="shared" ca="1" si="33"/>
        <v>14288.165580407867</v>
      </c>
      <c r="P189" s="10">
        <f t="shared" ca="1" si="40"/>
        <v>-5.4512247149591099E-4</v>
      </c>
    </row>
    <row r="190" spans="4:16">
      <c r="D190" s="44">
        <f t="shared" si="29"/>
        <v>0</v>
      </c>
      <c r="E190" s="44">
        <f t="shared" si="29"/>
        <v>0</v>
      </c>
      <c r="F190" s="36">
        <f t="shared" si="34"/>
        <v>0</v>
      </c>
      <c r="G190" s="36">
        <f t="shared" si="35"/>
        <v>0</v>
      </c>
      <c r="H190" s="36">
        <f t="shared" si="36"/>
        <v>0</v>
      </c>
      <c r="I190" s="36">
        <f t="shared" si="37"/>
        <v>0</v>
      </c>
      <c r="J190" s="36">
        <f t="shared" si="38"/>
        <v>0</v>
      </c>
      <c r="K190" s="36">
        <f t="shared" ca="1" si="30"/>
        <v>5.4512247149591099E-4</v>
      </c>
      <c r="L190" s="36">
        <f t="shared" ca="1" si="39"/>
        <v>2.9715850892981028E-7</v>
      </c>
      <c r="M190" s="36">
        <f t="shared" ca="1" si="31"/>
        <v>1318.5369048372067</v>
      </c>
      <c r="N190" s="36">
        <f t="shared" ca="1" si="32"/>
        <v>0.80544145676676682</v>
      </c>
      <c r="O190" s="36">
        <f t="shared" ca="1" si="33"/>
        <v>14288.165580407867</v>
      </c>
      <c r="P190" s="10">
        <f t="shared" ca="1" si="40"/>
        <v>-5.4512247149591099E-4</v>
      </c>
    </row>
    <row r="191" spans="4:16">
      <c r="D191" s="44">
        <f t="shared" si="29"/>
        <v>0</v>
      </c>
      <c r="E191" s="44">
        <f t="shared" si="29"/>
        <v>0</v>
      </c>
      <c r="F191" s="36">
        <f t="shared" si="34"/>
        <v>0</v>
      </c>
      <c r="G191" s="36">
        <f t="shared" si="35"/>
        <v>0</v>
      </c>
      <c r="H191" s="36">
        <f t="shared" si="36"/>
        <v>0</v>
      </c>
      <c r="I191" s="36">
        <f t="shared" si="37"/>
        <v>0</v>
      </c>
      <c r="J191" s="36">
        <f t="shared" si="38"/>
        <v>0</v>
      </c>
      <c r="K191" s="36">
        <f t="shared" ca="1" si="30"/>
        <v>5.4512247149591099E-4</v>
      </c>
      <c r="L191" s="36">
        <f t="shared" ca="1" si="39"/>
        <v>2.9715850892981028E-7</v>
      </c>
      <c r="M191" s="36">
        <f t="shared" ca="1" si="31"/>
        <v>1318.5369048372067</v>
      </c>
      <c r="N191" s="36">
        <f t="shared" ca="1" si="32"/>
        <v>0.80544145676676682</v>
      </c>
      <c r="O191" s="36">
        <f t="shared" ca="1" si="33"/>
        <v>14288.165580407867</v>
      </c>
      <c r="P191" s="10">
        <f t="shared" ca="1" si="40"/>
        <v>-5.4512247149591099E-4</v>
      </c>
    </row>
    <row r="192" spans="4:16">
      <c r="D192" s="44">
        <f t="shared" si="29"/>
        <v>0</v>
      </c>
      <c r="E192" s="44">
        <f t="shared" si="29"/>
        <v>0</v>
      </c>
      <c r="F192" s="36">
        <f t="shared" si="34"/>
        <v>0</v>
      </c>
      <c r="G192" s="36">
        <f t="shared" si="35"/>
        <v>0</v>
      </c>
      <c r="H192" s="36">
        <f t="shared" si="36"/>
        <v>0</v>
      </c>
      <c r="I192" s="36">
        <f t="shared" si="37"/>
        <v>0</v>
      </c>
      <c r="J192" s="36">
        <f t="shared" si="38"/>
        <v>0</v>
      </c>
      <c r="K192" s="36">
        <f t="shared" ca="1" si="30"/>
        <v>5.4512247149591099E-4</v>
      </c>
      <c r="L192" s="36">
        <f t="shared" ca="1" si="39"/>
        <v>2.9715850892981028E-7</v>
      </c>
      <c r="M192" s="36">
        <f t="shared" ca="1" si="31"/>
        <v>1318.5369048372067</v>
      </c>
      <c r="N192" s="36">
        <f t="shared" ca="1" si="32"/>
        <v>0.80544145676676682</v>
      </c>
      <c r="O192" s="36">
        <f t="shared" ca="1" si="33"/>
        <v>14288.165580407867</v>
      </c>
      <c r="P192" s="10">
        <f t="shared" ca="1" si="40"/>
        <v>-5.4512247149591099E-4</v>
      </c>
    </row>
    <row r="193" spans="4:16">
      <c r="D193" s="44">
        <f t="shared" si="29"/>
        <v>0</v>
      </c>
      <c r="E193" s="44">
        <f t="shared" si="29"/>
        <v>0</v>
      </c>
      <c r="F193" s="36">
        <f t="shared" si="34"/>
        <v>0</v>
      </c>
      <c r="G193" s="36">
        <f t="shared" si="35"/>
        <v>0</v>
      </c>
      <c r="H193" s="36">
        <f t="shared" si="36"/>
        <v>0</v>
      </c>
      <c r="I193" s="36">
        <f t="shared" si="37"/>
        <v>0</v>
      </c>
      <c r="J193" s="36">
        <f t="shared" si="38"/>
        <v>0</v>
      </c>
      <c r="K193" s="36">
        <f t="shared" ca="1" si="30"/>
        <v>5.4512247149591099E-4</v>
      </c>
      <c r="L193" s="36">
        <f t="shared" ca="1" si="39"/>
        <v>2.9715850892981028E-7</v>
      </c>
      <c r="M193" s="36">
        <f t="shared" ca="1" si="31"/>
        <v>1318.5369048372067</v>
      </c>
      <c r="N193" s="36">
        <f t="shared" ca="1" si="32"/>
        <v>0.80544145676676682</v>
      </c>
      <c r="O193" s="36">
        <f t="shared" ca="1" si="33"/>
        <v>14288.165580407867</v>
      </c>
      <c r="P193" s="10">
        <f t="shared" ca="1" si="40"/>
        <v>-5.4512247149591099E-4</v>
      </c>
    </row>
    <row r="194" spans="4:16">
      <c r="D194" s="44">
        <f t="shared" si="29"/>
        <v>0</v>
      </c>
      <c r="E194" s="44">
        <f t="shared" si="29"/>
        <v>0</v>
      </c>
      <c r="F194" s="36">
        <f t="shared" si="34"/>
        <v>0</v>
      </c>
      <c r="G194" s="36">
        <f t="shared" si="35"/>
        <v>0</v>
      </c>
      <c r="H194" s="36">
        <f t="shared" si="36"/>
        <v>0</v>
      </c>
      <c r="I194" s="36">
        <f t="shared" si="37"/>
        <v>0</v>
      </c>
      <c r="J194" s="36">
        <f t="shared" si="38"/>
        <v>0</v>
      </c>
      <c r="K194" s="36">
        <f t="shared" ca="1" si="30"/>
        <v>5.4512247149591099E-4</v>
      </c>
      <c r="L194" s="36">
        <f t="shared" ca="1" si="39"/>
        <v>2.9715850892981028E-7</v>
      </c>
      <c r="M194" s="36">
        <f t="shared" ca="1" si="31"/>
        <v>1318.5369048372067</v>
      </c>
      <c r="N194" s="36">
        <f t="shared" ca="1" si="32"/>
        <v>0.80544145676676682</v>
      </c>
      <c r="O194" s="36">
        <f t="shared" ca="1" si="33"/>
        <v>14288.165580407867</v>
      </c>
      <c r="P194" s="10">
        <f t="shared" ca="1" si="40"/>
        <v>-5.4512247149591099E-4</v>
      </c>
    </row>
    <row r="195" spans="4:16">
      <c r="D195" s="44">
        <f t="shared" si="29"/>
        <v>0</v>
      </c>
      <c r="E195" s="44">
        <f t="shared" si="29"/>
        <v>0</v>
      </c>
      <c r="F195" s="36">
        <f t="shared" si="34"/>
        <v>0</v>
      </c>
      <c r="G195" s="36">
        <f t="shared" si="35"/>
        <v>0</v>
      </c>
      <c r="H195" s="36">
        <f t="shared" si="36"/>
        <v>0</v>
      </c>
      <c r="I195" s="36">
        <f t="shared" si="37"/>
        <v>0</v>
      </c>
      <c r="J195" s="36">
        <f t="shared" si="38"/>
        <v>0</v>
      </c>
      <c r="K195" s="36">
        <f t="shared" ca="1" si="30"/>
        <v>5.4512247149591099E-4</v>
      </c>
      <c r="L195" s="36">
        <f t="shared" ca="1" si="39"/>
        <v>2.9715850892981028E-7</v>
      </c>
      <c r="M195" s="36">
        <f t="shared" ca="1" si="31"/>
        <v>1318.5369048372067</v>
      </c>
      <c r="N195" s="36">
        <f t="shared" ca="1" si="32"/>
        <v>0.80544145676676682</v>
      </c>
      <c r="O195" s="36">
        <f t="shared" ca="1" si="33"/>
        <v>14288.165580407867</v>
      </c>
      <c r="P195" s="10">
        <f t="shared" ca="1" si="40"/>
        <v>-5.4512247149591099E-4</v>
      </c>
    </row>
    <row r="196" spans="4:16">
      <c r="D196" s="44">
        <f t="shared" si="29"/>
        <v>0</v>
      </c>
      <c r="E196" s="44">
        <f t="shared" si="29"/>
        <v>0</v>
      </c>
      <c r="F196" s="36">
        <f t="shared" si="34"/>
        <v>0</v>
      </c>
      <c r="G196" s="36">
        <f t="shared" si="35"/>
        <v>0</v>
      </c>
      <c r="H196" s="36">
        <f t="shared" si="36"/>
        <v>0</v>
      </c>
      <c r="I196" s="36">
        <f t="shared" si="37"/>
        <v>0</v>
      </c>
      <c r="J196" s="36">
        <f t="shared" si="38"/>
        <v>0</v>
      </c>
      <c r="K196" s="36">
        <f t="shared" ca="1" si="30"/>
        <v>5.4512247149591099E-4</v>
      </c>
      <c r="L196" s="36">
        <f t="shared" ca="1" si="39"/>
        <v>2.9715850892981028E-7</v>
      </c>
      <c r="M196" s="36">
        <f t="shared" ca="1" si="31"/>
        <v>1318.5369048372067</v>
      </c>
      <c r="N196" s="36">
        <f t="shared" ca="1" si="32"/>
        <v>0.80544145676676682</v>
      </c>
      <c r="O196" s="36">
        <f t="shared" ca="1" si="33"/>
        <v>14288.165580407867</v>
      </c>
      <c r="P196" s="10">
        <f t="shared" ca="1" si="40"/>
        <v>-5.4512247149591099E-4</v>
      </c>
    </row>
    <row r="197" spans="4:16">
      <c r="D197" s="44">
        <f t="shared" ref="D197:E212" si="41">A197/A$18</f>
        <v>0</v>
      </c>
      <c r="E197" s="44">
        <f t="shared" si="41"/>
        <v>0</v>
      </c>
      <c r="F197" s="36">
        <f t="shared" si="34"/>
        <v>0</v>
      </c>
      <c r="G197" s="36">
        <f t="shared" si="35"/>
        <v>0</v>
      </c>
      <c r="H197" s="36">
        <f t="shared" si="36"/>
        <v>0</v>
      </c>
      <c r="I197" s="36">
        <f t="shared" si="37"/>
        <v>0</v>
      </c>
      <c r="J197" s="36">
        <f t="shared" si="38"/>
        <v>0</v>
      </c>
      <c r="K197" s="36">
        <f t="shared" ca="1" si="30"/>
        <v>5.4512247149591099E-4</v>
      </c>
      <c r="L197" s="36">
        <f t="shared" ca="1" si="39"/>
        <v>2.9715850892981028E-7</v>
      </c>
      <c r="M197" s="36">
        <f t="shared" ca="1" si="31"/>
        <v>1318.5369048372067</v>
      </c>
      <c r="N197" s="36">
        <f t="shared" ca="1" si="32"/>
        <v>0.80544145676676682</v>
      </c>
      <c r="O197" s="36">
        <f t="shared" ca="1" si="33"/>
        <v>14288.165580407867</v>
      </c>
      <c r="P197" s="10">
        <f t="shared" ca="1" si="40"/>
        <v>-5.4512247149591099E-4</v>
      </c>
    </row>
    <row r="198" spans="4:16">
      <c r="D198" s="44">
        <f t="shared" si="41"/>
        <v>0</v>
      </c>
      <c r="E198" s="44">
        <f t="shared" si="41"/>
        <v>0</v>
      </c>
      <c r="F198" s="36">
        <f t="shared" si="34"/>
        <v>0</v>
      </c>
      <c r="G198" s="36">
        <f t="shared" si="35"/>
        <v>0</v>
      </c>
      <c r="H198" s="36">
        <f t="shared" si="36"/>
        <v>0</v>
      </c>
      <c r="I198" s="36">
        <f t="shared" si="37"/>
        <v>0</v>
      </c>
      <c r="J198" s="36">
        <f t="shared" si="38"/>
        <v>0</v>
      </c>
      <c r="K198" s="36">
        <f t="shared" ca="1" si="30"/>
        <v>5.4512247149591099E-4</v>
      </c>
      <c r="L198" s="36">
        <f t="shared" ca="1" si="39"/>
        <v>2.9715850892981028E-7</v>
      </c>
      <c r="M198" s="36">
        <f t="shared" ca="1" si="31"/>
        <v>1318.5369048372067</v>
      </c>
      <c r="N198" s="36">
        <f t="shared" ca="1" si="32"/>
        <v>0.80544145676676682</v>
      </c>
      <c r="O198" s="36">
        <f t="shared" ca="1" si="33"/>
        <v>14288.165580407867</v>
      </c>
      <c r="P198" s="10">
        <f t="shared" ca="1" si="40"/>
        <v>-5.4512247149591099E-4</v>
      </c>
    </row>
    <row r="199" spans="4:16">
      <c r="D199" s="44">
        <f t="shared" si="41"/>
        <v>0</v>
      </c>
      <c r="E199" s="44">
        <f t="shared" si="41"/>
        <v>0</v>
      </c>
      <c r="F199" s="36">
        <f t="shared" si="34"/>
        <v>0</v>
      </c>
      <c r="G199" s="36">
        <f t="shared" si="35"/>
        <v>0</v>
      </c>
      <c r="H199" s="36">
        <f t="shared" si="36"/>
        <v>0</v>
      </c>
      <c r="I199" s="36">
        <f t="shared" si="37"/>
        <v>0</v>
      </c>
      <c r="J199" s="36">
        <f t="shared" si="38"/>
        <v>0</v>
      </c>
      <c r="K199" s="36">
        <f t="shared" ca="1" si="30"/>
        <v>5.4512247149591099E-4</v>
      </c>
      <c r="L199" s="36">
        <f t="shared" ca="1" si="39"/>
        <v>2.9715850892981028E-7</v>
      </c>
      <c r="M199" s="36">
        <f t="shared" ca="1" si="31"/>
        <v>1318.5369048372067</v>
      </c>
      <c r="N199" s="36">
        <f t="shared" ca="1" si="32"/>
        <v>0.80544145676676682</v>
      </c>
      <c r="O199" s="36">
        <f t="shared" ca="1" si="33"/>
        <v>14288.165580407867</v>
      </c>
      <c r="P199" s="10">
        <f t="shared" ca="1" si="40"/>
        <v>-5.4512247149591099E-4</v>
      </c>
    </row>
    <row r="200" spans="4:16">
      <c r="D200" s="44">
        <f t="shared" si="41"/>
        <v>0</v>
      </c>
      <c r="E200" s="44">
        <f t="shared" si="41"/>
        <v>0</v>
      </c>
      <c r="F200" s="36">
        <f t="shared" si="34"/>
        <v>0</v>
      </c>
      <c r="G200" s="36">
        <f t="shared" si="35"/>
        <v>0</v>
      </c>
      <c r="H200" s="36">
        <f t="shared" si="36"/>
        <v>0</v>
      </c>
      <c r="I200" s="36">
        <f t="shared" si="37"/>
        <v>0</v>
      </c>
      <c r="J200" s="36">
        <f t="shared" si="38"/>
        <v>0</v>
      </c>
      <c r="K200" s="36">
        <f t="shared" ca="1" si="30"/>
        <v>5.4512247149591099E-4</v>
      </c>
      <c r="L200" s="36">
        <f t="shared" ca="1" si="39"/>
        <v>2.9715850892981028E-7</v>
      </c>
      <c r="M200" s="36">
        <f t="shared" ca="1" si="31"/>
        <v>1318.5369048372067</v>
      </c>
      <c r="N200" s="36">
        <f t="shared" ca="1" si="32"/>
        <v>0.80544145676676682</v>
      </c>
      <c r="O200" s="36">
        <f t="shared" ca="1" si="33"/>
        <v>14288.165580407867</v>
      </c>
      <c r="P200" s="10">
        <f t="shared" ca="1" si="40"/>
        <v>-5.4512247149591099E-4</v>
      </c>
    </row>
    <row r="201" spans="4:16">
      <c r="D201" s="44">
        <f t="shared" si="41"/>
        <v>0</v>
      </c>
      <c r="E201" s="44">
        <f t="shared" si="41"/>
        <v>0</v>
      </c>
      <c r="F201" s="36">
        <f t="shared" si="34"/>
        <v>0</v>
      </c>
      <c r="G201" s="36">
        <f t="shared" si="35"/>
        <v>0</v>
      </c>
      <c r="H201" s="36">
        <f t="shared" si="36"/>
        <v>0</v>
      </c>
      <c r="I201" s="36">
        <f t="shared" si="37"/>
        <v>0</v>
      </c>
      <c r="J201" s="36">
        <f t="shared" si="38"/>
        <v>0</v>
      </c>
      <c r="K201" s="36">
        <f t="shared" ca="1" si="30"/>
        <v>5.4512247149591099E-4</v>
      </c>
      <c r="L201" s="36">
        <f t="shared" ca="1" si="39"/>
        <v>2.9715850892981028E-7</v>
      </c>
      <c r="M201" s="36">
        <f t="shared" ca="1" si="31"/>
        <v>1318.5369048372067</v>
      </c>
      <c r="N201" s="36">
        <f t="shared" ca="1" si="32"/>
        <v>0.80544145676676682</v>
      </c>
      <c r="O201" s="36">
        <f t="shared" ca="1" si="33"/>
        <v>14288.165580407867</v>
      </c>
      <c r="P201" s="10">
        <f t="shared" ca="1" si="40"/>
        <v>-5.4512247149591099E-4</v>
      </c>
    </row>
    <row r="202" spans="4:16">
      <c r="D202" s="44">
        <f t="shared" si="41"/>
        <v>0</v>
      </c>
      <c r="E202" s="44">
        <f t="shared" si="41"/>
        <v>0</v>
      </c>
      <c r="F202" s="36">
        <f t="shared" si="34"/>
        <v>0</v>
      </c>
      <c r="G202" s="36">
        <f t="shared" si="35"/>
        <v>0</v>
      </c>
      <c r="H202" s="36">
        <f t="shared" si="36"/>
        <v>0</v>
      </c>
      <c r="I202" s="36">
        <f t="shared" si="37"/>
        <v>0</v>
      </c>
      <c r="J202" s="36">
        <f t="shared" si="38"/>
        <v>0</v>
      </c>
      <c r="K202" s="36">
        <f t="shared" ca="1" si="30"/>
        <v>5.4512247149591099E-4</v>
      </c>
      <c r="L202" s="36">
        <f t="shared" ca="1" si="39"/>
        <v>2.9715850892981028E-7</v>
      </c>
      <c r="M202" s="36">
        <f t="shared" ca="1" si="31"/>
        <v>1318.5369048372067</v>
      </c>
      <c r="N202" s="36">
        <f t="shared" ca="1" si="32"/>
        <v>0.80544145676676682</v>
      </c>
      <c r="O202" s="36">
        <f t="shared" ca="1" si="33"/>
        <v>14288.165580407867</v>
      </c>
      <c r="P202" s="10">
        <f t="shared" ca="1" si="40"/>
        <v>-5.4512247149591099E-4</v>
      </c>
    </row>
    <row r="203" spans="4:16">
      <c r="D203" s="44">
        <f t="shared" si="41"/>
        <v>0</v>
      </c>
      <c r="E203" s="44">
        <f t="shared" si="41"/>
        <v>0</v>
      </c>
      <c r="F203" s="36">
        <f t="shared" si="34"/>
        <v>0</v>
      </c>
      <c r="G203" s="36">
        <f t="shared" si="35"/>
        <v>0</v>
      </c>
      <c r="H203" s="36">
        <f t="shared" si="36"/>
        <v>0</v>
      </c>
      <c r="I203" s="36">
        <f t="shared" si="37"/>
        <v>0</v>
      </c>
      <c r="J203" s="36">
        <f t="shared" si="38"/>
        <v>0</v>
      </c>
      <c r="K203" s="36">
        <f t="shared" ca="1" si="30"/>
        <v>5.4512247149591099E-4</v>
      </c>
      <c r="L203" s="36">
        <f t="shared" ca="1" si="39"/>
        <v>2.9715850892981028E-7</v>
      </c>
      <c r="M203" s="36">
        <f t="shared" ca="1" si="31"/>
        <v>1318.5369048372067</v>
      </c>
      <c r="N203" s="36">
        <f t="shared" ca="1" si="32"/>
        <v>0.80544145676676682</v>
      </c>
      <c r="O203" s="36">
        <f t="shared" ca="1" si="33"/>
        <v>14288.165580407867</v>
      </c>
      <c r="P203" s="10">
        <f t="shared" ca="1" si="40"/>
        <v>-5.4512247149591099E-4</v>
      </c>
    </row>
    <row r="204" spans="4:16">
      <c r="D204" s="44">
        <f t="shared" si="41"/>
        <v>0</v>
      </c>
      <c r="E204" s="44">
        <f t="shared" si="41"/>
        <v>0</v>
      </c>
      <c r="F204" s="36">
        <f t="shared" si="34"/>
        <v>0</v>
      </c>
      <c r="G204" s="36">
        <f t="shared" si="35"/>
        <v>0</v>
      </c>
      <c r="H204" s="36">
        <f t="shared" si="36"/>
        <v>0</v>
      </c>
      <c r="I204" s="36">
        <f t="shared" si="37"/>
        <v>0</v>
      </c>
      <c r="J204" s="36">
        <f t="shared" si="38"/>
        <v>0</v>
      </c>
      <c r="K204" s="36">
        <f t="shared" ca="1" si="30"/>
        <v>5.4512247149591099E-4</v>
      </c>
      <c r="L204" s="36">
        <f t="shared" ca="1" si="39"/>
        <v>2.9715850892981028E-7</v>
      </c>
      <c r="M204" s="36">
        <f t="shared" ca="1" si="31"/>
        <v>1318.5369048372067</v>
      </c>
      <c r="N204" s="36">
        <f t="shared" ca="1" si="32"/>
        <v>0.80544145676676682</v>
      </c>
      <c r="O204" s="36">
        <f t="shared" ca="1" si="33"/>
        <v>14288.165580407867</v>
      </c>
      <c r="P204" s="10">
        <f t="shared" ca="1" si="40"/>
        <v>-5.4512247149591099E-4</v>
      </c>
    </row>
    <row r="205" spans="4:16">
      <c r="D205" s="44">
        <f t="shared" si="41"/>
        <v>0</v>
      </c>
      <c r="E205" s="44">
        <f t="shared" si="41"/>
        <v>0</v>
      </c>
      <c r="F205" s="36">
        <f t="shared" si="34"/>
        <v>0</v>
      </c>
      <c r="G205" s="36">
        <f t="shared" si="35"/>
        <v>0</v>
      </c>
      <c r="H205" s="36">
        <f t="shared" si="36"/>
        <v>0</v>
      </c>
      <c r="I205" s="36">
        <f t="shared" si="37"/>
        <v>0</v>
      </c>
      <c r="J205" s="36">
        <f t="shared" si="38"/>
        <v>0</v>
      </c>
      <c r="K205" s="36">
        <f t="shared" ca="1" si="30"/>
        <v>5.4512247149591099E-4</v>
      </c>
      <c r="L205" s="36">
        <f t="shared" ca="1" si="39"/>
        <v>2.9715850892981028E-7</v>
      </c>
      <c r="M205" s="36">
        <f t="shared" ca="1" si="31"/>
        <v>1318.5369048372067</v>
      </c>
      <c r="N205" s="36">
        <f t="shared" ca="1" si="32"/>
        <v>0.80544145676676682</v>
      </c>
      <c r="O205" s="36">
        <f t="shared" ca="1" si="33"/>
        <v>14288.165580407867</v>
      </c>
      <c r="P205" s="10">
        <f t="shared" ca="1" si="40"/>
        <v>-5.4512247149591099E-4</v>
      </c>
    </row>
    <row r="206" spans="4:16">
      <c r="D206" s="44">
        <f t="shared" si="41"/>
        <v>0</v>
      </c>
      <c r="E206" s="44">
        <f t="shared" si="41"/>
        <v>0</v>
      </c>
      <c r="F206" s="36">
        <f t="shared" si="34"/>
        <v>0</v>
      </c>
      <c r="G206" s="36">
        <f t="shared" si="35"/>
        <v>0</v>
      </c>
      <c r="H206" s="36">
        <f t="shared" si="36"/>
        <v>0</v>
      </c>
      <c r="I206" s="36">
        <f t="shared" si="37"/>
        <v>0</v>
      </c>
      <c r="J206" s="36">
        <f t="shared" si="38"/>
        <v>0</v>
      </c>
      <c r="K206" s="36">
        <f t="shared" ca="1" si="30"/>
        <v>5.4512247149591099E-4</v>
      </c>
      <c r="L206" s="36">
        <f t="shared" ca="1" si="39"/>
        <v>2.9715850892981028E-7</v>
      </c>
      <c r="M206" s="36">
        <f t="shared" ca="1" si="31"/>
        <v>1318.5369048372067</v>
      </c>
      <c r="N206" s="36">
        <f t="shared" ca="1" si="32"/>
        <v>0.80544145676676682</v>
      </c>
      <c r="O206" s="36">
        <f t="shared" ca="1" si="33"/>
        <v>14288.165580407867</v>
      </c>
      <c r="P206" s="10">
        <f t="shared" ca="1" si="40"/>
        <v>-5.4512247149591099E-4</v>
      </c>
    </row>
    <row r="207" spans="4:16">
      <c r="D207" s="44">
        <f t="shared" si="41"/>
        <v>0</v>
      </c>
      <c r="E207" s="44">
        <f t="shared" si="41"/>
        <v>0</v>
      </c>
      <c r="F207" s="36">
        <f t="shared" si="34"/>
        <v>0</v>
      </c>
      <c r="G207" s="36">
        <f t="shared" si="35"/>
        <v>0</v>
      </c>
      <c r="H207" s="36">
        <f t="shared" si="36"/>
        <v>0</v>
      </c>
      <c r="I207" s="36">
        <f t="shared" si="37"/>
        <v>0</v>
      </c>
      <c r="J207" s="36">
        <f t="shared" si="38"/>
        <v>0</v>
      </c>
      <c r="K207" s="36">
        <f t="shared" ca="1" si="30"/>
        <v>5.4512247149591099E-4</v>
      </c>
      <c r="L207" s="36">
        <f t="shared" ca="1" si="39"/>
        <v>2.9715850892981028E-7</v>
      </c>
      <c r="M207" s="36">
        <f t="shared" ca="1" si="31"/>
        <v>1318.5369048372067</v>
      </c>
      <c r="N207" s="36">
        <f t="shared" ca="1" si="32"/>
        <v>0.80544145676676682</v>
      </c>
      <c r="O207" s="36">
        <f t="shared" ca="1" si="33"/>
        <v>14288.165580407867</v>
      </c>
      <c r="P207" s="10">
        <f t="shared" ca="1" si="40"/>
        <v>-5.4512247149591099E-4</v>
      </c>
    </row>
    <row r="208" spans="4:16">
      <c r="D208" s="44">
        <f t="shared" si="41"/>
        <v>0</v>
      </c>
      <c r="E208" s="44">
        <f t="shared" si="41"/>
        <v>0</v>
      </c>
      <c r="F208" s="36">
        <f t="shared" si="34"/>
        <v>0</v>
      </c>
      <c r="G208" s="36">
        <f t="shared" si="35"/>
        <v>0</v>
      </c>
      <c r="H208" s="36">
        <f t="shared" si="36"/>
        <v>0</v>
      </c>
      <c r="I208" s="36">
        <f t="shared" si="37"/>
        <v>0</v>
      </c>
      <c r="J208" s="36">
        <f t="shared" si="38"/>
        <v>0</v>
      </c>
      <c r="K208" s="36">
        <f t="shared" ca="1" si="30"/>
        <v>5.4512247149591099E-4</v>
      </c>
      <c r="L208" s="36">
        <f t="shared" ca="1" si="39"/>
        <v>2.9715850892981028E-7</v>
      </c>
      <c r="M208" s="36">
        <f t="shared" ca="1" si="31"/>
        <v>1318.5369048372067</v>
      </c>
      <c r="N208" s="36">
        <f t="shared" ca="1" si="32"/>
        <v>0.80544145676676682</v>
      </c>
      <c r="O208" s="36">
        <f t="shared" ca="1" si="33"/>
        <v>14288.165580407867</v>
      </c>
      <c r="P208" s="10">
        <f t="shared" ca="1" si="40"/>
        <v>-5.4512247149591099E-4</v>
      </c>
    </row>
    <row r="209" spans="4:16">
      <c r="D209" s="44">
        <f t="shared" si="41"/>
        <v>0</v>
      </c>
      <c r="E209" s="44">
        <f t="shared" si="41"/>
        <v>0</v>
      </c>
      <c r="F209" s="36">
        <f t="shared" si="34"/>
        <v>0</v>
      </c>
      <c r="G209" s="36">
        <f t="shared" si="35"/>
        <v>0</v>
      </c>
      <c r="H209" s="36">
        <f t="shared" si="36"/>
        <v>0</v>
      </c>
      <c r="I209" s="36">
        <f t="shared" si="37"/>
        <v>0</v>
      </c>
      <c r="J209" s="36">
        <f t="shared" si="38"/>
        <v>0</v>
      </c>
      <c r="K209" s="36">
        <f t="shared" ca="1" si="30"/>
        <v>5.4512247149591099E-4</v>
      </c>
      <c r="L209" s="36">
        <f t="shared" ca="1" si="39"/>
        <v>2.9715850892981028E-7</v>
      </c>
      <c r="M209" s="36">
        <f t="shared" ca="1" si="31"/>
        <v>1318.5369048372067</v>
      </c>
      <c r="N209" s="36">
        <f t="shared" ca="1" si="32"/>
        <v>0.80544145676676682</v>
      </c>
      <c r="O209" s="36">
        <f t="shared" ca="1" si="33"/>
        <v>14288.165580407867</v>
      </c>
      <c r="P209" s="10">
        <f t="shared" ca="1" si="40"/>
        <v>-5.4512247149591099E-4</v>
      </c>
    </row>
    <row r="210" spans="4:16">
      <c r="D210" s="44">
        <f t="shared" si="41"/>
        <v>0</v>
      </c>
      <c r="E210" s="44">
        <f t="shared" si="41"/>
        <v>0</v>
      </c>
      <c r="F210" s="36">
        <f t="shared" si="34"/>
        <v>0</v>
      </c>
      <c r="G210" s="36">
        <f t="shared" si="35"/>
        <v>0</v>
      </c>
      <c r="H210" s="36">
        <f t="shared" si="36"/>
        <v>0</v>
      </c>
      <c r="I210" s="36">
        <f t="shared" si="37"/>
        <v>0</v>
      </c>
      <c r="J210" s="36">
        <f t="shared" si="38"/>
        <v>0</v>
      </c>
      <c r="K210" s="36">
        <f t="shared" ca="1" si="30"/>
        <v>5.4512247149591099E-4</v>
      </c>
      <c r="L210" s="36">
        <f t="shared" ca="1" si="39"/>
        <v>2.9715850892981028E-7</v>
      </c>
      <c r="M210" s="36">
        <f t="shared" ca="1" si="31"/>
        <v>1318.5369048372067</v>
      </c>
      <c r="N210" s="36">
        <f t="shared" ca="1" si="32"/>
        <v>0.80544145676676682</v>
      </c>
      <c r="O210" s="36">
        <f t="shared" ca="1" si="33"/>
        <v>14288.165580407867</v>
      </c>
      <c r="P210" s="10">
        <f t="shared" ca="1" si="40"/>
        <v>-5.4512247149591099E-4</v>
      </c>
    </row>
    <row r="211" spans="4:16">
      <c r="D211" s="44">
        <f t="shared" si="41"/>
        <v>0</v>
      </c>
      <c r="E211" s="44">
        <f t="shared" si="41"/>
        <v>0</v>
      </c>
      <c r="F211" s="36">
        <f t="shared" si="34"/>
        <v>0</v>
      </c>
      <c r="G211" s="36">
        <f t="shared" si="35"/>
        <v>0</v>
      </c>
      <c r="H211" s="36">
        <f t="shared" si="36"/>
        <v>0</v>
      </c>
      <c r="I211" s="36">
        <f t="shared" si="37"/>
        <v>0</v>
      </c>
      <c r="J211" s="36">
        <f t="shared" si="38"/>
        <v>0</v>
      </c>
      <c r="K211" s="36">
        <f t="shared" ca="1" si="30"/>
        <v>5.4512247149591099E-4</v>
      </c>
      <c r="L211" s="36">
        <f t="shared" ca="1" si="39"/>
        <v>2.9715850892981028E-7</v>
      </c>
      <c r="M211" s="36">
        <f t="shared" ca="1" si="31"/>
        <v>1318.5369048372067</v>
      </c>
      <c r="N211" s="36">
        <f t="shared" ca="1" si="32"/>
        <v>0.80544145676676682</v>
      </c>
      <c r="O211" s="36">
        <f t="shared" ca="1" si="33"/>
        <v>14288.165580407867</v>
      </c>
      <c r="P211" s="10">
        <f t="shared" ca="1" si="40"/>
        <v>-5.4512247149591099E-4</v>
      </c>
    </row>
    <row r="212" spans="4:16">
      <c r="D212" s="44">
        <f t="shared" si="41"/>
        <v>0</v>
      </c>
      <c r="E212" s="44">
        <f t="shared" si="41"/>
        <v>0</v>
      </c>
      <c r="F212" s="36">
        <f t="shared" si="34"/>
        <v>0</v>
      </c>
      <c r="G212" s="36">
        <f t="shared" si="35"/>
        <v>0</v>
      </c>
      <c r="H212" s="36">
        <f t="shared" si="36"/>
        <v>0</v>
      </c>
      <c r="I212" s="36">
        <f t="shared" si="37"/>
        <v>0</v>
      </c>
      <c r="J212" s="36">
        <f t="shared" si="38"/>
        <v>0</v>
      </c>
      <c r="K212" s="36">
        <f t="shared" ca="1" si="30"/>
        <v>5.4512247149591099E-4</v>
      </c>
      <c r="L212" s="36">
        <f t="shared" ca="1" si="39"/>
        <v>2.9715850892981028E-7</v>
      </c>
      <c r="M212" s="36">
        <f t="shared" ca="1" si="31"/>
        <v>1318.5369048372067</v>
      </c>
      <c r="N212" s="36">
        <f t="shared" ca="1" si="32"/>
        <v>0.80544145676676682</v>
      </c>
      <c r="O212" s="36">
        <f t="shared" ca="1" si="33"/>
        <v>14288.165580407867</v>
      </c>
      <c r="P212" s="10">
        <f t="shared" ca="1" si="40"/>
        <v>-5.4512247149591099E-4</v>
      </c>
    </row>
    <row r="213" spans="4:16">
      <c r="D213" s="44">
        <f t="shared" ref="D213:E276" si="42">A213/A$18</f>
        <v>0</v>
      </c>
      <c r="E213" s="44">
        <f t="shared" si="42"/>
        <v>0</v>
      </c>
      <c r="F213" s="36">
        <f t="shared" si="34"/>
        <v>0</v>
      </c>
      <c r="G213" s="36">
        <f t="shared" si="35"/>
        <v>0</v>
      </c>
      <c r="H213" s="36">
        <f t="shared" si="36"/>
        <v>0</v>
      </c>
      <c r="I213" s="36">
        <f t="shared" si="37"/>
        <v>0</v>
      </c>
      <c r="J213" s="36">
        <f t="shared" si="38"/>
        <v>0</v>
      </c>
      <c r="K213" s="36">
        <f t="shared" ref="K213:K276" ca="1" si="43">+E$4+E$5*D213+E$6*D213^2</f>
        <v>5.4512247149591099E-4</v>
      </c>
      <c r="L213" s="36">
        <f t="shared" ca="1" si="39"/>
        <v>2.9715850892981028E-7</v>
      </c>
      <c r="M213" s="36">
        <f t="shared" ref="M213:M276" ca="1" si="44">(M$1-M$2*D213+M$3*F213)^2</f>
        <v>1318.5369048372067</v>
      </c>
      <c r="N213" s="36">
        <f t="shared" ref="N213:N276" ca="1" si="45">(-M$2+M$4*D213-M$5*F213)^2</f>
        <v>0.80544145676676682</v>
      </c>
      <c r="O213" s="36">
        <f t="shared" ref="O213:O276" ca="1" si="46">+(M$3-D213*M$5+F213*M$6)^2</f>
        <v>14288.165580407867</v>
      </c>
      <c r="P213" s="10">
        <f t="shared" ca="1" si="40"/>
        <v>-5.4512247149591099E-4</v>
      </c>
    </row>
    <row r="214" spans="4:16">
      <c r="D214" s="44">
        <f t="shared" si="42"/>
        <v>0</v>
      </c>
      <c r="E214" s="44">
        <f t="shared" si="42"/>
        <v>0</v>
      </c>
      <c r="F214" s="36">
        <f t="shared" ref="F214:F277" si="47">D214*D214</f>
        <v>0</v>
      </c>
      <c r="G214" s="36">
        <f t="shared" ref="G214:G277" si="48">D214*F214</f>
        <v>0</v>
      </c>
      <c r="H214" s="36">
        <f t="shared" ref="H214:H277" si="49">F214*F214</f>
        <v>0</v>
      </c>
      <c r="I214" s="36">
        <f t="shared" ref="I214:I277" si="50">E214*D214</f>
        <v>0</v>
      </c>
      <c r="J214" s="36">
        <f t="shared" ref="J214:J277" si="51">I214*D214</f>
        <v>0</v>
      </c>
      <c r="K214" s="36">
        <f t="shared" ca="1" si="43"/>
        <v>5.4512247149591099E-4</v>
      </c>
      <c r="L214" s="36">
        <f t="shared" ref="L214:L277" ca="1" si="52">+(K214-E214)^2</f>
        <v>2.9715850892981028E-7</v>
      </c>
      <c r="M214" s="36">
        <f t="shared" ca="1" si="44"/>
        <v>1318.5369048372067</v>
      </c>
      <c r="N214" s="36">
        <f t="shared" ca="1" si="45"/>
        <v>0.80544145676676682</v>
      </c>
      <c r="O214" s="36">
        <f t="shared" ca="1" si="46"/>
        <v>14288.165580407867</v>
      </c>
      <c r="P214" s="10">
        <f t="shared" ref="P214:P277" ca="1" si="53">+E214-K214</f>
        <v>-5.4512247149591099E-4</v>
      </c>
    </row>
    <row r="215" spans="4:16">
      <c r="D215" s="44">
        <f t="shared" si="42"/>
        <v>0</v>
      </c>
      <c r="E215" s="44">
        <f t="shared" si="42"/>
        <v>0</v>
      </c>
      <c r="F215" s="36">
        <f t="shared" si="47"/>
        <v>0</v>
      </c>
      <c r="G215" s="36">
        <f t="shared" si="48"/>
        <v>0</v>
      </c>
      <c r="H215" s="36">
        <f t="shared" si="49"/>
        <v>0</v>
      </c>
      <c r="I215" s="36">
        <f t="shared" si="50"/>
        <v>0</v>
      </c>
      <c r="J215" s="36">
        <f t="shared" si="51"/>
        <v>0</v>
      </c>
      <c r="K215" s="36">
        <f t="shared" ca="1" si="43"/>
        <v>5.4512247149591099E-4</v>
      </c>
      <c r="L215" s="36">
        <f t="shared" ca="1" si="52"/>
        <v>2.9715850892981028E-7</v>
      </c>
      <c r="M215" s="36">
        <f t="shared" ca="1" si="44"/>
        <v>1318.5369048372067</v>
      </c>
      <c r="N215" s="36">
        <f t="shared" ca="1" si="45"/>
        <v>0.80544145676676682</v>
      </c>
      <c r="O215" s="36">
        <f t="shared" ca="1" si="46"/>
        <v>14288.165580407867</v>
      </c>
      <c r="P215" s="10">
        <f t="shared" ca="1" si="53"/>
        <v>-5.4512247149591099E-4</v>
      </c>
    </row>
    <row r="216" spans="4:16">
      <c r="D216" s="44">
        <f t="shared" si="42"/>
        <v>0</v>
      </c>
      <c r="E216" s="44">
        <f t="shared" si="42"/>
        <v>0</v>
      </c>
      <c r="F216" s="36">
        <f t="shared" si="47"/>
        <v>0</v>
      </c>
      <c r="G216" s="36">
        <f t="shared" si="48"/>
        <v>0</v>
      </c>
      <c r="H216" s="36">
        <f t="shared" si="49"/>
        <v>0</v>
      </c>
      <c r="I216" s="36">
        <f t="shared" si="50"/>
        <v>0</v>
      </c>
      <c r="J216" s="36">
        <f t="shared" si="51"/>
        <v>0</v>
      </c>
      <c r="K216" s="36">
        <f t="shared" ca="1" si="43"/>
        <v>5.4512247149591099E-4</v>
      </c>
      <c r="L216" s="36">
        <f t="shared" ca="1" si="52"/>
        <v>2.9715850892981028E-7</v>
      </c>
      <c r="M216" s="36">
        <f t="shared" ca="1" si="44"/>
        <v>1318.5369048372067</v>
      </c>
      <c r="N216" s="36">
        <f t="shared" ca="1" si="45"/>
        <v>0.80544145676676682</v>
      </c>
      <c r="O216" s="36">
        <f t="shared" ca="1" si="46"/>
        <v>14288.165580407867</v>
      </c>
      <c r="P216" s="10">
        <f t="shared" ca="1" si="53"/>
        <v>-5.4512247149591099E-4</v>
      </c>
    </row>
    <row r="217" spans="4:16">
      <c r="D217" s="44">
        <f t="shared" si="42"/>
        <v>0</v>
      </c>
      <c r="E217" s="44">
        <f t="shared" si="42"/>
        <v>0</v>
      </c>
      <c r="F217" s="36">
        <f t="shared" si="47"/>
        <v>0</v>
      </c>
      <c r="G217" s="36">
        <f t="shared" si="48"/>
        <v>0</v>
      </c>
      <c r="H217" s="36">
        <f t="shared" si="49"/>
        <v>0</v>
      </c>
      <c r="I217" s="36">
        <f t="shared" si="50"/>
        <v>0</v>
      </c>
      <c r="J217" s="36">
        <f t="shared" si="51"/>
        <v>0</v>
      </c>
      <c r="K217" s="36">
        <f t="shared" ca="1" si="43"/>
        <v>5.4512247149591099E-4</v>
      </c>
      <c r="L217" s="36">
        <f t="shared" ca="1" si="52"/>
        <v>2.9715850892981028E-7</v>
      </c>
      <c r="M217" s="36">
        <f t="shared" ca="1" si="44"/>
        <v>1318.5369048372067</v>
      </c>
      <c r="N217" s="36">
        <f t="shared" ca="1" si="45"/>
        <v>0.80544145676676682</v>
      </c>
      <c r="O217" s="36">
        <f t="shared" ca="1" si="46"/>
        <v>14288.165580407867</v>
      </c>
      <c r="P217" s="10">
        <f t="shared" ca="1" si="53"/>
        <v>-5.4512247149591099E-4</v>
      </c>
    </row>
    <row r="218" spans="4:16">
      <c r="D218" s="44">
        <f t="shared" si="42"/>
        <v>0</v>
      </c>
      <c r="E218" s="44">
        <f t="shared" si="42"/>
        <v>0</v>
      </c>
      <c r="F218" s="36">
        <f t="shared" si="47"/>
        <v>0</v>
      </c>
      <c r="G218" s="36">
        <f t="shared" si="48"/>
        <v>0</v>
      </c>
      <c r="H218" s="36">
        <f t="shared" si="49"/>
        <v>0</v>
      </c>
      <c r="I218" s="36">
        <f t="shared" si="50"/>
        <v>0</v>
      </c>
      <c r="J218" s="36">
        <f t="shared" si="51"/>
        <v>0</v>
      </c>
      <c r="K218" s="36">
        <f t="shared" ca="1" si="43"/>
        <v>5.4512247149591099E-4</v>
      </c>
      <c r="L218" s="36">
        <f t="shared" ca="1" si="52"/>
        <v>2.9715850892981028E-7</v>
      </c>
      <c r="M218" s="36">
        <f t="shared" ca="1" si="44"/>
        <v>1318.5369048372067</v>
      </c>
      <c r="N218" s="36">
        <f t="shared" ca="1" si="45"/>
        <v>0.80544145676676682</v>
      </c>
      <c r="O218" s="36">
        <f t="shared" ca="1" si="46"/>
        <v>14288.165580407867</v>
      </c>
      <c r="P218" s="10">
        <f t="shared" ca="1" si="53"/>
        <v>-5.4512247149591099E-4</v>
      </c>
    </row>
    <row r="219" spans="4:16">
      <c r="D219" s="44">
        <f t="shared" si="42"/>
        <v>0</v>
      </c>
      <c r="E219" s="44">
        <f t="shared" si="42"/>
        <v>0</v>
      </c>
      <c r="F219" s="36">
        <f t="shared" si="47"/>
        <v>0</v>
      </c>
      <c r="G219" s="36">
        <f t="shared" si="48"/>
        <v>0</v>
      </c>
      <c r="H219" s="36">
        <f t="shared" si="49"/>
        <v>0</v>
      </c>
      <c r="I219" s="36">
        <f t="shared" si="50"/>
        <v>0</v>
      </c>
      <c r="J219" s="36">
        <f t="shared" si="51"/>
        <v>0</v>
      </c>
      <c r="K219" s="36">
        <f t="shared" ca="1" si="43"/>
        <v>5.4512247149591099E-4</v>
      </c>
      <c r="L219" s="36">
        <f t="shared" ca="1" si="52"/>
        <v>2.9715850892981028E-7</v>
      </c>
      <c r="M219" s="36">
        <f t="shared" ca="1" si="44"/>
        <v>1318.5369048372067</v>
      </c>
      <c r="N219" s="36">
        <f t="shared" ca="1" si="45"/>
        <v>0.80544145676676682</v>
      </c>
      <c r="O219" s="36">
        <f t="shared" ca="1" si="46"/>
        <v>14288.165580407867</v>
      </c>
      <c r="P219" s="10">
        <f t="shared" ca="1" si="53"/>
        <v>-5.4512247149591099E-4</v>
      </c>
    </row>
    <row r="220" spans="4:16">
      <c r="D220" s="44">
        <f t="shared" si="42"/>
        <v>0</v>
      </c>
      <c r="E220" s="44">
        <f t="shared" si="42"/>
        <v>0</v>
      </c>
      <c r="F220" s="36">
        <f t="shared" si="47"/>
        <v>0</v>
      </c>
      <c r="G220" s="36">
        <f t="shared" si="48"/>
        <v>0</v>
      </c>
      <c r="H220" s="36">
        <f t="shared" si="49"/>
        <v>0</v>
      </c>
      <c r="I220" s="36">
        <f t="shared" si="50"/>
        <v>0</v>
      </c>
      <c r="J220" s="36">
        <f t="shared" si="51"/>
        <v>0</v>
      </c>
      <c r="K220" s="36">
        <f t="shared" ca="1" si="43"/>
        <v>5.4512247149591099E-4</v>
      </c>
      <c r="L220" s="36">
        <f t="shared" ca="1" si="52"/>
        <v>2.9715850892981028E-7</v>
      </c>
      <c r="M220" s="36">
        <f t="shared" ca="1" si="44"/>
        <v>1318.5369048372067</v>
      </c>
      <c r="N220" s="36">
        <f t="shared" ca="1" si="45"/>
        <v>0.80544145676676682</v>
      </c>
      <c r="O220" s="36">
        <f t="shared" ca="1" si="46"/>
        <v>14288.165580407867</v>
      </c>
      <c r="P220" s="10">
        <f t="shared" ca="1" si="53"/>
        <v>-5.4512247149591099E-4</v>
      </c>
    </row>
    <row r="221" spans="4:16">
      <c r="D221" s="44">
        <f t="shared" si="42"/>
        <v>0</v>
      </c>
      <c r="E221" s="44">
        <f t="shared" si="42"/>
        <v>0</v>
      </c>
      <c r="F221" s="36">
        <f t="shared" si="47"/>
        <v>0</v>
      </c>
      <c r="G221" s="36">
        <f t="shared" si="48"/>
        <v>0</v>
      </c>
      <c r="H221" s="36">
        <f t="shared" si="49"/>
        <v>0</v>
      </c>
      <c r="I221" s="36">
        <f t="shared" si="50"/>
        <v>0</v>
      </c>
      <c r="J221" s="36">
        <f t="shared" si="51"/>
        <v>0</v>
      </c>
      <c r="K221" s="36">
        <f t="shared" ca="1" si="43"/>
        <v>5.4512247149591099E-4</v>
      </c>
      <c r="L221" s="36">
        <f t="shared" ca="1" si="52"/>
        <v>2.9715850892981028E-7</v>
      </c>
      <c r="M221" s="36">
        <f t="shared" ca="1" si="44"/>
        <v>1318.5369048372067</v>
      </c>
      <c r="N221" s="36">
        <f t="shared" ca="1" si="45"/>
        <v>0.80544145676676682</v>
      </c>
      <c r="O221" s="36">
        <f t="shared" ca="1" si="46"/>
        <v>14288.165580407867</v>
      </c>
      <c r="P221" s="10">
        <f t="shared" ca="1" si="53"/>
        <v>-5.4512247149591099E-4</v>
      </c>
    </row>
    <row r="222" spans="4:16">
      <c r="D222" s="44">
        <f t="shared" si="42"/>
        <v>0</v>
      </c>
      <c r="E222" s="44">
        <f t="shared" si="42"/>
        <v>0</v>
      </c>
      <c r="F222" s="36">
        <f t="shared" si="47"/>
        <v>0</v>
      </c>
      <c r="G222" s="36">
        <f t="shared" si="48"/>
        <v>0</v>
      </c>
      <c r="H222" s="36">
        <f t="shared" si="49"/>
        <v>0</v>
      </c>
      <c r="I222" s="36">
        <f t="shared" si="50"/>
        <v>0</v>
      </c>
      <c r="J222" s="36">
        <f t="shared" si="51"/>
        <v>0</v>
      </c>
      <c r="K222" s="36">
        <f t="shared" ca="1" si="43"/>
        <v>5.4512247149591099E-4</v>
      </c>
      <c r="L222" s="36">
        <f t="shared" ca="1" si="52"/>
        <v>2.9715850892981028E-7</v>
      </c>
      <c r="M222" s="36">
        <f t="shared" ca="1" si="44"/>
        <v>1318.5369048372067</v>
      </c>
      <c r="N222" s="36">
        <f t="shared" ca="1" si="45"/>
        <v>0.80544145676676682</v>
      </c>
      <c r="O222" s="36">
        <f t="shared" ca="1" si="46"/>
        <v>14288.165580407867</v>
      </c>
      <c r="P222" s="10">
        <f t="shared" ca="1" si="53"/>
        <v>-5.4512247149591099E-4</v>
      </c>
    </row>
    <row r="223" spans="4:16">
      <c r="D223" s="44">
        <f t="shared" si="42"/>
        <v>0</v>
      </c>
      <c r="E223" s="44">
        <f t="shared" si="42"/>
        <v>0</v>
      </c>
      <c r="F223" s="36">
        <f t="shared" si="47"/>
        <v>0</v>
      </c>
      <c r="G223" s="36">
        <f t="shared" si="48"/>
        <v>0</v>
      </c>
      <c r="H223" s="36">
        <f t="shared" si="49"/>
        <v>0</v>
      </c>
      <c r="I223" s="36">
        <f t="shared" si="50"/>
        <v>0</v>
      </c>
      <c r="J223" s="36">
        <f t="shared" si="51"/>
        <v>0</v>
      </c>
      <c r="K223" s="36">
        <f t="shared" ca="1" si="43"/>
        <v>5.4512247149591099E-4</v>
      </c>
      <c r="L223" s="36">
        <f t="shared" ca="1" si="52"/>
        <v>2.9715850892981028E-7</v>
      </c>
      <c r="M223" s="36">
        <f t="shared" ca="1" si="44"/>
        <v>1318.5369048372067</v>
      </c>
      <c r="N223" s="36">
        <f t="shared" ca="1" si="45"/>
        <v>0.80544145676676682</v>
      </c>
      <c r="O223" s="36">
        <f t="shared" ca="1" si="46"/>
        <v>14288.165580407867</v>
      </c>
      <c r="P223" s="10">
        <f t="shared" ca="1" si="53"/>
        <v>-5.4512247149591099E-4</v>
      </c>
    </row>
    <row r="224" spans="4:16">
      <c r="D224" s="44">
        <f t="shared" si="42"/>
        <v>0</v>
      </c>
      <c r="E224" s="44">
        <f t="shared" si="42"/>
        <v>0</v>
      </c>
      <c r="F224" s="36">
        <f t="shared" si="47"/>
        <v>0</v>
      </c>
      <c r="G224" s="36">
        <f t="shared" si="48"/>
        <v>0</v>
      </c>
      <c r="H224" s="36">
        <f t="shared" si="49"/>
        <v>0</v>
      </c>
      <c r="I224" s="36">
        <f t="shared" si="50"/>
        <v>0</v>
      </c>
      <c r="J224" s="36">
        <f t="shared" si="51"/>
        <v>0</v>
      </c>
      <c r="K224" s="36">
        <f t="shared" ca="1" si="43"/>
        <v>5.4512247149591099E-4</v>
      </c>
      <c r="L224" s="36">
        <f t="shared" ca="1" si="52"/>
        <v>2.9715850892981028E-7</v>
      </c>
      <c r="M224" s="36">
        <f t="shared" ca="1" si="44"/>
        <v>1318.5369048372067</v>
      </c>
      <c r="N224" s="36">
        <f t="shared" ca="1" si="45"/>
        <v>0.80544145676676682</v>
      </c>
      <c r="O224" s="36">
        <f t="shared" ca="1" si="46"/>
        <v>14288.165580407867</v>
      </c>
      <c r="P224" s="10">
        <f t="shared" ca="1" si="53"/>
        <v>-5.4512247149591099E-4</v>
      </c>
    </row>
    <row r="225" spans="4:16">
      <c r="D225" s="44">
        <f t="shared" si="42"/>
        <v>0</v>
      </c>
      <c r="E225" s="44">
        <f t="shared" si="42"/>
        <v>0</v>
      </c>
      <c r="F225" s="36">
        <f t="shared" si="47"/>
        <v>0</v>
      </c>
      <c r="G225" s="36">
        <f t="shared" si="48"/>
        <v>0</v>
      </c>
      <c r="H225" s="36">
        <f t="shared" si="49"/>
        <v>0</v>
      </c>
      <c r="I225" s="36">
        <f t="shared" si="50"/>
        <v>0</v>
      </c>
      <c r="J225" s="36">
        <f t="shared" si="51"/>
        <v>0</v>
      </c>
      <c r="K225" s="36">
        <f t="shared" ca="1" si="43"/>
        <v>5.4512247149591099E-4</v>
      </c>
      <c r="L225" s="36">
        <f t="shared" ca="1" si="52"/>
        <v>2.9715850892981028E-7</v>
      </c>
      <c r="M225" s="36">
        <f t="shared" ca="1" si="44"/>
        <v>1318.5369048372067</v>
      </c>
      <c r="N225" s="36">
        <f t="shared" ca="1" si="45"/>
        <v>0.80544145676676682</v>
      </c>
      <c r="O225" s="36">
        <f t="shared" ca="1" si="46"/>
        <v>14288.165580407867</v>
      </c>
      <c r="P225" s="10">
        <f t="shared" ca="1" si="53"/>
        <v>-5.4512247149591099E-4</v>
      </c>
    </row>
    <row r="226" spans="4:16">
      <c r="D226" s="44">
        <f t="shared" si="42"/>
        <v>0</v>
      </c>
      <c r="E226" s="44">
        <f t="shared" si="42"/>
        <v>0</v>
      </c>
      <c r="F226" s="36">
        <f t="shared" si="47"/>
        <v>0</v>
      </c>
      <c r="G226" s="36">
        <f t="shared" si="48"/>
        <v>0</v>
      </c>
      <c r="H226" s="36">
        <f t="shared" si="49"/>
        <v>0</v>
      </c>
      <c r="I226" s="36">
        <f t="shared" si="50"/>
        <v>0</v>
      </c>
      <c r="J226" s="36">
        <f t="shared" si="51"/>
        <v>0</v>
      </c>
      <c r="K226" s="36">
        <f t="shared" ca="1" si="43"/>
        <v>5.4512247149591099E-4</v>
      </c>
      <c r="L226" s="36">
        <f t="shared" ca="1" si="52"/>
        <v>2.9715850892981028E-7</v>
      </c>
      <c r="M226" s="36">
        <f t="shared" ca="1" si="44"/>
        <v>1318.5369048372067</v>
      </c>
      <c r="N226" s="36">
        <f t="shared" ca="1" si="45"/>
        <v>0.80544145676676682</v>
      </c>
      <c r="O226" s="36">
        <f t="shared" ca="1" si="46"/>
        <v>14288.165580407867</v>
      </c>
      <c r="P226" s="10">
        <f t="shared" ca="1" si="53"/>
        <v>-5.4512247149591099E-4</v>
      </c>
    </row>
    <row r="227" spans="4:16">
      <c r="D227" s="44">
        <f t="shared" si="42"/>
        <v>0</v>
      </c>
      <c r="E227" s="44">
        <f t="shared" si="42"/>
        <v>0</v>
      </c>
      <c r="F227" s="36">
        <f t="shared" si="47"/>
        <v>0</v>
      </c>
      <c r="G227" s="36">
        <f t="shared" si="48"/>
        <v>0</v>
      </c>
      <c r="H227" s="36">
        <f t="shared" si="49"/>
        <v>0</v>
      </c>
      <c r="I227" s="36">
        <f t="shared" si="50"/>
        <v>0</v>
      </c>
      <c r="J227" s="36">
        <f t="shared" si="51"/>
        <v>0</v>
      </c>
      <c r="K227" s="36">
        <f t="shared" ca="1" si="43"/>
        <v>5.4512247149591099E-4</v>
      </c>
      <c r="L227" s="36">
        <f t="shared" ca="1" si="52"/>
        <v>2.9715850892981028E-7</v>
      </c>
      <c r="M227" s="36">
        <f t="shared" ca="1" si="44"/>
        <v>1318.5369048372067</v>
      </c>
      <c r="N227" s="36">
        <f t="shared" ca="1" si="45"/>
        <v>0.80544145676676682</v>
      </c>
      <c r="O227" s="36">
        <f t="shared" ca="1" si="46"/>
        <v>14288.165580407867</v>
      </c>
      <c r="P227" s="10">
        <f t="shared" ca="1" si="53"/>
        <v>-5.4512247149591099E-4</v>
      </c>
    </row>
    <row r="228" spans="4:16">
      <c r="D228" s="44">
        <f t="shared" si="42"/>
        <v>0</v>
      </c>
      <c r="E228" s="44">
        <f t="shared" si="42"/>
        <v>0</v>
      </c>
      <c r="F228" s="36">
        <f t="shared" si="47"/>
        <v>0</v>
      </c>
      <c r="G228" s="36">
        <f t="shared" si="48"/>
        <v>0</v>
      </c>
      <c r="H228" s="36">
        <f t="shared" si="49"/>
        <v>0</v>
      </c>
      <c r="I228" s="36">
        <f t="shared" si="50"/>
        <v>0</v>
      </c>
      <c r="J228" s="36">
        <f t="shared" si="51"/>
        <v>0</v>
      </c>
      <c r="K228" s="36">
        <f t="shared" ca="1" si="43"/>
        <v>5.4512247149591099E-4</v>
      </c>
      <c r="L228" s="36">
        <f t="shared" ca="1" si="52"/>
        <v>2.9715850892981028E-7</v>
      </c>
      <c r="M228" s="36">
        <f t="shared" ca="1" si="44"/>
        <v>1318.5369048372067</v>
      </c>
      <c r="N228" s="36">
        <f t="shared" ca="1" si="45"/>
        <v>0.80544145676676682</v>
      </c>
      <c r="O228" s="36">
        <f t="shared" ca="1" si="46"/>
        <v>14288.165580407867</v>
      </c>
      <c r="P228" s="10">
        <f t="shared" ca="1" si="53"/>
        <v>-5.4512247149591099E-4</v>
      </c>
    </row>
    <row r="229" spans="4:16">
      <c r="D229" s="44">
        <f t="shared" si="42"/>
        <v>0</v>
      </c>
      <c r="E229" s="44">
        <f t="shared" si="42"/>
        <v>0</v>
      </c>
      <c r="F229" s="36">
        <f t="shared" si="47"/>
        <v>0</v>
      </c>
      <c r="G229" s="36">
        <f t="shared" si="48"/>
        <v>0</v>
      </c>
      <c r="H229" s="36">
        <f t="shared" si="49"/>
        <v>0</v>
      </c>
      <c r="I229" s="36">
        <f t="shared" si="50"/>
        <v>0</v>
      </c>
      <c r="J229" s="36">
        <f t="shared" si="51"/>
        <v>0</v>
      </c>
      <c r="K229" s="36">
        <f t="shared" ca="1" si="43"/>
        <v>5.4512247149591099E-4</v>
      </c>
      <c r="L229" s="36">
        <f t="shared" ca="1" si="52"/>
        <v>2.9715850892981028E-7</v>
      </c>
      <c r="M229" s="36">
        <f t="shared" ca="1" si="44"/>
        <v>1318.5369048372067</v>
      </c>
      <c r="N229" s="36">
        <f t="shared" ca="1" si="45"/>
        <v>0.80544145676676682</v>
      </c>
      <c r="O229" s="36">
        <f t="shared" ca="1" si="46"/>
        <v>14288.165580407867</v>
      </c>
      <c r="P229" s="10">
        <f t="shared" ca="1" si="53"/>
        <v>-5.4512247149591099E-4</v>
      </c>
    </row>
    <row r="230" spans="4:16">
      <c r="D230" s="44">
        <f t="shared" si="42"/>
        <v>0</v>
      </c>
      <c r="E230" s="44">
        <f t="shared" si="42"/>
        <v>0</v>
      </c>
      <c r="F230" s="36">
        <f t="shared" si="47"/>
        <v>0</v>
      </c>
      <c r="G230" s="36">
        <f t="shared" si="48"/>
        <v>0</v>
      </c>
      <c r="H230" s="36">
        <f t="shared" si="49"/>
        <v>0</v>
      </c>
      <c r="I230" s="36">
        <f t="shared" si="50"/>
        <v>0</v>
      </c>
      <c r="J230" s="36">
        <f t="shared" si="51"/>
        <v>0</v>
      </c>
      <c r="K230" s="36">
        <f t="shared" ca="1" si="43"/>
        <v>5.4512247149591099E-4</v>
      </c>
      <c r="L230" s="36">
        <f t="shared" ca="1" si="52"/>
        <v>2.9715850892981028E-7</v>
      </c>
      <c r="M230" s="36">
        <f t="shared" ca="1" si="44"/>
        <v>1318.5369048372067</v>
      </c>
      <c r="N230" s="36">
        <f t="shared" ca="1" si="45"/>
        <v>0.80544145676676682</v>
      </c>
      <c r="O230" s="36">
        <f t="shared" ca="1" si="46"/>
        <v>14288.165580407867</v>
      </c>
      <c r="P230" s="10">
        <f t="shared" ca="1" si="53"/>
        <v>-5.4512247149591099E-4</v>
      </c>
    </row>
    <row r="231" spans="4:16">
      <c r="D231" s="44">
        <f t="shared" si="42"/>
        <v>0</v>
      </c>
      <c r="E231" s="44">
        <f t="shared" si="42"/>
        <v>0</v>
      </c>
      <c r="F231" s="36">
        <f t="shared" si="47"/>
        <v>0</v>
      </c>
      <c r="G231" s="36">
        <f t="shared" si="48"/>
        <v>0</v>
      </c>
      <c r="H231" s="36">
        <f t="shared" si="49"/>
        <v>0</v>
      </c>
      <c r="I231" s="36">
        <f t="shared" si="50"/>
        <v>0</v>
      </c>
      <c r="J231" s="36">
        <f t="shared" si="51"/>
        <v>0</v>
      </c>
      <c r="K231" s="36">
        <f t="shared" ca="1" si="43"/>
        <v>5.4512247149591099E-4</v>
      </c>
      <c r="L231" s="36">
        <f t="shared" ca="1" si="52"/>
        <v>2.9715850892981028E-7</v>
      </c>
      <c r="M231" s="36">
        <f t="shared" ca="1" si="44"/>
        <v>1318.5369048372067</v>
      </c>
      <c r="N231" s="36">
        <f t="shared" ca="1" si="45"/>
        <v>0.80544145676676682</v>
      </c>
      <c r="O231" s="36">
        <f t="shared" ca="1" si="46"/>
        <v>14288.165580407867</v>
      </c>
      <c r="P231" s="10">
        <f t="shared" ca="1" si="53"/>
        <v>-5.4512247149591099E-4</v>
      </c>
    </row>
    <row r="232" spans="4:16">
      <c r="D232" s="44">
        <f t="shared" si="42"/>
        <v>0</v>
      </c>
      <c r="E232" s="44">
        <f t="shared" si="42"/>
        <v>0</v>
      </c>
      <c r="F232" s="36">
        <f t="shared" si="47"/>
        <v>0</v>
      </c>
      <c r="G232" s="36">
        <f t="shared" si="48"/>
        <v>0</v>
      </c>
      <c r="H232" s="36">
        <f t="shared" si="49"/>
        <v>0</v>
      </c>
      <c r="I232" s="36">
        <f t="shared" si="50"/>
        <v>0</v>
      </c>
      <c r="J232" s="36">
        <f t="shared" si="51"/>
        <v>0</v>
      </c>
      <c r="K232" s="36">
        <f t="shared" ca="1" si="43"/>
        <v>5.4512247149591099E-4</v>
      </c>
      <c r="L232" s="36">
        <f t="shared" ca="1" si="52"/>
        <v>2.9715850892981028E-7</v>
      </c>
      <c r="M232" s="36">
        <f t="shared" ca="1" si="44"/>
        <v>1318.5369048372067</v>
      </c>
      <c r="N232" s="36">
        <f t="shared" ca="1" si="45"/>
        <v>0.80544145676676682</v>
      </c>
      <c r="O232" s="36">
        <f t="shared" ca="1" si="46"/>
        <v>14288.165580407867</v>
      </c>
      <c r="P232" s="10">
        <f t="shared" ca="1" si="53"/>
        <v>-5.4512247149591099E-4</v>
      </c>
    </row>
    <row r="233" spans="4:16">
      <c r="D233" s="44">
        <f t="shared" si="42"/>
        <v>0</v>
      </c>
      <c r="E233" s="44">
        <f t="shared" si="42"/>
        <v>0</v>
      </c>
      <c r="F233" s="36">
        <f t="shared" si="47"/>
        <v>0</v>
      </c>
      <c r="G233" s="36">
        <f t="shared" si="48"/>
        <v>0</v>
      </c>
      <c r="H233" s="36">
        <f t="shared" si="49"/>
        <v>0</v>
      </c>
      <c r="I233" s="36">
        <f t="shared" si="50"/>
        <v>0</v>
      </c>
      <c r="J233" s="36">
        <f t="shared" si="51"/>
        <v>0</v>
      </c>
      <c r="K233" s="36">
        <f t="shared" ca="1" si="43"/>
        <v>5.4512247149591099E-4</v>
      </c>
      <c r="L233" s="36">
        <f t="shared" ca="1" si="52"/>
        <v>2.9715850892981028E-7</v>
      </c>
      <c r="M233" s="36">
        <f t="shared" ca="1" si="44"/>
        <v>1318.5369048372067</v>
      </c>
      <c r="N233" s="36">
        <f t="shared" ca="1" si="45"/>
        <v>0.80544145676676682</v>
      </c>
      <c r="O233" s="36">
        <f t="shared" ca="1" si="46"/>
        <v>14288.165580407867</v>
      </c>
      <c r="P233" s="10">
        <f t="shared" ca="1" si="53"/>
        <v>-5.4512247149591099E-4</v>
      </c>
    </row>
    <row r="234" spans="4:16">
      <c r="D234" s="44">
        <f t="shared" si="42"/>
        <v>0</v>
      </c>
      <c r="E234" s="44">
        <f t="shared" si="42"/>
        <v>0</v>
      </c>
      <c r="F234" s="36">
        <f t="shared" si="47"/>
        <v>0</v>
      </c>
      <c r="G234" s="36">
        <f t="shared" si="48"/>
        <v>0</v>
      </c>
      <c r="H234" s="36">
        <f t="shared" si="49"/>
        <v>0</v>
      </c>
      <c r="I234" s="36">
        <f t="shared" si="50"/>
        <v>0</v>
      </c>
      <c r="J234" s="36">
        <f t="shared" si="51"/>
        <v>0</v>
      </c>
      <c r="K234" s="36">
        <f t="shared" ca="1" si="43"/>
        <v>5.4512247149591099E-4</v>
      </c>
      <c r="L234" s="36">
        <f t="shared" ca="1" si="52"/>
        <v>2.9715850892981028E-7</v>
      </c>
      <c r="M234" s="36">
        <f t="shared" ca="1" si="44"/>
        <v>1318.5369048372067</v>
      </c>
      <c r="N234" s="36">
        <f t="shared" ca="1" si="45"/>
        <v>0.80544145676676682</v>
      </c>
      <c r="O234" s="36">
        <f t="shared" ca="1" si="46"/>
        <v>14288.165580407867</v>
      </c>
      <c r="P234" s="10">
        <f t="shared" ca="1" si="53"/>
        <v>-5.4512247149591099E-4</v>
      </c>
    </row>
    <row r="235" spans="4:16">
      <c r="D235" s="44">
        <f t="shared" si="42"/>
        <v>0</v>
      </c>
      <c r="E235" s="44">
        <f t="shared" si="42"/>
        <v>0</v>
      </c>
      <c r="F235" s="36">
        <f t="shared" si="47"/>
        <v>0</v>
      </c>
      <c r="G235" s="36">
        <f t="shared" si="48"/>
        <v>0</v>
      </c>
      <c r="H235" s="36">
        <f t="shared" si="49"/>
        <v>0</v>
      </c>
      <c r="I235" s="36">
        <f t="shared" si="50"/>
        <v>0</v>
      </c>
      <c r="J235" s="36">
        <f t="shared" si="51"/>
        <v>0</v>
      </c>
      <c r="K235" s="36">
        <f t="shared" ca="1" si="43"/>
        <v>5.4512247149591099E-4</v>
      </c>
      <c r="L235" s="36">
        <f t="shared" ca="1" si="52"/>
        <v>2.9715850892981028E-7</v>
      </c>
      <c r="M235" s="36">
        <f t="shared" ca="1" si="44"/>
        <v>1318.5369048372067</v>
      </c>
      <c r="N235" s="36">
        <f t="shared" ca="1" si="45"/>
        <v>0.80544145676676682</v>
      </c>
      <c r="O235" s="36">
        <f t="shared" ca="1" si="46"/>
        <v>14288.165580407867</v>
      </c>
      <c r="P235" s="10">
        <f t="shared" ca="1" si="53"/>
        <v>-5.4512247149591099E-4</v>
      </c>
    </row>
    <row r="236" spans="4:16">
      <c r="D236" s="44">
        <f t="shared" si="42"/>
        <v>0</v>
      </c>
      <c r="E236" s="44">
        <f t="shared" si="42"/>
        <v>0</v>
      </c>
      <c r="F236" s="36">
        <f t="shared" si="47"/>
        <v>0</v>
      </c>
      <c r="G236" s="36">
        <f t="shared" si="48"/>
        <v>0</v>
      </c>
      <c r="H236" s="36">
        <f t="shared" si="49"/>
        <v>0</v>
      </c>
      <c r="I236" s="36">
        <f t="shared" si="50"/>
        <v>0</v>
      </c>
      <c r="J236" s="36">
        <f t="shared" si="51"/>
        <v>0</v>
      </c>
      <c r="K236" s="36">
        <f t="shared" ca="1" si="43"/>
        <v>5.4512247149591099E-4</v>
      </c>
      <c r="L236" s="36">
        <f t="shared" ca="1" si="52"/>
        <v>2.9715850892981028E-7</v>
      </c>
      <c r="M236" s="36">
        <f t="shared" ca="1" si="44"/>
        <v>1318.5369048372067</v>
      </c>
      <c r="N236" s="36">
        <f t="shared" ca="1" si="45"/>
        <v>0.80544145676676682</v>
      </c>
      <c r="O236" s="36">
        <f t="shared" ca="1" si="46"/>
        <v>14288.165580407867</v>
      </c>
      <c r="P236" s="10">
        <f t="shared" ca="1" si="53"/>
        <v>-5.4512247149591099E-4</v>
      </c>
    </row>
    <row r="237" spans="4:16">
      <c r="D237" s="44">
        <f t="shared" si="42"/>
        <v>0</v>
      </c>
      <c r="E237" s="44">
        <f t="shared" si="42"/>
        <v>0</v>
      </c>
      <c r="F237" s="36">
        <f t="shared" si="47"/>
        <v>0</v>
      </c>
      <c r="G237" s="36">
        <f t="shared" si="48"/>
        <v>0</v>
      </c>
      <c r="H237" s="36">
        <f t="shared" si="49"/>
        <v>0</v>
      </c>
      <c r="I237" s="36">
        <f t="shared" si="50"/>
        <v>0</v>
      </c>
      <c r="J237" s="36">
        <f t="shared" si="51"/>
        <v>0</v>
      </c>
      <c r="K237" s="36">
        <f t="shared" ca="1" si="43"/>
        <v>5.4512247149591099E-4</v>
      </c>
      <c r="L237" s="36">
        <f t="shared" ca="1" si="52"/>
        <v>2.9715850892981028E-7</v>
      </c>
      <c r="M237" s="36">
        <f t="shared" ca="1" si="44"/>
        <v>1318.5369048372067</v>
      </c>
      <c r="N237" s="36">
        <f t="shared" ca="1" si="45"/>
        <v>0.80544145676676682</v>
      </c>
      <c r="O237" s="36">
        <f t="shared" ca="1" si="46"/>
        <v>14288.165580407867</v>
      </c>
      <c r="P237" s="10">
        <f t="shared" ca="1" si="53"/>
        <v>-5.4512247149591099E-4</v>
      </c>
    </row>
    <row r="238" spans="4:16">
      <c r="D238" s="44">
        <f t="shared" si="42"/>
        <v>0</v>
      </c>
      <c r="E238" s="44">
        <f t="shared" si="42"/>
        <v>0</v>
      </c>
      <c r="F238" s="36">
        <f t="shared" si="47"/>
        <v>0</v>
      </c>
      <c r="G238" s="36">
        <f t="shared" si="48"/>
        <v>0</v>
      </c>
      <c r="H238" s="36">
        <f t="shared" si="49"/>
        <v>0</v>
      </c>
      <c r="I238" s="36">
        <f t="shared" si="50"/>
        <v>0</v>
      </c>
      <c r="J238" s="36">
        <f t="shared" si="51"/>
        <v>0</v>
      </c>
      <c r="K238" s="36">
        <f t="shared" ca="1" si="43"/>
        <v>5.4512247149591099E-4</v>
      </c>
      <c r="L238" s="36">
        <f t="shared" ca="1" si="52"/>
        <v>2.9715850892981028E-7</v>
      </c>
      <c r="M238" s="36">
        <f t="shared" ca="1" si="44"/>
        <v>1318.5369048372067</v>
      </c>
      <c r="N238" s="36">
        <f t="shared" ca="1" si="45"/>
        <v>0.80544145676676682</v>
      </c>
      <c r="O238" s="36">
        <f t="shared" ca="1" si="46"/>
        <v>14288.165580407867</v>
      </c>
      <c r="P238" s="10">
        <f t="shared" ca="1" si="53"/>
        <v>-5.4512247149591099E-4</v>
      </c>
    </row>
    <row r="239" spans="4:16">
      <c r="D239" s="44">
        <f t="shared" si="42"/>
        <v>0</v>
      </c>
      <c r="E239" s="44">
        <f t="shared" si="42"/>
        <v>0</v>
      </c>
      <c r="F239" s="36">
        <f t="shared" si="47"/>
        <v>0</v>
      </c>
      <c r="G239" s="36">
        <f t="shared" si="48"/>
        <v>0</v>
      </c>
      <c r="H239" s="36">
        <f t="shared" si="49"/>
        <v>0</v>
      </c>
      <c r="I239" s="36">
        <f t="shared" si="50"/>
        <v>0</v>
      </c>
      <c r="J239" s="36">
        <f t="shared" si="51"/>
        <v>0</v>
      </c>
      <c r="K239" s="36">
        <f t="shared" ca="1" si="43"/>
        <v>5.4512247149591099E-4</v>
      </c>
      <c r="L239" s="36">
        <f t="shared" ca="1" si="52"/>
        <v>2.9715850892981028E-7</v>
      </c>
      <c r="M239" s="36">
        <f t="shared" ca="1" si="44"/>
        <v>1318.5369048372067</v>
      </c>
      <c r="N239" s="36">
        <f t="shared" ca="1" si="45"/>
        <v>0.80544145676676682</v>
      </c>
      <c r="O239" s="36">
        <f t="shared" ca="1" si="46"/>
        <v>14288.165580407867</v>
      </c>
      <c r="P239" s="10">
        <f t="shared" ca="1" si="53"/>
        <v>-5.4512247149591099E-4</v>
      </c>
    </row>
    <row r="240" spans="4:16">
      <c r="D240" s="44">
        <f t="shared" si="42"/>
        <v>0</v>
      </c>
      <c r="E240" s="44">
        <f t="shared" si="42"/>
        <v>0</v>
      </c>
      <c r="F240" s="36">
        <f t="shared" si="47"/>
        <v>0</v>
      </c>
      <c r="G240" s="36">
        <f t="shared" si="48"/>
        <v>0</v>
      </c>
      <c r="H240" s="36">
        <f t="shared" si="49"/>
        <v>0</v>
      </c>
      <c r="I240" s="36">
        <f t="shared" si="50"/>
        <v>0</v>
      </c>
      <c r="J240" s="36">
        <f t="shared" si="51"/>
        <v>0</v>
      </c>
      <c r="K240" s="36">
        <f t="shared" ca="1" si="43"/>
        <v>5.4512247149591099E-4</v>
      </c>
      <c r="L240" s="36">
        <f t="shared" ca="1" si="52"/>
        <v>2.9715850892981028E-7</v>
      </c>
      <c r="M240" s="36">
        <f t="shared" ca="1" si="44"/>
        <v>1318.5369048372067</v>
      </c>
      <c r="N240" s="36">
        <f t="shared" ca="1" si="45"/>
        <v>0.80544145676676682</v>
      </c>
      <c r="O240" s="36">
        <f t="shared" ca="1" si="46"/>
        <v>14288.165580407867</v>
      </c>
      <c r="P240" s="10">
        <f t="shared" ca="1" si="53"/>
        <v>-5.4512247149591099E-4</v>
      </c>
    </row>
    <row r="241" spans="4:16">
      <c r="D241" s="44">
        <f t="shared" si="42"/>
        <v>0</v>
      </c>
      <c r="E241" s="44">
        <f t="shared" si="42"/>
        <v>0</v>
      </c>
      <c r="F241" s="36">
        <f t="shared" si="47"/>
        <v>0</v>
      </c>
      <c r="G241" s="36">
        <f t="shared" si="48"/>
        <v>0</v>
      </c>
      <c r="H241" s="36">
        <f t="shared" si="49"/>
        <v>0</v>
      </c>
      <c r="I241" s="36">
        <f t="shared" si="50"/>
        <v>0</v>
      </c>
      <c r="J241" s="36">
        <f t="shared" si="51"/>
        <v>0</v>
      </c>
      <c r="K241" s="36">
        <f t="shared" ca="1" si="43"/>
        <v>5.4512247149591099E-4</v>
      </c>
      <c r="L241" s="36">
        <f t="shared" ca="1" si="52"/>
        <v>2.9715850892981028E-7</v>
      </c>
      <c r="M241" s="36">
        <f t="shared" ca="1" si="44"/>
        <v>1318.5369048372067</v>
      </c>
      <c r="N241" s="36">
        <f t="shared" ca="1" si="45"/>
        <v>0.80544145676676682</v>
      </c>
      <c r="O241" s="36">
        <f t="shared" ca="1" si="46"/>
        <v>14288.165580407867</v>
      </c>
      <c r="P241" s="10">
        <f t="shared" ca="1" si="53"/>
        <v>-5.4512247149591099E-4</v>
      </c>
    </row>
    <row r="242" spans="4:16">
      <c r="D242" s="44">
        <f t="shared" si="42"/>
        <v>0</v>
      </c>
      <c r="E242" s="44">
        <f t="shared" si="42"/>
        <v>0</v>
      </c>
      <c r="F242" s="36">
        <f t="shared" si="47"/>
        <v>0</v>
      </c>
      <c r="G242" s="36">
        <f t="shared" si="48"/>
        <v>0</v>
      </c>
      <c r="H242" s="36">
        <f t="shared" si="49"/>
        <v>0</v>
      </c>
      <c r="I242" s="36">
        <f t="shared" si="50"/>
        <v>0</v>
      </c>
      <c r="J242" s="36">
        <f t="shared" si="51"/>
        <v>0</v>
      </c>
      <c r="K242" s="36">
        <f t="shared" ca="1" si="43"/>
        <v>5.4512247149591099E-4</v>
      </c>
      <c r="L242" s="36">
        <f t="shared" ca="1" si="52"/>
        <v>2.9715850892981028E-7</v>
      </c>
      <c r="M242" s="36">
        <f t="shared" ca="1" si="44"/>
        <v>1318.5369048372067</v>
      </c>
      <c r="N242" s="36">
        <f t="shared" ca="1" si="45"/>
        <v>0.80544145676676682</v>
      </c>
      <c r="O242" s="36">
        <f t="shared" ca="1" si="46"/>
        <v>14288.165580407867</v>
      </c>
      <c r="P242" s="10">
        <f t="shared" ca="1" si="53"/>
        <v>-5.4512247149591099E-4</v>
      </c>
    </row>
    <row r="243" spans="4:16">
      <c r="D243" s="44">
        <f t="shared" si="42"/>
        <v>0</v>
      </c>
      <c r="E243" s="44">
        <f t="shared" si="42"/>
        <v>0</v>
      </c>
      <c r="F243" s="36">
        <f t="shared" si="47"/>
        <v>0</v>
      </c>
      <c r="G243" s="36">
        <f t="shared" si="48"/>
        <v>0</v>
      </c>
      <c r="H243" s="36">
        <f t="shared" si="49"/>
        <v>0</v>
      </c>
      <c r="I243" s="36">
        <f t="shared" si="50"/>
        <v>0</v>
      </c>
      <c r="J243" s="36">
        <f t="shared" si="51"/>
        <v>0</v>
      </c>
      <c r="K243" s="36">
        <f t="shared" ca="1" si="43"/>
        <v>5.4512247149591099E-4</v>
      </c>
      <c r="L243" s="36">
        <f t="shared" ca="1" si="52"/>
        <v>2.9715850892981028E-7</v>
      </c>
      <c r="M243" s="36">
        <f t="shared" ca="1" si="44"/>
        <v>1318.5369048372067</v>
      </c>
      <c r="N243" s="36">
        <f t="shared" ca="1" si="45"/>
        <v>0.80544145676676682</v>
      </c>
      <c r="O243" s="36">
        <f t="shared" ca="1" si="46"/>
        <v>14288.165580407867</v>
      </c>
      <c r="P243" s="10">
        <f t="shared" ca="1" si="53"/>
        <v>-5.4512247149591099E-4</v>
      </c>
    </row>
    <row r="244" spans="4:16">
      <c r="D244" s="44">
        <f t="shared" si="42"/>
        <v>0</v>
      </c>
      <c r="E244" s="44">
        <f t="shared" si="42"/>
        <v>0</v>
      </c>
      <c r="F244" s="36">
        <f t="shared" si="47"/>
        <v>0</v>
      </c>
      <c r="G244" s="36">
        <f t="shared" si="48"/>
        <v>0</v>
      </c>
      <c r="H244" s="36">
        <f t="shared" si="49"/>
        <v>0</v>
      </c>
      <c r="I244" s="36">
        <f t="shared" si="50"/>
        <v>0</v>
      </c>
      <c r="J244" s="36">
        <f t="shared" si="51"/>
        <v>0</v>
      </c>
      <c r="K244" s="36">
        <f t="shared" ca="1" si="43"/>
        <v>5.4512247149591099E-4</v>
      </c>
      <c r="L244" s="36">
        <f t="shared" ca="1" si="52"/>
        <v>2.9715850892981028E-7</v>
      </c>
      <c r="M244" s="36">
        <f t="shared" ca="1" si="44"/>
        <v>1318.5369048372067</v>
      </c>
      <c r="N244" s="36">
        <f t="shared" ca="1" si="45"/>
        <v>0.80544145676676682</v>
      </c>
      <c r="O244" s="36">
        <f t="shared" ca="1" si="46"/>
        <v>14288.165580407867</v>
      </c>
      <c r="P244" s="10">
        <f t="shared" ca="1" si="53"/>
        <v>-5.4512247149591099E-4</v>
      </c>
    </row>
    <row r="245" spans="4:16">
      <c r="D245" s="44">
        <f t="shared" si="42"/>
        <v>0</v>
      </c>
      <c r="E245" s="44">
        <f t="shared" si="42"/>
        <v>0</v>
      </c>
      <c r="F245" s="36">
        <f t="shared" si="47"/>
        <v>0</v>
      </c>
      <c r="G245" s="36">
        <f t="shared" si="48"/>
        <v>0</v>
      </c>
      <c r="H245" s="36">
        <f t="shared" si="49"/>
        <v>0</v>
      </c>
      <c r="I245" s="36">
        <f t="shared" si="50"/>
        <v>0</v>
      </c>
      <c r="J245" s="36">
        <f t="shared" si="51"/>
        <v>0</v>
      </c>
      <c r="K245" s="36">
        <f t="shared" ca="1" si="43"/>
        <v>5.4512247149591099E-4</v>
      </c>
      <c r="L245" s="36">
        <f t="shared" ca="1" si="52"/>
        <v>2.9715850892981028E-7</v>
      </c>
      <c r="M245" s="36">
        <f t="shared" ca="1" si="44"/>
        <v>1318.5369048372067</v>
      </c>
      <c r="N245" s="36">
        <f t="shared" ca="1" si="45"/>
        <v>0.80544145676676682</v>
      </c>
      <c r="O245" s="36">
        <f t="shared" ca="1" si="46"/>
        <v>14288.165580407867</v>
      </c>
      <c r="P245" s="10">
        <f t="shared" ca="1" si="53"/>
        <v>-5.4512247149591099E-4</v>
      </c>
    </row>
    <row r="246" spans="4:16">
      <c r="D246" s="44">
        <f t="shared" si="42"/>
        <v>0</v>
      </c>
      <c r="E246" s="44">
        <f t="shared" si="42"/>
        <v>0</v>
      </c>
      <c r="F246" s="36">
        <f t="shared" si="47"/>
        <v>0</v>
      </c>
      <c r="G246" s="36">
        <f t="shared" si="48"/>
        <v>0</v>
      </c>
      <c r="H246" s="36">
        <f t="shared" si="49"/>
        <v>0</v>
      </c>
      <c r="I246" s="36">
        <f t="shared" si="50"/>
        <v>0</v>
      </c>
      <c r="J246" s="36">
        <f t="shared" si="51"/>
        <v>0</v>
      </c>
      <c r="K246" s="36">
        <f t="shared" ca="1" si="43"/>
        <v>5.4512247149591099E-4</v>
      </c>
      <c r="L246" s="36">
        <f t="shared" ca="1" si="52"/>
        <v>2.9715850892981028E-7</v>
      </c>
      <c r="M246" s="36">
        <f t="shared" ca="1" si="44"/>
        <v>1318.5369048372067</v>
      </c>
      <c r="N246" s="36">
        <f t="shared" ca="1" si="45"/>
        <v>0.80544145676676682</v>
      </c>
      <c r="O246" s="36">
        <f t="shared" ca="1" si="46"/>
        <v>14288.165580407867</v>
      </c>
      <c r="P246" s="10">
        <f t="shared" ca="1" si="53"/>
        <v>-5.4512247149591099E-4</v>
      </c>
    </row>
    <row r="247" spans="4:16">
      <c r="D247" s="44">
        <f t="shared" si="42"/>
        <v>0</v>
      </c>
      <c r="E247" s="44">
        <f t="shared" si="42"/>
        <v>0</v>
      </c>
      <c r="F247" s="36">
        <f t="shared" si="47"/>
        <v>0</v>
      </c>
      <c r="G247" s="36">
        <f t="shared" si="48"/>
        <v>0</v>
      </c>
      <c r="H247" s="36">
        <f t="shared" si="49"/>
        <v>0</v>
      </c>
      <c r="I247" s="36">
        <f t="shared" si="50"/>
        <v>0</v>
      </c>
      <c r="J247" s="36">
        <f t="shared" si="51"/>
        <v>0</v>
      </c>
      <c r="K247" s="36">
        <f t="shared" ca="1" si="43"/>
        <v>5.4512247149591099E-4</v>
      </c>
      <c r="L247" s="36">
        <f t="shared" ca="1" si="52"/>
        <v>2.9715850892981028E-7</v>
      </c>
      <c r="M247" s="36">
        <f t="shared" ca="1" si="44"/>
        <v>1318.5369048372067</v>
      </c>
      <c r="N247" s="36">
        <f t="shared" ca="1" si="45"/>
        <v>0.80544145676676682</v>
      </c>
      <c r="O247" s="36">
        <f t="shared" ca="1" si="46"/>
        <v>14288.165580407867</v>
      </c>
      <c r="P247" s="10">
        <f t="shared" ca="1" si="53"/>
        <v>-5.4512247149591099E-4</v>
      </c>
    </row>
    <row r="248" spans="4:16">
      <c r="D248" s="44">
        <f t="shared" si="42"/>
        <v>0</v>
      </c>
      <c r="E248" s="44">
        <f t="shared" si="42"/>
        <v>0</v>
      </c>
      <c r="F248" s="36">
        <f t="shared" si="47"/>
        <v>0</v>
      </c>
      <c r="G248" s="36">
        <f t="shared" si="48"/>
        <v>0</v>
      </c>
      <c r="H248" s="36">
        <f t="shared" si="49"/>
        <v>0</v>
      </c>
      <c r="I248" s="36">
        <f t="shared" si="50"/>
        <v>0</v>
      </c>
      <c r="J248" s="36">
        <f t="shared" si="51"/>
        <v>0</v>
      </c>
      <c r="K248" s="36">
        <f t="shared" ca="1" si="43"/>
        <v>5.4512247149591099E-4</v>
      </c>
      <c r="L248" s="36">
        <f t="shared" ca="1" si="52"/>
        <v>2.9715850892981028E-7</v>
      </c>
      <c r="M248" s="36">
        <f t="shared" ca="1" si="44"/>
        <v>1318.5369048372067</v>
      </c>
      <c r="N248" s="36">
        <f t="shared" ca="1" si="45"/>
        <v>0.80544145676676682</v>
      </c>
      <c r="O248" s="36">
        <f t="shared" ca="1" si="46"/>
        <v>14288.165580407867</v>
      </c>
      <c r="P248" s="10">
        <f t="shared" ca="1" si="53"/>
        <v>-5.4512247149591099E-4</v>
      </c>
    </row>
    <row r="249" spans="4:16">
      <c r="D249" s="44">
        <f t="shared" si="42"/>
        <v>0</v>
      </c>
      <c r="E249" s="44">
        <f t="shared" si="42"/>
        <v>0</v>
      </c>
      <c r="F249" s="36">
        <f t="shared" si="47"/>
        <v>0</v>
      </c>
      <c r="G249" s="36">
        <f t="shared" si="48"/>
        <v>0</v>
      </c>
      <c r="H249" s="36">
        <f t="shared" si="49"/>
        <v>0</v>
      </c>
      <c r="I249" s="36">
        <f t="shared" si="50"/>
        <v>0</v>
      </c>
      <c r="J249" s="36">
        <f t="shared" si="51"/>
        <v>0</v>
      </c>
      <c r="K249" s="36">
        <f t="shared" ca="1" si="43"/>
        <v>5.4512247149591099E-4</v>
      </c>
      <c r="L249" s="36">
        <f t="shared" ca="1" si="52"/>
        <v>2.9715850892981028E-7</v>
      </c>
      <c r="M249" s="36">
        <f t="shared" ca="1" si="44"/>
        <v>1318.5369048372067</v>
      </c>
      <c r="N249" s="36">
        <f t="shared" ca="1" si="45"/>
        <v>0.80544145676676682</v>
      </c>
      <c r="O249" s="36">
        <f t="shared" ca="1" si="46"/>
        <v>14288.165580407867</v>
      </c>
      <c r="P249" s="10">
        <f t="shared" ca="1" si="53"/>
        <v>-5.4512247149591099E-4</v>
      </c>
    </row>
    <row r="250" spans="4:16">
      <c r="D250" s="44">
        <f t="shared" si="42"/>
        <v>0</v>
      </c>
      <c r="E250" s="44">
        <f t="shared" si="42"/>
        <v>0</v>
      </c>
      <c r="F250" s="36">
        <f t="shared" si="47"/>
        <v>0</v>
      </c>
      <c r="G250" s="36">
        <f t="shared" si="48"/>
        <v>0</v>
      </c>
      <c r="H250" s="36">
        <f t="shared" si="49"/>
        <v>0</v>
      </c>
      <c r="I250" s="36">
        <f t="shared" si="50"/>
        <v>0</v>
      </c>
      <c r="J250" s="36">
        <f t="shared" si="51"/>
        <v>0</v>
      </c>
      <c r="K250" s="36">
        <f t="shared" ca="1" si="43"/>
        <v>5.4512247149591099E-4</v>
      </c>
      <c r="L250" s="36">
        <f t="shared" ca="1" si="52"/>
        <v>2.9715850892981028E-7</v>
      </c>
      <c r="M250" s="36">
        <f t="shared" ca="1" si="44"/>
        <v>1318.5369048372067</v>
      </c>
      <c r="N250" s="36">
        <f t="shared" ca="1" si="45"/>
        <v>0.80544145676676682</v>
      </c>
      <c r="O250" s="36">
        <f t="shared" ca="1" si="46"/>
        <v>14288.165580407867</v>
      </c>
      <c r="P250" s="10">
        <f t="shared" ca="1" si="53"/>
        <v>-5.4512247149591099E-4</v>
      </c>
    </row>
    <row r="251" spans="4:16">
      <c r="D251" s="44">
        <f t="shared" si="42"/>
        <v>0</v>
      </c>
      <c r="E251" s="44">
        <f t="shared" si="42"/>
        <v>0</v>
      </c>
      <c r="F251" s="36">
        <f t="shared" si="47"/>
        <v>0</v>
      </c>
      <c r="G251" s="36">
        <f t="shared" si="48"/>
        <v>0</v>
      </c>
      <c r="H251" s="36">
        <f t="shared" si="49"/>
        <v>0</v>
      </c>
      <c r="I251" s="36">
        <f t="shared" si="50"/>
        <v>0</v>
      </c>
      <c r="J251" s="36">
        <f t="shared" si="51"/>
        <v>0</v>
      </c>
      <c r="K251" s="36">
        <f t="shared" ca="1" si="43"/>
        <v>5.4512247149591099E-4</v>
      </c>
      <c r="L251" s="36">
        <f t="shared" ca="1" si="52"/>
        <v>2.9715850892981028E-7</v>
      </c>
      <c r="M251" s="36">
        <f t="shared" ca="1" si="44"/>
        <v>1318.5369048372067</v>
      </c>
      <c r="N251" s="36">
        <f t="shared" ca="1" si="45"/>
        <v>0.80544145676676682</v>
      </c>
      <c r="O251" s="36">
        <f t="shared" ca="1" si="46"/>
        <v>14288.165580407867</v>
      </c>
      <c r="P251" s="10">
        <f t="shared" ca="1" si="53"/>
        <v>-5.4512247149591099E-4</v>
      </c>
    </row>
    <row r="252" spans="4:16">
      <c r="D252" s="44">
        <f t="shared" si="42"/>
        <v>0</v>
      </c>
      <c r="E252" s="44">
        <f t="shared" si="42"/>
        <v>0</v>
      </c>
      <c r="F252" s="36">
        <f t="shared" si="47"/>
        <v>0</v>
      </c>
      <c r="G252" s="36">
        <f t="shared" si="48"/>
        <v>0</v>
      </c>
      <c r="H252" s="36">
        <f t="shared" si="49"/>
        <v>0</v>
      </c>
      <c r="I252" s="36">
        <f t="shared" si="50"/>
        <v>0</v>
      </c>
      <c r="J252" s="36">
        <f t="shared" si="51"/>
        <v>0</v>
      </c>
      <c r="K252" s="36">
        <f t="shared" ca="1" si="43"/>
        <v>5.4512247149591099E-4</v>
      </c>
      <c r="L252" s="36">
        <f t="shared" ca="1" si="52"/>
        <v>2.9715850892981028E-7</v>
      </c>
      <c r="M252" s="36">
        <f t="shared" ca="1" si="44"/>
        <v>1318.5369048372067</v>
      </c>
      <c r="N252" s="36">
        <f t="shared" ca="1" si="45"/>
        <v>0.80544145676676682</v>
      </c>
      <c r="O252" s="36">
        <f t="shared" ca="1" si="46"/>
        <v>14288.165580407867</v>
      </c>
      <c r="P252" s="10">
        <f t="shared" ca="1" si="53"/>
        <v>-5.4512247149591099E-4</v>
      </c>
    </row>
    <row r="253" spans="4:16">
      <c r="D253" s="44">
        <f t="shared" si="42"/>
        <v>0</v>
      </c>
      <c r="E253" s="44">
        <f t="shared" si="42"/>
        <v>0</v>
      </c>
      <c r="F253" s="36">
        <f t="shared" si="47"/>
        <v>0</v>
      </c>
      <c r="G253" s="36">
        <f t="shared" si="48"/>
        <v>0</v>
      </c>
      <c r="H253" s="36">
        <f t="shared" si="49"/>
        <v>0</v>
      </c>
      <c r="I253" s="36">
        <f t="shared" si="50"/>
        <v>0</v>
      </c>
      <c r="J253" s="36">
        <f t="shared" si="51"/>
        <v>0</v>
      </c>
      <c r="K253" s="36">
        <f t="shared" ca="1" si="43"/>
        <v>5.4512247149591099E-4</v>
      </c>
      <c r="L253" s="36">
        <f t="shared" ca="1" si="52"/>
        <v>2.9715850892981028E-7</v>
      </c>
      <c r="M253" s="36">
        <f t="shared" ca="1" si="44"/>
        <v>1318.5369048372067</v>
      </c>
      <c r="N253" s="36">
        <f t="shared" ca="1" si="45"/>
        <v>0.80544145676676682</v>
      </c>
      <c r="O253" s="36">
        <f t="shared" ca="1" si="46"/>
        <v>14288.165580407867</v>
      </c>
      <c r="P253" s="10">
        <f t="shared" ca="1" si="53"/>
        <v>-5.4512247149591099E-4</v>
      </c>
    </row>
    <row r="254" spans="4:16">
      <c r="D254" s="44">
        <f t="shared" si="42"/>
        <v>0</v>
      </c>
      <c r="E254" s="44">
        <f t="shared" si="42"/>
        <v>0</v>
      </c>
      <c r="F254" s="36">
        <f t="shared" si="47"/>
        <v>0</v>
      </c>
      <c r="G254" s="36">
        <f t="shared" si="48"/>
        <v>0</v>
      </c>
      <c r="H254" s="36">
        <f t="shared" si="49"/>
        <v>0</v>
      </c>
      <c r="I254" s="36">
        <f t="shared" si="50"/>
        <v>0</v>
      </c>
      <c r="J254" s="36">
        <f t="shared" si="51"/>
        <v>0</v>
      </c>
      <c r="K254" s="36">
        <f t="shared" ca="1" si="43"/>
        <v>5.4512247149591099E-4</v>
      </c>
      <c r="L254" s="36">
        <f t="shared" ca="1" si="52"/>
        <v>2.9715850892981028E-7</v>
      </c>
      <c r="M254" s="36">
        <f t="shared" ca="1" si="44"/>
        <v>1318.5369048372067</v>
      </c>
      <c r="N254" s="36">
        <f t="shared" ca="1" si="45"/>
        <v>0.80544145676676682</v>
      </c>
      <c r="O254" s="36">
        <f t="shared" ca="1" si="46"/>
        <v>14288.165580407867</v>
      </c>
      <c r="P254" s="10">
        <f t="shared" ca="1" si="53"/>
        <v>-5.4512247149591099E-4</v>
      </c>
    </row>
    <row r="255" spans="4:16">
      <c r="D255" s="44">
        <f t="shared" si="42"/>
        <v>0</v>
      </c>
      <c r="E255" s="44">
        <f t="shared" si="42"/>
        <v>0</v>
      </c>
      <c r="F255" s="36">
        <f t="shared" si="47"/>
        <v>0</v>
      </c>
      <c r="G255" s="36">
        <f t="shared" si="48"/>
        <v>0</v>
      </c>
      <c r="H255" s="36">
        <f t="shared" si="49"/>
        <v>0</v>
      </c>
      <c r="I255" s="36">
        <f t="shared" si="50"/>
        <v>0</v>
      </c>
      <c r="J255" s="36">
        <f t="shared" si="51"/>
        <v>0</v>
      </c>
      <c r="K255" s="36">
        <f t="shared" ca="1" si="43"/>
        <v>5.4512247149591099E-4</v>
      </c>
      <c r="L255" s="36">
        <f t="shared" ca="1" si="52"/>
        <v>2.9715850892981028E-7</v>
      </c>
      <c r="M255" s="36">
        <f t="shared" ca="1" si="44"/>
        <v>1318.5369048372067</v>
      </c>
      <c r="N255" s="36">
        <f t="shared" ca="1" si="45"/>
        <v>0.80544145676676682</v>
      </c>
      <c r="O255" s="36">
        <f t="shared" ca="1" si="46"/>
        <v>14288.165580407867</v>
      </c>
      <c r="P255" s="10">
        <f t="shared" ca="1" si="53"/>
        <v>-5.4512247149591099E-4</v>
      </c>
    </row>
    <row r="256" spans="4:16">
      <c r="D256" s="44">
        <f t="shared" si="42"/>
        <v>0</v>
      </c>
      <c r="E256" s="44">
        <f t="shared" si="42"/>
        <v>0</v>
      </c>
      <c r="F256" s="36">
        <f t="shared" si="47"/>
        <v>0</v>
      </c>
      <c r="G256" s="36">
        <f t="shared" si="48"/>
        <v>0</v>
      </c>
      <c r="H256" s="36">
        <f t="shared" si="49"/>
        <v>0</v>
      </c>
      <c r="I256" s="36">
        <f t="shared" si="50"/>
        <v>0</v>
      </c>
      <c r="J256" s="36">
        <f t="shared" si="51"/>
        <v>0</v>
      </c>
      <c r="K256" s="36">
        <f t="shared" ca="1" si="43"/>
        <v>5.4512247149591099E-4</v>
      </c>
      <c r="L256" s="36">
        <f t="shared" ca="1" si="52"/>
        <v>2.9715850892981028E-7</v>
      </c>
      <c r="M256" s="36">
        <f t="shared" ca="1" si="44"/>
        <v>1318.5369048372067</v>
      </c>
      <c r="N256" s="36">
        <f t="shared" ca="1" si="45"/>
        <v>0.80544145676676682</v>
      </c>
      <c r="O256" s="36">
        <f t="shared" ca="1" si="46"/>
        <v>14288.165580407867</v>
      </c>
      <c r="P256" s="10">
        <f t="shared" ca="1" si="53"/>
        <v>-5.4512247149591099E-4</v>
      </c>
    </row>
    <row r="257" spans="4:16">
      <c r="D257" s="44">
        <f t="shared" si="42"/>
        <v>0</v>
      </c>
      <c r="E257" s="44">
        <f t="shared" si="42"/>
        <v>0</v>
      </c>
      <c r="F257" s="36">
        <f t="shared" si="47"/>
        <v>0</v>
      </c>
      <c r="G257" s="36">
        <f t="shared" si="48"/>
        <v>0</v>
      </c>
      <c r="H257" s="36">
        <f t="shared" si="49"/>
        <v>0</v>
      </c>
      <c r="I257" s="36">
        <f t="shared" si="50"/>
        <v>0</v>
      </c>
      <c r="J257" s="36">
        <f t="shared" si="51"/>
        <v>0</v>
      </c>
      <c r="K257" s="36">
        <f t="shared" ca="1" si="43"/>
        <v>5.4512247149591099E-4</v>
      </c>
      <c r="L257" s="36">
        <f t="shared" ca="1" si="52"/>
        <v>2.9715850892981028E-7</v>
      </c>
      <c r="M257" s="36">
        <f t="shared" ca="1" si="44"/>
        <v>1318.5369048372067</v>
      </c>
      <c r="N257" s="36">
        <f t="shared" ca="1" si="45"/>
        <v>0.80544145676676682</v>
      </c>
      <c r="O257" s="36">
        <f t="shared" ca="1" si="46"/>
        <v>14288.165580407867</v>
      </c>
      <c r="P257" s="10">
        <f t="shared" ca="1" si="53"/>
        <v>-5.4512247149591099E-4</v>
      </c>
    </row>
    <row r="258" spans="4:16">
      <c r="D258" s="44">
        <f t="shared" si="42"/>
        <v>0</v>
      </c>
      <c r="E258" s="44">
        <f t="shared" si="42"/>
        <v>0</v>
      </c>
      <c r="F258" s="36">
        <f t="shared" si="47"/>
        <v>0</v>
      </c>
      <c r="G258" s="36">
        <f t="shared" si="48"/>
        <v>0</v>
      </c>
      <c r="H258" s="36">
        <f t="shared" si="49"/>
        <v>0</v>
      </c>
      <c r="I258" s="36">
        <f t="shared" si="50"/>
        <v>0</v>
      </c>
      <c r="J258" s="36">
        <f t="shared" si="51"/>
        <v>0</v>
      </c>
      <c r="K258" s="36">
        <f t="shared" ca="1" si="43"/>
        <v>5.4512247149591099E-4</v>
      </c>
      <c r="L258" s="36">
        <f t="shared" ca="1" si="52"/>
        <v>2.9715850892981028E-7</v>
      </c>
      <c r="M258" s="36">
        <f t="shared" ca="1" si="44"/>
        <v>1318.5369048372067</v>
      </c>
      <c r="N258" s="36">
        <f t="shared" ca="1" si="45"/>
        <v>0.80544145676676682</v>
      </c>
      <c r="O258" s="36">
        <f t="shared" ca="1" si="46"/>
        <v>14288.165580407867</v>
      </c>
      <c r="P258" s="10">
        <f t="shared" ca="1" si="53"/>
        <v>-5.4512247149591099E-4</v>
      </c>
    </row>
    <row r="259" spans="4:16">
      <c r="D259" s="44">
        <f t="shared" si="42"/>
        <v>0</v>
      </c>
      <c r="E259" s="44">
        <f t="shared" si="42"/>
        <v>0</v>
      </c>
      <c r="F259" s="36">
        <f t="shared" si="47"/>
        <v>0</v>
      </c>
      <c r="G259" s="36">
        <f t="shared" si="48"/>
        <v>0</v>
      </c>
      <c r="H259" s="36">
        <f t="shared" si="49"/>
        <v>0</v>
      </c>
      <c r="I259" s="36">
        <f t="shared" si="50"/>
        <v>0</v>
      </c>
      <c r="J259" s="36">
        <f t="shared" si="51"/>
        <v>0</v>
      </c>
      <c r="K259" s="36">
        <f t="shared" ca="1" si="43"/>
        <v>5.4512247149591099E-4</v>
      </c>
      <c r="L259" s="36">
        <f t="shared" ca="1" si="52"/>
        <v>2.9715850892981028E-7</v>
      </c>
      <c r="M259" s="36">
        <f t="shared" ca="1" si="44"/>
        <v>1318.5369048372067</v>
      </c>
      <c r="N259" s="36">
        <f t="shared" ca="1" si="45"/>
        <v>0.80544145676676682</v>
      </c>
      <c r="O259" s="36">
        <f t="shared" ca="1" si="46"/>
        <v>14288.165580407867</v>
      </c>
      <c r="P259" s="10">
        <f t="shared" ca="1" si="53"/>
        <v>-5.4512247149591099E-4</v>
      </c>
    </row>
    <row r="260" spans="4:16">
      <c r="D260" s="44">
        <f t="shared" si="42"/>
        <v>0</v>
      </c>
      <c r="E260" s="44">
        <f t="shared" si="42"/>
        <v>0</v>
      </c>
      <c r="F260" s="36">
        <f t="shared" si="47"/>
        <v>0</v>
      </c>
      <c r="G260" s="36">
        <f t="shared" si="48"/>
        <v>0</v>
      </c>
      <c r="H260" s="36">
        <f t="shared" si="49"/>
        <v>0</v>
      </c>
      <c r="I260" s="36">
        <f t="shared" si="50"/>
        <v>0</v>
      </c>
      <c r="J260" s="36">
        <f t="shared" si="51"/>
        <v>0</v>
      </c>
      <c r="K260" s="36">
        <f t="shared" ca="1" si="43"/>
        <v>5.4512247149591099E-4</v>
      </c>
      <c r="L260" s="36">
        <f t="shared" ca="1" si="52"/>
        <v>2.9715850892981028E-7</v>
      </c>
      <c r="M260" s="36">
        <f t="shared" ca="1" si="44"/>
        <v>1318.5369048372067</v>
      </c>
      <c r="N260" s="36">
        <f t="shared" ca="1" si="45"/>
        <v>0.80544145676676682</v>
      </c>
      <c r="O260" s="36">
        <f t="shared" ca="1" si="46"/>
        <v>14288.165580407867</v>
      </c>
      <c r="P260" s="10">
        <f t="shared" ca="1" si="53"/>
        <v>-5.4512247149591099E-4</v>
      </c>
    </row>
    <row r="261" spans="4:16">
      <c r="D261" s="44">
        <f t="shared" si="42"/>
        <v>0</v>
      </c>
      <c r="E261" s="44">
        <f t="shared" si="42"/>
        <v>0</v>
      </c>
      <c r="F261" s="36">
        <f t="shared" si="47"/>
        <v>0</v>
      </c>
      <c r="G261" s="36">
        <f t="shared" si="48"/>
        <v>0</v>
      </c>
      <c r="H261" s="36">
        <f t="shared" si="49"/>
        <v>0</v>
      </c>
      <c r="I261" s="36">
        <f t="shared" si="50"/>
        <v>0</v>
      </c>
      <c r="J261" s="36">
        <f t="shared" si="51"/>
        <v>0</v>
      </c>
      <c r="K261" s="36">
        <f t="shared" ca="1" si="43"/>
        <v>5.4512247149591099E-4</v>
      </c>
      <c r="L261" s="36">
        <f t="shared" ca="1" si="52"/>
        <v>2.9715850892981028E-7</v>
      </c>
      <c r="M261" s="36">
        <f t="shared" ca="1" si="44"/>
        <v>1318.5369048372067</v>
      </c>
      <c r="N261" s="36">
        <f t="shared" ca="1" si="45"/>
        <v>0.80544145676676682</v>
      </c>
      <c r="O261" s="36">
        <f t="shared" ca="1" si="46"/>
        <v>14288.165580407867</v>
      </c>
      <c r="P261" s="10">
        <f t="shared" ca="1" si="53"/>
        <v>-5.4512247149591099E-4</v>
      </c>
    </row>
    <row r="262" spans="4:16">
      <c r="D262" s="44">
        <f t="shared" si="42"/>
        <v>0</v>
      </c>
      <c r="E262" s="44">
        <f t="shared" si="42"/>
        <v>0</v>
      </c>
      <c r="F262" s="36">
        <f t="shared" si="47"/>
        <v>0</v>
      </c>
      <c r="G262" s="36">
        <f t="shared" si="48"/>
        <v>0</v>
      </c>
      <c r="H262" s="36">
        <f t="shared" si="49"/>
        <v>0</v>
      </c>
      <c r="I262" s="36">
        <f t="shared" si="50"/>
        <v>0</v>
      </c>
      <c r="J262" s="36">
        <f t="shared" si="51"/>
        <v>0</v>
      </c>
      <c r="K262" s="36">
        <f t="shared" ca="1" si="43"/>
        <v>5.4512247149591099E-4</v>
      </c>
      <c r="L262" s="36">
        <f t="shared" ca="1" si="52"/>
        <v>2.9715850892981028E-7</v>
      </c>
      <c r="M262" s="36">
        <f t="shared" ca="1" si="44"/>
        <v>1318.5369048372067</v>
      </c>
      <c r="N262" s="36">
        <f t="shared" ca="1" si="45"/>
        <v>0.80544145676676682</v>
      </c>
      <c r="O262" s="36">
        <f t="shared" ca="1" si="46"/>
        <v>14288.165580407867</v>
      </c>
      <c r="P262" s="10">
        <f t="shared" ca="1" si="53"/>
        <v>-5.4512247149591099E-4</v>
      </c>
    </row>
    <row r="263" spans="4:16">
      <c r="D263" s="44">
        <f t="shared" si="42"/>
        <v>0</v>
      </c>
      <c r="E263" s="44">
        <f t="shared" si="42"/>
        <v>0</v>
      </c>
      <c r="F263" s="36">
        <f t="shared" si="47"/>
        <v>0</v>
      </c>
      <c r="G263" s="36">
        <f t="shared" si="48"/>
        <v>0</v>
      </c>
      <c r="H263" s="36">
        <f t="shared" si="49"/>
        <v>0</v>
      </c>
      <c r="I263" s="36">
        <f t="shared" si="50"/>
        <v>0</v>
      </c>
      <c r="J263" s="36">
        <f t="shared" si="51"/>
        <v>0</v>
      </c>
      <c r="K263" s="36">
        <f t="shared" ca="1" si="43"/>
        <v>5.4512247149591099E-4</v>
      </c>
      <c r="L263" s="36">
        <f t="shared" ca="1" si="52"/>
        <v>2.9715850892981028E-7</v>
      </c>
      <c r="M263" s="36">
        <f t="shared" ca="1" si="44"/>
        <v>1318.5369048372067</v>
      </c>
      <c r="N263" s="36">
        <f t="shared" ca="1" si="45"/>
        <v>0.80544145676676682</v>
      </c>
      <c r="O263" s="36">
        <f t="shared" ca="1" si="46"/>
        <v>14288.165580407867</v>
      </c>
      <c r="P263" s="10">
        <f t="shared" ca="1" si="53"/>
        <v>-5.4512247149591099E-4</v>
      </c>
    </row>
    <row r="264" spans="4:16">
      <c r="D264" s="44">
        <f t="shared" si="42"/>
        <v>0</v>
      </c>
      <c r="E264" s="44">
        <f t="shared" si="42"/>
        <v>0</v>
      </c>
      <c r="F264" s="36">
        <f t="shared" si="47"/>
        <v>0</v>
      </c>
      <c r="G264" s="36">
        <f t="shared" si="48"/>
        <v>0</v>
      </c>
      <c r="H264" s="36">
        <f t="shared" si="49"/>
        <v>0</v>
      </c>
      <c r="I264" s="36">
        <f t="shared" si="50"/>
        <v>0</v>
      </c>
      <c r="J264" s="36">
        <f t="shared" si="51"/>
        <v>0</v>
      </c>
      <c r="K264" s="36">
        <f t="shared" ca="1" si="43"/>
        <v>5.4512247149591099E-4</v>
      </c>
      <c r="L264" s="36">
        <f t="shared" ca="1" si="52"/>
        <v>2.9715850892981028E-7</v>
      </c>
      <c r="M264" s="36">
        <f t="shared" ca="1" si="44"/>
        <v>1318.5369048372067</v>
      </c>
      <c r="N264" s="36">
        <f t="shared" ca="1" si="45"/>
        <v>0.80544145676676682</v>
      </c>
      <c r="O264" s="36">
        <f t="shared" ca="1" si="46"/>
        <v>14288.165580407867</v>
      </c>
      <c r="P264" s="10">
        <f t="shared" ca="1" si="53"/>
        <v>-5.4512247149591099E-4</v>
      </c>
    </row>
    <row r="265" spans="4:16">
      <c r="D265" s="44">
        <f t="shared" si="42"/>
        <v>0</v>
      </c>
      <c r="E265" s="44">
        <f t="shared" si="42"/>
        <v>0</v>
      </c>
      <c r="F265" s="36">
        <f t="shared" si="47"/>
        <v>0</v>
      </c>
      <c r="G265" s="36">
        <f t="shared" si="48"/>
        <v>0</v>
      </c>
      <c r="H265" s="36">
        <f t="shared" si="49"/>
        <v>0</v>
      </c>
      <c r="I265" s="36">
        <f t="shared" si="50"/>
        <v>0</v>
      </c>
      <c r="J265" s="36">
        <f t="shared" si="51"/>
        <v>0</v>
      </c>
      <c r="K265" s="36">
        <f t="shared" ca="1" si="43"/>
        <v>5.4512247149591099E-4</v>
      </c>
      <c r="L265" s="36">
        <f t="shared" ca="1" si="52"/>
        <v>2.9715850892981028E-7</v>
      </c>
      <c r="M265" s="36">
        <f t="shared" ca="1" si="44"/>
        <v>1318.5369048372067</v>
      </c>
      <c r="N265" s="36">
        <f t="shared" ca="1" si="45"/>
        <v>0.80544145676676682</v>
      </c>
      <c r="O265" s="36">
        <f t="shared" ca="1" si="46"/>
        <v>14288.165580407867</v>
      </c>
      <c r="P265" s="10">
        <f t="shared" ca="1" si="53"/>
        <v>-5.4512247149591099E-4</v>
      </c>
    </row>
    <row r="266" spans="4:16">
      <c r="D266" s="44">
        <f t="shared" si="42"/>
        <v>0</v>
      </c>
      <c r="E266" s="44">
        <f t="shared" si="42"/>
        <v>0</v>
      </c>
      <c r="F266" s="36">
        <f t="shared" si="47"/>
        <v>0</v>
      </c>
      <c r="G266" s="36">
        <f t="shared" si="48"/>
        <v>0</v>
      </c>
      <c r="H266" s="36">
        <f t="shared" si="49"/>
        <v>0</v>
      </c>
      <c r="I266" s="36">
        <f t="shared" si="50"/>
        <v>0</v>
      </c>
      <c r="J266" s="36">
        <f t="shared" si="51"/>
        <v>0</v>
      </c>
      <c r="K266" s="36">
        <f t="shared" ca="1" si="43"/>
        <v>5.4512247149591099E-4</v>
      </c>
      <c r="L266" s="36">
        <f t="shared" ca="1" si="52"/>
        <v>2.9715850892981028E-7</v>
      </c>
      <c r="M266" s="36">
        <f t="shared" ca="1" si="44"/>
        <v>1318.5369048372067</v>
      </c>
      <c r="N266" s="36">
        <f t="shared" ca="1" si="45"/>
        <v>0.80544145676676682</v>
      </c>
      <c r="O266" s="36">
        <f t="shared" ca="1" si="46"/>
        <v>14288.165580407867</v>
      </c>
      <c r="P266" s="10">
        <f t="shared" ca="1" si="53"/>
        <v>-5.4512247149591099E-4</v>
      </c>
    </row>
    <row r="267" spans="4:16">
      <c r="D267" s="44">
        <f t="shared" si="42"/>
        <v>0</v>
      </c>
      <c r="E267" s="44">
        <f t="shared" si="42"/>
        <v>0</v>
      </c>
      <c r="F267" s="36">
        <f t="shared" si="47"/>
        <v>0</v>
      </c>
      <c r="G267" s="36">
        <f t="shared" si="48"/>
        <v>0</v>
      </c>
      <c r="H267" s="36">
        <f t="shared" si="49"/>
        <v>0</v>
      </c>
      <c r="I267" s="36">
        <f t="shared" si="50"/>
        <v>0</v>
      </c>
      <c r="J267" s="36">
        <f t="shared" si="51"/>
        <v>0</v>
      </c>
      <c r="K267" s="36">
        <f t="shared" ca="1" si="43"/>
        <v>5.4512247149591099E-4</v>
      </c>
      <c r="L267" s="36">
        <f t="shared" ca="1" si="52"/>
        <v>2.9715850892981028E-7</v>
      </c>
      <c r="M267" s="36">
        <f t="shared" ca="1" si="44"/>
        <v>1318.5369048372067</v>
      </c>
      <c r="N267" s="36">
        <f t="shared" ca="1" si="45"/>
        <v>0.80544145676676682</v>
      </c>
      <c r="O267" s="36">
        <f t="shared" ca="1" si="46"/>
        <v>14288.165580407867</v>
      </c>
      <c r="P267" s="10">
        <f t="shared" ca="1" si="53"/>
        <v>-5.4512247149591099E-4</v>
      </c>
    </row>
    <row r="268" spans="4:16">
      <c r="D268" s="44">
        <f t="shared" si="42"/>
        <v>0</v>
      </c>
      <c r="E268" s="44">
        <f t="shared" si="42"/>
        <v>0</v>
      </c>
      <c r="F268" s="36">
        <f t="shared" si="47"/>
        <v>0</v>
      </c>
      <c r="G268" s="36">
        <f t="shared" si="48"/>
        <v>0</v>
      </c>
      <c r="H268" s="36">
        <f t="shared" si="49"/>
        <v>0</v>
      </c>
      <c r="I268" s="36">
        <f t="shared" si="50"/>
        <v>0</v>
      </c>
      <c r="J268" s="36">
        <f t="shared" si="51"/>
        <v>0</v>
      </c>
      <c r="K268" s="36">
        <f t="shared" ca="1" si="43"/>
        <v>5.4512247149591099E-4</v>
      </c>
      <c r="L268" s="36">
        <f t="shared" ca="1" si="52"/>
        <v>2.9715850892981028E-7</v>
      </c>
      <c r="M268" s="36">
        <f t="shared" ca="1" si="44"/>
        <v>1318.5369048372067</v>
      </c>
      <c r="N268" s="36">
        <f t="shared" ca="1" si="45"/>
        <v>0.80544145676676682</v>
      </c>
      <c r="O268" s="36">
        <f t="shared" ca="1" si="46"/>
        <v>14288.165580407867</v>
      </c>
      <c r="P268" s="10">
        <f t="shared" ca="1" si="53"/>
        <v>-5.4512247149591099E-4</v>
      </c>
    </row>
    <row r="269" spans="4:16">
      <c r="D269" s="44">
        <f t="shared" si="42"/>
        <v>0</v>
      </c>
      <c r="E269" s="44">
        <f t="shared" si="42"/>
        <v>0</v>
      </c>
      <c r="F269" s="36">
        <f t="shared" si="47"/>
        <v>0</v>
      </c>
      <c r="G269" s="36">
        <f t="shared" si="48"/>
        <v>0</v>
      </c>
      <c r="H269" s="36">
        <f t="shared" si="49"/>
        <v>0</v>
      </c>
      <c r="I269" s="36">
        <f t="shared" si="50"/>
        <v>0</v>
      </c>
      <c r="J269" s="36">
        <f t="shared" si="51"/>
        <v>0</v>
      </c>
      <c r="K269" s="36">
        <f t="shared" ca="1" si="43"/>
        <v>5.4512247149591099E-4</v>
      </c>
      <c r="L269" s="36">
        <f t="shared" ca="1" si="52"/>
        <v>2.9715850892981028E-7</v>
      </c>
      <c r="M269" s="36">
        <f t="shared" ca="1" si="44"/>
        <v>1318.5369048372067</v>
      </c>
      <c r="N269" s="36">
        <f t="shared" ca="1" si="45"/>
        <v>0.80544145676676682</v>
      </c>
      <c r="O269" s="36">
        <f t="shared" ca="1" si="46"/>
        <v>14288.165580407867</v>
      </c>
      <c r="P269" s="10">
        <f t="shared" ca="1" si="53"/>
        <v>-5.4512247149591099E-4</v>
      </c>
    </row>
    <row r="270" spans="4:16">
      <c r="D270" s="44">
        <f t="shared" si="42"/>
        <v>0</v>
      </c>
      <c r="E270" s="44">
        <f t="shared" si="42"/>
        <v>0</v>
      </c>
      <c r="F270" s="36">
        <f t="shared" si="47"/>
        <v>0</v>
      </c>
      <c r="G270" s="36">
        <f t="shared" si="48"/>
        <v>0</v>
      </c>
      <c r="H270" s="36">
        <f t="shared" si="49"/>
        <v>0</v>
      </c>
      <c r="I270" s="36">
        <f t="shared" si="50"/>
        <v>0</v>
      </c>
      <c r="J270" s="36">
        <f t="shared" si="51"/>
        <v>0</v>
      </c>
      <c r="K270" s="36">
        <f t="shared" ca="1" si="43"/>
        <v>5.4512247149591099E-4</v>
      </c>
      <c r="L270" s="36">
        <f t="shared" ca="1" si="52"/>
        <v>2.9715850892981028E-7</v>
      </c>
      <c r="M270" s="36">
        <f t="shared" ca="1" si="44"/>
        <v>1318.5369048372067</v>
      </c>
      <c r="N270" s="36">
        <f t="shared" ca="1" si="45"/>
        <v>0.80544145676676682</v>
      </c>
      <c r="O270" s="36">
        <f t="shared" ca="1" si="46"/>
        <v>14288.165580407867</v>
      </c>
      <c r="P270" s="10">
        <f t="shared" ca="1" si="53"/>
        <v>-5.4512247149591099E-4</v>
      </c>
    </row>
    <row r="271" spans="4:16">
      <c r="D271" s="44">
        <f t="shared" si="42"/>
        <v>0</v>
      </c>
      <c r="E271" s="44">
        <f t="shared" si="42"/>
        <v>0</v>
      </c>
      <c r="F271" s="36">
        <f t="shared" si="47"/>
        <v>0</v>
      </c>
      <c r="G271" s="36">
        <f t="shared" si="48"/>
        <v>0</v>
      </c>
      <c r="H271" s="36">
        <f t="shared" si="49"/>
        <v>0</v>
      </c>
      <c r="I271" s="36">
        <f t="shared" si="50"/>
        <v>0</v>
      </c>
      <c r="J271" s="36">
        <f t="shared" si="51"/>
        <v>0</v>
      </c>
      <c r="K271" s="36">
        <f t="shared" ca="1" si="43"/>
        <v>5.4512247149591099E-4</v>
      </c>
      <c r="L271" s="36">
        <f t="shared" ca="1" si="52"/>
        <v>2.9715850892981028E-7</v>
      </c>
      <c r="M271" s="36">
        <f t="shared" ca="1" si="44"/>
        <v>1318.5369048372067</v>
      </c>
      <c r="N271" s="36">
        <f t="shared" ca="1" si="45"/>
        <v>0.80544145676676682</v>
      </c>
      <c r="O271" s="36">
        <f t="shared" ca="1" si="46"/>
        <v>14288.165580407867</v>
      </c>
      <c r="P271" s="10">
        <f t="shared" ca="1" si="53"/>
        <v>-5.4512247149591099E-4</v>
      </c>
    </row>
    <row r="272" spans="4:16">
      <c r="D272" s="44">
        <f t="shared" si="42"/>
        <v>0</v>
      </c>
      <c r="E272" s="44">
        <f t="shared" si="42"/>
        <v>0</v>
      </c>
      <c r="F272" s="36">
        <f t="shared" si="47"/>
        <v>0</v>
      </c>
      <c r="G272" s="36">
        <f t="shared" si="48"/>
        <v>0</v>
      </c>
      <c r="H272" s="36">
        <f t="shared" si="49"/>
        <v>0</v>
      </c>
      <c r="I272" s="36">
        <f t="shared" si="50"/>
        <v>0</v>
      </c>
      <c r="J272" s="36">
        <f t="shared" si="51"/>
        <v>0</v>
      </c>
      <c r="K272" s="36">
        <f t="shared" ca="1" si="43"/>
        <v>5.4512247149591099E-4</v>
      </c>
      <c r="L272" s="36">
        <f t="shared" ca="1" si="52"/>
        <v>2.9715850892981028E-7</v>
      </c>
      <c r="M272" s="36">
        <f t="shared" ca="1" si="44"/>
        <v>1318.5369048372067</v>
      </c>
      <c r="N272" s="36">
        <f t="shared" ca="1" si="45"/>
        <v>0.80544145676676682</v>
      </c>
      <c r="O272" s="36">
        <f t="shared" ca="1" si="46"/>
        <v>14288.165580407867</v>
      </c>
      <c r="P272" s="10">
        <f t="shared" ca="1" si="53"/>
        <v>-5.4512247149591099E-4</v>
      </c>
    </row>
    <row r="273" spans="4:16">
      <c r="D273" s="44">
        <f t="shared" si="42"/>
        <v>0</v>
      </c>
      <c r="E273" s="44">
        <f t="shared" si="42"/>
        <v>0</v>
      </c>
      <c r="F273" s="36">
        <f t="shared" si="47"/>
        <v>0</v>
      </c>
      <c r="G273" s="36">
        <f t="shared" si="48"/>
        <v>0</v>
      </c>
      <c r="H273" s="36">
        <f t="shared" si="49"/>
        <v>0</v>
      </c>
      <c r="I273" s="36">
        <f t="shared" si="50"/>
        <v>0</v>
      </c>
      <c r="J273" s="36">
        <f t="shared" si="51"/>
        <v>0</v>
      </c>
      <c r="K273" s="36">
        <f t="shared" ca="1" si="43"/>
        <v>5.4512247149591099E-4</v>
      </c>
      <c r="L273" s="36">
        <f t="shared" ca="1" si="52"/>
        <v>2.9715850892981028E-7</v>
      </c>
      <c r="M273" s="36">
        <f t="shared" ca="1" si="44"/>
        <v>1318.5369048372067</v>
      </c>
      <c r="N273" s="36">
        <f t="shared" ca="1" si="45"/>
        <v>0.80544145676676682</v>
      </c>
      <c r="O273" s="36">
        <f t="shared" ca="1" si="46"/>
        <v>14288.165580407867</v>
      </c>
      <c r="P273" s="10">
        <f t="shared" ca="1" si="53"/>
        <v>-5.4512247149591099E-4</v>
      </c>
    </row>
    <row r="274" spans="4:16">
      <c r="D274" s="44">
        <f t="shared" si="42"/>
        <v>0</v>
      </c>
      <c r="E274" s="44">
        <f t="shared" si="42"/>
        <v>0</v>
      </c>
      <c r="F274" s="36">
        <f t="shared" si="47"/>
        <v>0</v>
      </c>
      <c r="G274" s="36">
        <f t="shared" si="48"/>
        <v>0</v>
      </c>
      <c r="H274" s="36">
        <f t="shared" si="49"/>
        <v>0</v>
      </c>
      <c r="I274" s="36">
        <f t="shared" si="50"/>
        <v>0</v>
      </c>
      <c r="J274" s="36">
        <f t="shared" si="51"/>
        <v>0</v>
      </c>
      <c r="K274" s="36">
        <f t="shared" ca="1" si="43"/>
        <v>5.4512247149591099E-4</v>
      </c>
      <c r="L274" s="36">
        <f t="shared" ca="1" si="52"/>
        <v>2.9715850892981028E-7</v>
      </c>
      <c r="M274" s="36">
        <f t="shared" ca="1" si="44"/>
        <v>1318.5369048372067</v>
      </c>
      <c r="N274" s="36">
        <f t="shared" ca="1" si="45"/>
        <v>0.80544145676676682</v>
      </c>
      <c r="O274" s="36">
        <f t="shared" ca="1" si="46"/>
        <v>14288.165580407867</v>
      </c>
      <c r="P274" s="10">
        <f t="shared" ca="1" si="53"/>
        <v>-5.4512247149591099E-4</v>
      </c>
    </row>
    <row r="275" spans="4:16">
      <c r="D275" s="44">
        <f t="shared" si="42"/>
        <v>0</v>
      </c>
      <c r="E275" s="44">
        <f t="shared" si="42"/>
        <v>0</v>
      </c>
      <c r="F275" s="36">
        <f t="shared" si="47"/>
        <v>0</v>
      </c>
      <c r="G275" s="36">
        <f t="shared" si="48"/>
        <v>0</v>
      </c>
      <c r="H275" s="36">
        <f t="shared" si="49"/>
        <v>0</v>
      </c>
      <c r="I275" s="36">
        <f t="shared" si="50"/>
        <v>0</v>
      </c>
      <c r="J275" s="36">
        <f t="shared" si="51"/>
        <v>0</v>
      </c>
      <c r="K275" s="36">
        <f t="shared" ca="1" si="43"/>
        <v>5.4512247149591099E-4</v>
      </c>
      <c r="L275" s="36">
        <f t="shared" ca="1" si="52"/>
        <v>2.9715850892981028E-7</v>
      </c>
      <c r="M275" s="36">
        <f t="shared" ca="1" si="44"/>
        <v>1318.5369048372067</v>
      </c>
      <c r="N275" s="36">
        <f t="shared" ca="1" si="45"/>
        <v>0.80544145676676682</v>
      </c>
      <c r="O275" s="36">
        <f t="shared" ca="1" si="46"/>
        <v>14288.165580407867</v>
      </c>
      <c r="P275" s="10">
        <f t="shared" ca="1" si="53"/>
        <v>-5.4512247149591099E-4</v>
      </c>
    </row>
    <row r="276" spans="4:16">
      <c r="D276" s="44">
        <f t="shared" si="42"/>
        <v>0</v>
      </c>
      <c r="E276" s="44">
        <f t="shared" si="42"/>
        <v>0</v>
      </c>
      <c r="F276" s="36">
        <f t="shared" si="47"/>
        <v>0</v>
      </c>
      <c r="G276" s="36">
        <f t="shared" si="48"/>
        <v>0</v>
      </c>
      <c r="H276" s="36">
        <f t="shared" si="49"/>
        <v>0</v>
      </c>
      <c r="I276" s="36">
        <f t="shared" si="50"/>
        <v>0</v>
      </c>
      <c r="J276" s="36">
        <f t="shared" si="51"/>
        <v>0</v>
      </c>
      <c r="K276" s="36">
        <f t="shared" ca="1" si="43"/>
        <v>5.4512247149591099E-4</v>
      </c>
      <c r="L276" s="36">
        <f t="shared" ca="1" si="52"/>
        <v>2.9715850892981028E-7</v>
      </c>
      <c r="M276" s="36">
        <f t="shared" ca="1" si="44"/>
        <v>1318.5369048372067</v>
      </c>
      <c r="N276" s="36">
        <f t="shared" ca="1" si="45"/>
        <v>0.80544145676676682</v>
      </c>
      <c r="O276" s="36">
        <f t="shared" ca="1" si="46"/>
        <v>14288.165580407867</v>
      </c>
      <c r="P276" s="10">
        <f t="shared" ca="1" si="53"/>
        <v>-5.4512247149591099E-4</v>
      </c>
    </row>
    <row r="277" spans="4:16">
      <c r="D277" s="44">
        <f t="shared" ref="D277:E340" si="54">A277/A$18</f>
        <v>0</v>
      </c>
      <c r="E277" s="44">
        <f t="shared" si="54"/>
        <v>0</v>
      </c>
      <c r="F277" s="36">
        <f t="shared" si="47"/>
        <v>0</v>
      </c>
      <c r="G277" s="36">
        <f t="shared" si="48"/>
        <v>0</v>
      </c>
      <c r="H277" s="36">
        <f t="shared" si="49"/>
        <v>0</v>
      </c>
      <c r="I277" s="36">
        <f t="shared" si="50"/>
        <v>0</v>
      </c>
      <c r="J277" s="36">
        <f t="shared" si="51"/>
        <v>0</v>
      </c>
      <c r="K277" s="36">
        <f t="shared" ref="K277:K342" ca="1" si="55">+E$4+E$5*D277+E$6*D277^2</f>
        <v>5.4512247149591099E-4</v>
      </c>
      <c r="L277" s="36">
        <f t="shared" ca="1" si="52"/>
        <v>2.9715850892981028E-7</v>
      </c>
      <c r="M277" s="36">
        <f t="shared" ref="M277:M340" ca="1" si="56">(M$1-M$2*D277+M$3*F277)^2</f>
        <v>1318.5369048372067</v>
      </c>
      <c r="N277" s="36">
        <f t="shared" ref="N277:N340" ca="1" si="57">(-M$2+M$4*D277-M$5*F277)^2</f>
        <v>0.80544145676676682</v>
      </c>
      <c r="O277" s="36">
        <f t="shared" ref="O277:O340" ca="1" si="58">+(M$3-D277*M$5+F277*M$6)^2</f>
        <v>14288.165580407867</v>
      </c>
      <c r="P277" s="10">
        <f t="shared" ca="1" si="53"/>
        <v>-5.4512247149591099E-4</v>
      </c>
    </row>
    <row r="278" spans="4:16">
      <c r="D278" s="44">
        <f t="shared" si="54"/>
        <v>0</v>
      </c>
      <c r="E278" s="44">
        <f t="shared" si="54"/>
        <v>0</v>
      </c>
      <c r="F278" s="36">
        <f t="shared" ref="F278:F341" si="59">D278*D278</f>
        <v>0</v>
      </c>
      <c r="G278" s="36">
        <f t="shared" ref="G278:G341" si="60">D278*F278</f>
        <v>0</v>
      </c>
      <c r="H278" s="36">
        <f t="shared" ref="H278:H341" si="61">F278*F278</f>
        <v>0</v>
      </c>
      <c r="I278" s="36">
        <f t="shared" ref="I278:I341" si="62">E278*D278</f>
        <v>0</v>
      </c>
      <c r="J278" s="36">
        <f t="shared" ref="J278:J341" si="63">I278*D278</f>
        <v>0</v>
      </c>
      <c r="K278" s="36">
        <f t="shared" ca="1" si="55"/>
        <v>5.4512247149591099E-4</v>
      </c>
      <c r="L278" s="36">
        <f t="shared" ref="L278:L341" ca="1" si="64">+(K278-E278)^2</f>
        <v>2.9715850892981028E-7</v>
      </c>
      <c r="M278" s="36">
        <f t="shared" ca="1" si="56"/>
        <v>1318.5369048372067</v>
      </c>
      <c r="N278" s="36">
        <f t="shared" ca="1" si="57"/>
        <v>0.80544145676676682</v>
      </c>
      <c r="O278" s="36">
        <f t="shared" ca="1" si="58"/>
        <v>14288.165580407867</v>
      </c>
      <c r="P278" s="10">
        <f t="shared" ref="P278:P341" ca="1" si="65">+E278-K278</f>
        <v>-5.4512247149591099E-4</v>
      </c>
    </row>
    <row r="279" spans="4:16">
      <c r="D279" s="44">
        <f t="shared" si="54"/>
        <v>0</v>
      </c>
      <c r="E279" s="44">
        <f t="shared" si="54"/>
        <v>0</v>
      </c>
      <c r="F279" s="36">
        <f t="shared" si="59"/>
        <v>0</v>
      </c>
      <c r="G279" s="36">
        <f t="shared" si="60"/>
        <v>0</v>
      </c>
      <c r="H279" s="36">
        <f t="shared" si="61"/>
        <v>0</v>
      </c>
      <c r="I279" s="36">
        <f t="shared" si="62"/>
        <v>0</v>
      </c>
      <c r="J279" s="36">
        <f t="shared" si="63"/>
        <v>0</v>
      </c>
      <c r="K279" s="36">
        <f t="shared" ca="1" si="55"/>
        <v>5.4512247149591099E-4</v>
      </c>
      <c r="L279" s="36">
        <f t="shared" ca="1" si="64"/>
        <v>2.9715850892981028E-7</v>
      </c>
      <c r="M279" s="36">
        <f t="shared" ca="1" si="56"/>
        <v>1318.5369048372067</v>
      </c>
      <c r="N279" s="36">
        <f t="shared" ca="1" si="57"/>
        <v>0.80544145676676682</v>
      </c>
      <c r="O279" s="36">
        <f t="shared" ca="1" si="58"/>
        <v>14288.165580407867</v>
      </c>
      <c r="P279" s="10">
        <f t="shared" ca="1" si="65"/>
        <v>-5.4512247149591099E-4</v>
      </c>
    </row>
    <row r="280" spans="4:16">
      <c r="D280" s="44">
        <f t="shared" si="54"/>
        <v>0</v>
      </c>
      <c r="E280" s="44">
        <f t="shared" si="54"/>
        <v>0</v>
      </c>
      <c r="F280" s="36">
        <f t="shared" si="59"/>
        <v>0</v>
      </c>
      <c r="G280" s="36">
        <f t="shared" si="60"/>
        <v>0</v>
      </c>
      <c r="H280" s="36">
        <f t="shared" si="61"/>
        <v>0</v>
      </c>
      <c r="I280" s="36">
        <f t="shared" si="62"/>
        <v>0</v>
      </c>
      <c r="J280" s="36">
        <f t="shared" si="63"/>
        <v>0</v>
      </c>
      <c r="K280" s="36">
        <f t="shared" ca="1" si="55"/>
        <v>5.4512247149591099E-4</v>
      </c>
      <c r="L280" s="36">
        <f t="shared" ca="1" si="64"/>
        <v>2.9715850892981028E-7</v>
      </c>
      <c r="M280" s="36">
        <f t="shared" ca="1" si="56"/>
        <v>1318.5369048372067</v>
      </c>
      <c r="N280" s="36">
        <f t="shared" ca="1" si="57"/>
        <v>0.80544145676676682</v>
      </c>
      <c r="O280" s="36">
        <f t="shared" ca="1" si="58"/>
        <v>14288.165580407867</v>
      </c>
      <c r="P280" s="10">
        <f t="shared" ca="1" si="65"/>
        <v>-5.4512247149591099E-4</v>
      </c>
    </row>
    <row r="281" spans="4:16">
      <c r="D281" s="44">
        <f t="shared" si="54"/>
        <v>0</v>
      </c>
      <c r="E281" s="44">
        <f t="shared" si="54"/>
        <v>0</v>
      </c>
      <c r="F281" s="36">
        <f t="shared" si="59"/>
        <v>0</v>
      </c>
      <c r="G281" s="36">
        <f t="shared" si="60"/>
        <v>0</v>
      </c>
      <c r="H281" s="36">
        <f t="shared" si="61"/>
        <v>0</v>
      </c>
      <c r="I281" s="36">
        <f t="shared" si="62"/>
        <v>0</v>
      </c>
      <c r="J281" s="36">
        <f t="shared" si="63"/>
        <v>0</v>
      </c>
      <c r="K281" s="36">
        <f t="shared" ca="1" si="55"/>
        <v>5.4512247149591099E-4</v>
      </c>
      <c r="L281" s="36">
        <f t="shared" ca="1" si="64"/>
        <v>2.9715850892981028E-7</v>
      </c>
      <c r="M281" s="36">
        <f t="shared" ca="1" si="56"/>
        <v>1318.5369048372067</v>
      </c>
      <c r="N281" s="36">
        <f t="shared" ca="1" si="57"/>
        <v>0.80544145676676682</v>
      </c>
      <c r="O281" s="36">
        <f t="shared" ca="1" si="58"/>
        <v>14288.165580407867</v>
      </c>
      <c r="P281" s="10">
        <f t="shared" ca="1" si="65"/>
        <v>-5.4512247149591099E-4</v>
      </c>
    </row>
    <row r="282" spans="4:16">
      <c r="D282" s="44">
        <f t="shared" si="54"/>
        <v>0</v>
      </c>
      <c r="E282" s="44">
        <f t="shared" si="54"/>
        <v>0</v>
      </c>
      <c r="F282" s="36">
        <f t="shared" si="59"/>
        <v>0</v>
      </c>
      <c r="G282" s="36">
        <f t="shared" si="60"/>
        <v>0</v>
      </c>
      <c r="H282" s="36">
        <f t="shared" si="61"/>
        <v>0</v>
      </c>
      <c r="I282" s="36">
        <f t="shared" si="62"/>
        <v>0</v>
      </c>
      <c r="J282" s="36">
        <f t="shared" si="63"/>
        <v>0</v>
      </c>
      <c r="K282" s="36">
        <f t="shared" ca="1" si="55"/>
        <v>5.4512247149591099E-4</v>
      </c>
      <c r="L282" s="36">
        <f t="shared" ca="1" si="64"/>
        <v>2.9715850892981028E-7</v>
      </c>
      <c r="M282" s="36">
        <f t="shared" ca="1" si="56"/>
        <v>1318.5369048372067</v>
      </c>
      <c r="N282" s="36">
        <f t="shared" ca="1" si="57"/>
        <v>0.80544145676676682</v>
      </c>
      <c r="O282" s="36">
        <f t="shared" ca="1" si="58"/>
        <v>14288.165580407867</v>
      </c>
      <c r="P282" s="10">
        <f t="shared" ca="1" si="65"/>
        <v>-5.4512247149591099E-4</v>
      </c>
    </row>
    <row r="283" spans="4:16">
      <c r="D283" s="44">
        <f t="shared" si="54"/>
        <v>0</v>
      </c>
      <c r="E283" s="44">
        <f t="shared" si="54"/>
        <v>0</v>
      </c>
      <c r="F283" s="36">
        <f t="shared" si="59"/>
        <v>0</v>
      </c>
      <c r="G283" s="36">
        <f t="shared" si="60"/>
        <v>0</v>
      </c>
      <c r="H283" s="36">
        <f t="shared" si="61"/>
        <v>0</v>
      </c>
      <c r="I283" s="36">
        <f t="shared" si="62"/>
        <v>0</v>
      </c>
      <c r="J283" s="36">
        <f t="shared" si="63"/>
        <v>0</v>
      </c>
      <c r="K283" s="36">
        <f t="shared" ca="1" si="55"/>
        <v>5.4512247149591099E-4</v>
      </c>
      <c r="L283" s="36">
        <f t="shared" ca="1" si="64"/>
        <v>2.9715850892981028E-7</v>
      </c>
      <c r="M283" s="36">
        <f t="shared" ca="1" si="56"/>
        <v>1318.5369048372067</v>
      </c>
      <c r="N283" s="36">
        <f t="shared" ca="1" si="57"/>
        <v>0.80544145676676682</v>
      </c>
      <c r="O283" s="36">
        <f t="shared" ca="1" si="58"/>
        <v>14288.165580407867</v>
      </c>
      <c r="P283" s="10">
        <f t="shared" ca="1" si="65"/>
        <v>-5.4512247149591099E-4</v>
      </c>
    </row>
    <row r="284" spans="4:16">
      <c r="D284" s="44">
        <f t="shared" si="54"/>
        <v>0</v>
      </c>
      <c r="E284" s="44">
        <f t="shared" si="54"/>
        <v>0</v>
      </c>
      <c r="F284" s="36">
        <f t="shared" si="59"/>
        <v>0</v>
      </c>
      <c r="G284" s="36">
        <f t="shared" si="60"/>
        <v>0</v>
      </c>
      <c r="H284" s="36">
        <f t="shared" si="61"/>
        <v>0</v>
      </c>
      <c r="I284" s="36">
        <f t="shared" si="62"/>
        <v>0</v>
      </c>
      <c r="J284" s="36">
        <f t="shared" si="63"/>
        <v>0</v>
      </c>
      <c r="K284" s="36">
        <f t="shared" ca="1" si="55"/>
        <v>5.4512247149591099E-4</v>
      </c>
      <c r="L284" s="36">
        <f t="shared" ca="1" si="64"/>
        <v>2.9715850892981028E-7</v>
      </c>
      <c r="M284" s="36">
        <f t="shared" ca="1" si="56"/>
        <v>1318.5369048372067</v>
      </c>
      <c r="N284" s="36">
        <f t="shared" ca="1" si="57"/>
        <v>0.80544145676676682</v>
      </c>
      <c r="O284" s="36">
        <f t="shared" ca="1" si="58"/>
        <v>14288.165580407867</v>
      </c>
      <c r="P284" s="10">
        <f t="shared" ca="1" si="65"/>
        <v>-5.4512247149591099E-4</v>
      </c>
    </row>
    <row r="285" spans="4:16">
      <c r="D285" s="44">
        <f t="shared" si="54"/>
        <v>0</v>
      </c>
      <c r="E285" s="44">
        <f t="shared" si="54"/>
        <v>0</v>
      </c>
      <c r="F285" s="36">
        <f t="shared" si="59"/>
        <v>0</v>
      </c>
      <c r="G285" s="36">
        <f t="shared" si="60"/>
        <v>0</v>
      </c>
      <c r="H285" s="36">
        <f t="shared" si="61"/>
        <v>0</v>
      </c>
      <c r="I285" s="36">
        <f t="shared" si="62"/>
        <v>0</v>
      </c>
      <c r="J285" s="36">
        <f t="shared" si="63"/>
        <v>0</v>
      </c>
      <c r="K285" s="36">
        <f t="shared" ca="1" si="55"/>
        <v>5.4512247149591099E-4</v>
      </c>
      <c r="L285" s="36">
        <f t="shared" ca="1" si="64"/>
        <v>2.9715850892981028E-7</v>
      </c>
      <c r="M285" s="36">
        <f t="shared" ca="1" si="56"/>
        <v>1318.5369048372067</v>
      </c>
      <c r="N285" s="36">
        <f t="shared" ca="1" si="57"/>
        <v>0.80544145676676682</v>
      </c>
      <c r="O285" s="36">
        <f t="shared" ca="1" si="58"/>
        <v>14288.165580407867</v>
      </c>
      <c r="P285" s="10">
        <f t="shared" ca="1" si="65"/>
        <v>-5.4512247149591099E-4</v>
      </c>
    </row>
    <row r="286" spans="4:16">
      <c r="D286" s="44">
        <f t="shared" si="54"/>
        <v>0</v>
      </c>
      <c r="E286" s="44">
        <f t="shared" si="54"/>
        <v>0</v>
      </c>
      <c r="F286" s="36">
        <f t="shared" si="59"/>
        <v>0</v>
      </c>
      <c r="G286" s="36">
        <f t="shared" si="60"/>
        <v>0</v>
      </c>
      <c r="H286" s="36">
        <f t="shared" si="61"/>
        <v>0</v>
      </c>
      <c r="I286" s="36">
        <f t="shared" si="62"/>
        <v>0</v>
      </c>
      <c r="J286" s="36">
        <f t="shared" si="63"/>
        <v>0</v>
      </c>
      <c r="K286" s="36">
        <f t="shared" ca="1" si="55"/>
        <v>5.4512247149591099E-4</v>
      </c>
      <c r="L286" s="36">
        <f t="shared" ca="1" si="64"/>
        <v>2.9715850892981028E-7</v>
      </c>
      <c r="M286" s="36">
        <f t="shared" ca="1" si="56"/>
        <v>1318.5369048372067</v>
      </c>
      <c r="N286" s="36">
        <f t="shared" ca="1" si="57"/>
        <v>0.80544145676676682</v>
      </c>
      <c r="O286" s="36">
        <f t="shared" ca="1" si="58"/>
        <v>14288.165580407867</v>
      </c>
      <c r="P286" s="10">
        <f t="shared" ca="1" si="65"/>
        <v>-5.4512247149591099E-4</v>
      </c>
    </row>
    <row r="287" spans="4:16">
      <c r="D287" s="44">
        <f t="shared" si="54"/>
        <v>0</v>
      </c>
      <c r="E287" s="44">
        <f t="shared" si="54"/>
        <v>0</v>
      </c>
      <c r="F287" s="36">
        <f t="shared" si="59"/>
        <v>0</v>
      </c>
      <c r="G287" s="36">
        <f t="shared" si="60"/>
        <v>0</v>
      </c>
      <c r="H287" s="36">
        <f t="shared" si="61"/>
        <v>0</v>
      </c>
      <c r="I287" s="36">
        <f t="shared" si="62"/>
        <v>0</v>
      </c>
      <c r="J287" s="36">
        <f t="shared" si="63"/>
        <v>0</v>
      </c>
      <c r="K287" s="36">
        <f t="shared" ca="1" si="55"/>
        <v>5.4512247149591099E-4</v>
      </c>
      <c r="L287" s="36">
        <f t="shared" ca="1" si="64"/>
        <v>2.9715850892981028E-7</v>
      </c>
      <c r="M287" s="36">
        <f t="shared" ca="1" si="56"/>
        <v>1318.5369048372067</v>
      </c>
      <c r="N287" s="36">
        <f t="shared" ca="1" si="57"/>
        <v>0.80544145676676682</v>
      </c>
      <c r="O287" s="36">
        <f t="shared" ca="1" si="58"/>
        <v>14288.165580407867</v>
      </c>
      <c r="P287" s="10">
        <f t="shared" ca="1" si="65"/>
        <v>-5.4512247149591099E-4</v>
      </c>
    </row>
    <row r="288" spans="4:16">
      <c r="D288" s="44">
        <f t="shared" si="54"/>
        <v>0</v>
      </c>
      <c r="E288" s="44">
        <f t="shared" si="54"/>
        <v>0</v>
      </c>
      <c r="F288" s="36">
        <f t="shared" si="59"/>
        <v>0</v>
      </c>
      <c r="G288" s="36">
        <f t="shared" si="60"/>
        <v>0</v>
      </c>
      <c r="H288" s="36">
        <f t="shared" si="61"/>
        <v>0</v>
      </c>
      <c r="I288" s="36">
        <f t="shared" si="62"/>
        <v>0</v>
      </c>
      <c r="J288" s="36">
        <f t="shared" si="63"/>
        <v>0</v>
      </c>
      <c r="K288" s="36">
        <f t="shared" ca="1" si="55"/>
        <v>5.4512247149591099E-4</v>
      </c>
      <c r="L288" s="36">
        <f t="shared" ca="1" si="64"/>
        <v>2.9715850892981028E-7</v>
      </c>
      <c r="M288" s="36">
        <f t="shared" ca="1" si="56"/>
        <v>1318.5369048372067</v>
      </c>
      <c r="N288" s="36">
        <f t="shared" ca="1" si="57"/>
        <v>0.80544145676676682</v>
      </c>
      <c r="O288" s="36">
        <f t="shared" ca="1" si="58"/>
        <v>14288.165580407867</v>
      </c>
      <c r="P288" s="10">
        <f t="shared" ca="1" si="65"/>
        <v>-5.4512247149591099E-4</v>
      </c>
    </row>
    <row r="289" spans="4:16">
      <c r="D289" s="44">
        <f t="shared" si="54"/>
        <v>0</v>
      </c>
      <c r="E289" s="44">
        <f t="shared" si="54"/>
        <v>0</v>
      </c>
      <c r="F289" s="36">
        <f t="shared" si="59"/>
        <v>0</v>
      </c>
      <c r="G289" s="36">
        <f t="shared" si="60"/>
        <v>0</v>
      </c>
      <c r="H289" s="36">
        <f t="shared" si="61"/>
        <v>0</v>
      </c>
      <c r="I289" s="36">
        <f t="shared" si="62"/>
        <v>0</v>
      </c>
      <c r="J289" s="36">
        <f t="shared" si="63"/>
        <v>0</v>
      </c>
      <c r="K289" s="36">
        <f t="shared" ca="1" si="55"/>
        <v>5.4512247149591099E-4</v>
      </c>
      <c r="L289" s="36">
        <f t="shared" ca="1" si="64"/>
        <v>2.9715850892981028E-7</v>
      </c>
      <c r="M289" s="36">
        <f t="shared" ca="1" si="56"/>
        <v>1318.5369048372067</v>
      </c>
      <c r="N289" s="36">
        <f t="shared" ca="1" si="57"/>
        <v>0.80544145676676682</v>
      </c>
      <c r="O289" s="36">
        <f t="shared" ca="1" si="58"/>
        <v>14288.165580407867</v>
      </c>
      <c r="P289" s="10">
        <f t="shared" ca="1" si="65"/>
        <v>-5.4512247149591099E-4</v>
      </c>
    </row>
    <row r="290" spans="4:16">
      <c r="D290" s="44">
        <f t="shared" si="54"/>
        <v>0</v>
      </c>
      <c r="E290" s="44">
        <f t="shared" si="54"/>
        <v>0</v>
      </c>
      <c r="F290" s="36">
        <f t="shared" si="59"/>
        <v>0</v>
      </c>
      <c r="G290" s="36">
        <f t="shared" si="60"/>
        <v>0</v>
      </c>
      <c r="H290" s="36">
        <f t="shared" si="61"/>
        <v>0</v>
      </c>
      <c r="I290" s="36">
        <f t="shared" si="62"/>
        <v>0</v>
      </c>
      <c r="J290" s="36">
        <f t="shared" si="63"/>
        <v>0</v>
      </c>
      <c r="K290" s="36">
        <f t="shared" ca="1" si="55"/>
        <v>5.4512247149591099E-4</v>
      </c>
      <c r="L290" s="36">
        <f t="shared" ca="1" si="64"/>
        <v>2.9715850892981028E-7</v>
      </c>
      <c r="M290" s="36">
        <f t="shared" ca="1" si="56"/>
        <v>1318.5369048372067</v>
      </c>
      <c r="N290" s="36">
        <f t="shared" ca="1" si="57"/>
        <v>0.80544145676676682</v>
      </c>
      <c r="O290" s="36">
        <f t="shared" ca="1" si="58"/>
        <v>14288.165580407867</v>
      </c>
      <c r="P290" s="10">
        <f t="shared" ca="1" si="65"/>
        <v>-5.4512247149591099E-4</v>
      </c>
    </row>
    <row r="291" spans="4:16">
      <c r="D291" s="44">
        <f t="shared" si="54"/>
        <v>0</v>
      </c>
      <c r="E291" s="44">
        <f t="shared" si="54"/>
        <v>0</v>
      </c>
      <c r="F291" s="36">
        <f t="shared" si="59"/>
        <v>0</v>
      </c>
      <c r="G291" s="36">
        <f t="shared" si="60"/>
        <v>0</v>
      </c>
      <c r="H291" s="36">
        <f t="shared" si="61"/>
        <v>0</v>
      </c>
      <c r="I291" s="36">
        <f t="shared" si="62"/>
        <v>0</v>
      </c>
      <c r="J291" s="36">
        <f t="shared" si="63"/>
        <v>0</v>
      </c>
      <c r="K291" s="36">
        <f t="shared" ca="1" si="55"/>
        <v>5.4512247149591099E-4</v>
      </c>
      <c r="L291" s="36">
        <f t="shared" ca="1" si="64"/>
        <v>2.9715850892981028E-7</v>
      </c>
      <c r="M291" s="36">
        <f t="shared" ca="1" si="56"/>
        <v>1318.5369048372067</v>
      </c>
      <c r="N291" s="36">
        <f t="shared" ca="1" si="57"/>
        <v>0.80544145676676682</v>
      </c>
      <c r="O291" s="36">
        <f t="shared" ca="1" si="58"/>
        <v>14288.165580407867</v>
      </c>
      <c r="P291" s="10">
        <f t="shared" ca="1" si="65"/>
        <v>-5.4512247149591099E-4</v>
      </c>
    </row>
    <row r="292" spans="4:16">
      <c r="D292" s="44">
        <f t="shared" si="54"/>
        <v>0</v>
      </c>
      <c r="E292" s="44">
        <f t="shared" si="54"/>
        <v>0</v>
      </c>
      <c r="F292" s="36">
        <f t="shared" si="59"/>
        <v>0</v>
      </c>
      <c r="G292" s="36">
        <f t="shared" si="60"/>
        <v>0</v>
      </c>
      <c r="H292" s="36">
        <f t="shared" si="61"/>
        <v>0</v>
      </c>
      <c r="I292" s="36">
        <f t="shared" si="62"/>
        <v>0</v>
      </c>
      <c r="J292" s="36">
        <f t="shared" si="63"/>
        <v>0</v>
      </c>
      <c r="K292" s="36">
        <f t="shared" ca="1" si="55"/>
        <v>5.4512247149591099E-4</v>
      </c>
      <c r="L292" s="36">
        <f t="shared" ca="1" si="64"/>
        <v>2.9715850892981028E-7</v>
      </c>
      <c r="M292" s="36">
        <f t="shared" ca="1" si="56"/>
        <v>1318.5369048372067</v>
      </c>
      <c r="N292" s="36">
        <f t="shared" ca="1" si="57"/>
        <v>0.80544145676676682</v>
      </c>
      <c r="O292" s="36">
        <f t="shared" ca="1" si="58"/>
        <v>14288.165580407867</v>
      </c>
      <c r="P292" s="10">
        <f t="shared" ca="1" si="65"/>
        <v>-5.4512247149591099E-4</v>
      </c>
    </row>
    <row r="293" spans="4:16">
      <c r="D293" s="44">
        <f t="shared" si="54"/>
        <v>0</v>
      </c>
      <c r="E293" s="44">
        <f t="shared" si="54"/>
        <v>0</v>
      </c>
      <c r="F293" s="36">
        <f t="shared" si="59"/>
        <v>0</v>
      </c>
      <c r="G293" s="36">
        <f t="shared" si="60"/>
        <v>0</v>
      </c>
      <c r="H293" s="36">
        <f t="shared" si="61"/>
        <v>0</v>
      </c>
      <c r="I293" s="36">
        <f t="shared" si="62"/>
        <v>0</v>
      </c>
      <c r="J293" s="36">
        <f t="shared" si="63"/>
        <v>0</v>
      </c>
      <c r="K293" s="36">
        <f t="shared" ca="1" si="55"/>
        <v>5.4512247149591099E-4</v>
      </c>
      <c r="L293" s="36">
        <f t="shared" ca="1" si="64"/>
        <v>2.9715850892981028E-7</v>
      </c>
      <c r="M293" s="36">
        <f t="shared" ca="1" si="56"/>
        <v>1318.5369048372067</v>
      </c>
      <c r="N293" s="36">
        <f t="shared" ca="1" si="57"/>
        <v>0.80544145676676682</v>
      </c>
      <c r="O293" s="36">
        <f t="shared" ca="1" si="58"/>
        <v>14288.165580407867</v>
      </c>
      <c r="P293" s="10">
        <f t="shared" ca="1" si="65"/>
        <v>-5.4512247149591099E-4</v>
      </c>
    </row>
    <row r="294" spans="4:16">
      <c r="D294" s="44">
        <f t="shared" si="54"/>
        <v>0</v>
      </c>
      <c r="E294" s="44">
        <f t="shared" si="54"/>
        <v>0</v>
      </c>
      <c r="F294" s="36">
        <f t="shared" si="59"/>
        <v>0</v>
      </c>
      <c r="G294" s="36">
        <f t="shared" si="60"/>
        <v>0</v>
      </c>
      <c r="H294" s="36">
        <f t="shared" si="61"/>
        <v>0</v>
      </c>
      <c r="I294" s="36">
        <f t="shared" si="62"/>
        <v>0</v>
      </c>
      <c r="J294" s="36">
        <f t="shared" si="63"/>
        <v>0</v>
      </c>
      <c r="K294" s="36">
        <f t="shared" ca="1" si="55"/>
        <v>5.4512247149591099E-4</v>
      </c>
      <c r="L294" s="36">
        <f t="shared" ca="1" si="64"/>
        <v>2.9715850892981028E-7</v>
      </c>
      <c r="M294" s="36">
        <f t="shared" ca="1" si="56"/>
        <v>1318.5369048372067</v>
      </c>
      <c r="N294" s="36">
        <f t="shared" ca="1" si="57"/>
        <v>0.80544145676676682</v>
      </c>
      <c r="O294" s="36">
        <f t="shared" ca="1" si="58"/>
        <v>14288.165580407867</v>
      </c>
      <c r="P294" s="10">
        <f t="shared" ca="1" si="65"/>
        <v>-5.4512247149591099E-4</v>
      </c>
    </row>
    <row r="295" spans="4:16">
      <c r="D295" s="44">
        <f t="shared" si="54"/>
        <v>0</v>
      </c>
      <c r="E295" s="44">
        <f t="shared" si="54"/>
        <v>0</v>
      </c>
      <c r="F295" s="36">
        <f t="shared" si="59"/>
        <v>0</v>
      </c>
      <c r="G295" s="36">
        <f t="shared" si="60"/>
        <v>0</v>
      </c>
      <c r="H295" s="36">
        <f t="shared" si="61"/>
        <v>0</v>
      </c>
      <c r="I295" s="36">
        <f t="shared" si="62"/>
        <v>0</v>
      </c>
      <c r="J295" s="36">
        <f t="shared" si="63"/>
        <v>0</v>
      </c>
      <c r="K295" s="36">
        <f t="shared" ca="1" si="55"/>
        <v>5.4512247149591099E-4</v>
      </c>
      <c r="L295" s="36">
        <f t="shared" ca="1" si="64"/>
        <v>2.9715850892981028E-7</v>
      </c>
      <c r="M295" s="36">
        <f t="shared" ca="1" si="56"/>
        <v>1318.5369048372067</v>
      </c>
      <c r="N295" s="36">
        <f t="shared" ca="1" si="57"/>
        <v>0.80544145676676682</v>
      </c>
      <c r="O295" s="36">
        <f t="shared" ca="1" si="58"/>
        <v>14288.165580407867</v>
      </c>
      <c r="P295" s="10">
        <f t="shared" ca="1" si="65"/>
        <v>-5.4512247149591099E-4</v>
      </c>
    </row>
    <row r="296" spans="4:16">
      <c r="D296" s="44">
        <f t="shared" si="54"/>
        <v>0</v>
      </c>
      <c r="E296" s="44">
        <f t="shared" si="54"/>
        <v>0</v>
      </c>
      <c r="F296" s="36">
        <f t="shared" si="59"/>
        <v>0</v>
      </c>
      <c r="G296" s="36">
        <f t="shared" si="60"/>
        <v>0</v>
      </c>
      <c r="H296" s="36">
        <f t="shared" si="61"/>
        <v>0</v>
      </c>
      <c r="I296" s="36">
        <f t="shared" si="62"/>
        <v>0</v>
      </c>
      <c r="J296" s="36">
        <f t="shared" si="63"/>
        <v>0</v>
      </c>
      <c r="K296" s="36">
        <f t="shared" ca="1" si="55"/>
        <v>5.4512247149591099E-4</v>
      </c>
      <c r="L296" s="36">
        <f t="shared" ca="1" si="64"/>
        <v>2.9715850892981028E-7</v>
      </c>
      <c r="M296" s="36">
        <f t="shared" ca="1" si="56"/>
        <v>1318.5369048372067</v>
      </c>
      <c r="N296" s="36">
        <f t="shared" ca="1" si="57"/>
        <v>0.80544145676676682</v>
      </c>
      <c r="O296" s="36">
        <f t="shared" ca="1" si="58"/>
        <v>14288.165580407867</v>
      </c>
      <c r="P296" s="10">
        <f t="shared" ca="1" si="65"/>
        <v>-5.4512247149591099E-4</v>
      </c>
    </row>
    <row r="297" spans="4:16">
      <c r="D297" s="44">
        <f t="shared" si="54"/>
        <v>0</v>
      </c>
      <c r="E297" s="44">
        <f t="shared" si="54"/>
        <v>0</v>
      </c>
      <c r="F297" s="36">
        <f t="shared" si="59"/>
        <v>0</v>
      </c>
      <c r="G297" s="36">
        <f t="shared" si="60"/>
        <v>0</v>
      </c>
      <c r="H297" s="36">
        <f t="shared" si="61"/>
        <v>0</v>
      </c>
      <c r="I297" s="36">
        <f t="shared" si="62"/>
        <v>0</v>
      </c>
      <c r="J297" s="36">
        <f t="shared" si="63"/>
        <v>0</v>
      </c>
      <c r="K297" s="36">
        <f t="shared" ca="1" si="55"/>
        <v>5.4512247149591099E-4</v>
      </c>
      <c r="L297" s="36">
        <f t="shared" ca="1" si="64"/>
        <v>2.9715850892981028E-7</v>
      </c>
      <c r="M297" s="36">
        <f t="shared" ca="1" si="56"/>
        <v>1318.5369048372067</v>
      </c>
      <c r="N297" s="36">
        <f t="shared" ca="1" si="57"/>
        <v>0.80544145676676682</v>
      </c>
      <c r="O297" s="36">
        <f t="shared" ca="1" si="58"/>
        <v>14288.165580407867</v>
      </c>
      <c r="P297" s="10">
        <f t="shared" ca="1" si="65"/>
        <v>-5.4512247149591099E-4</v>
      </c>
    </row>
    <row r="298" spans="4:16">
      <c r="D298" s="44">
        <f t="shared" si="54"/>
        <v>0</v>
      </c>
      <c r="E298" s="44">
        <f t="shared" si="54"/>
        <v>0</v>
      </c>
      <c r="F298" s="36">
        <f t="shared" si="59"/>
        <v>0</v>
      </c>
      <c r="G298" s="36">
        <f t="shared" si="60"/>
        <v>0</v>
      </c>
      <c r="H298" s="36">
        <f t="shared" si="61"/>
        <v>0</v>
      </c>
      <c r="I298" s="36">
        <f t="shared" si="62"/>
        <v>0</v>
      </c>
      <c r="J298" s="36">
        <f t="shared" si="63"/>
        <v>0</v>
      </c>
      <c r="K298" s="36">
        <f t="shared" ca="1" si="55"/>
        <v>5.4512247149591099E-4</v>
      </c>
      <c r="L298" s="36">
        <f t="shared" ca="1" si="64"/>
        <v>2.9715850892981028E-7</v>
      </c>
      <c r="M298" s="36">
        <f t="shared" ca="1" si="56"/>
        <v>1318.5369048372067</v>
      </c>
      <c r="N298" s="36">
        <f t="shared" ca="1" si="57"/>
        <v>0.80544145676676682</v>
      </c>
      <c r="O298" s="36">
        <f t="shared" ca="1" si="58"/>
        <v>14288.165580407867</v>
      </c>
      <c r="P298" s="10">
        <f t="shared" ca="1" si="65"/>
        <v>-5.4512247149591099E-4</v>
      </c>
    </row>
    <row r="299" spans="4:16">
      <c r="D299" s="44">
        <f t="shared" si="54"/>
        <v>0</v>
      </c>
      <c r="E299" s="44">
        <f t="shared" si="54"/>
        <v>0</v>
      </c>
      <c r="F299" s="36">
        <f t="shared" si="59"/>
        <v>0</v>
      </c>
      <c r="G299" s="36">
        <f t="shared" si="60"/>
        <v>0</v>
      </c>
      <c r="H299" s="36">
        <f t="shared" si="61"/>
        <v>0</v>
      </c>
      <c r="I299" s="36">
        <f t="shared" si="62"/>
        <v>0</v>
      </c>
      <c r="J299" s="36">
        <f t="shared" si="63"/>
        <v>0</v>
      </c>
      <c r="K299" s="36">
        <f t="shared" ca="1" si="55"/>
        <v>5.4512247149591099E-4</v>
      </c>
      <c r="L299" s="36">
        <f t="shared" ca="1" si="64"/>
        <v>2.9715850892981028E-7</v>
      </c>
      <c r="M299" s="36">
        <f t="shared" ca="1" si="56"/>
        <v>1318.5369048372067</v>
      </c>
      <c r="N299" s="36">
        <f t="shared" ca="1" si="57"/>
        <v>0.80544145676676682</v>
      </c>
      <c r="O299" s="36">
        <f t="shared" ca="1" si="58"/>
        <v>14288.165580407867</v>
      </c>
      <c r="P299" s="10">
        <f t="shared" ca="1" si="65"/>
        <v>-5.4512247149591099E-4</v>
      </c>
    </row>
    <row r="300" spans="4:16">
      <c r="D300" s="44">
        <f t="shared" si="54"/>
        <v>0</v>
      </c>
      <c r="E300" s="44">
        <f t="shared" si="54"/>
        <v>0</v>
      </c>
      <c r="F300" s="36">
        <f t="shared" si="59"/>
        <v>0</v>
      </c>
      <c r="G300" s="36">
        <f t="shared" si="60"/>
        <v>0</v>
      </c>
      <c r="H300" s="36">
        <f t="shared" si="61"/>
        <v>0</v>
      </c>
      <c r="I300" s="36">
        <f t="shared" si="62"/>
        <v>0</v>
      </c>
      <c r="J300" s="36">
        <f t="shared" si="63"/>
        <v>0</v>
      </c>
      <c r="K300" s="36">
        <f t="shared" ca="1" si="55"/>
        <v>5.4512247149591099E-4</v>
      </c>
      <c r="L300" s="36">
        <f t="shared" ca="1" si="64"/>
        <v>2.9715850892981028E-7</v>
      </c>
      <c r="M300" s="36">
        <f t="shared" ca="1" si="56"/>
        <v>1318.5369048372067</v>
      </c>
      <c r="N300" s="36">
        <f t="shared" ca="1" si="57"/>
        <v>0.80544145676676682</v>
      </c>
      <c r="O300" s="36">
        <f t="shared" ca="1" si="58"/>
        <v>14288.165580407867</v>
      </c>
      <c r="P300" s="10">
        <f t="shared" ca="1" si="65"/>
        <v>-5.4512247149591099E-4</v>
      </c>
    </row>
    <row r="301" spans="4:16">
      <c r="D301" s="44">
        <f t="shared" si="54"/>
        <v>0</v>
      </c>
      <c r="E301" s="44">
        <f t="shared" si="54"/>
        <v>0</v>
      </c>
      <c r="F301" s="36">
        <f t="shared" si="59"/>
        <v>0</v>
      </c>
      <c r="G301" s="36">
        <f t="shared" si="60"/>
        <v>0</v>
      </c>
      <c r="H301" s="36">
        <f t="shared" si="61"/>
        <v>0</v>
      </c>
      <c r="I301" s="36">
        <f t="shared" si="62"/>
        <v>0</v>
      </c>
      <c r="J301" s="36">
        <f t="shared" si="63"/>
        <v>0</v>
      </c>
      <c r="K301" s="36">
        <f t="shared" ca="1" si="55"/>
        <v>5.4512247149591099E-4</v>
      </c>
      <c r="L301" s="36">
        <f t="shared" ca="1" si="64"/>
        <v>2.9715850892981028E-7</v>
      </c>
      <c r="M301" s="36">
        <f t="shared" ca="1" si="56"/>
        <v>1318.5369048372067</v>
      </c>
      <c r="N301" s="36">
        <f t="shared" ca="1" si="57"/>
        <v>0.80544145676676682</v>
      </c>
      <c r="O301" s="36">
        <f t="shared" ca="1" si="58"/>
        <v>14288.165580407867</v>
      </c>
      <c r="P301" s="10">
        <f t="shared" ca="1" si="65"/>
        <v>-5.4512247149591099E-4</v>
      </c>
    </row>
    <row r="302" spans="4:16">
      <c r="D302" s="44">
        <f t="shared" si="54"/>
        <v>0</v>
      </c>
      <c r="E302" s="44">
        <f t="shared" si="54"/>
        <v>0</v>
      </c>
      <c r="F302" s="36">
        <f t="shared" si="59"/>
        <v>0</v>
      </c>
      <c r="G302" s="36">
        <f t="shared" si="60"/>
        <v>0</v>
      </c>
      <c r="H302" s="36">
        <f t="shared" si="61"/>
        <v>0</v>
      </c>
      <c r="I302" s="36">
        <f t="shared" si="62"/>
        <v>0</v>
      </c>
      <c r="J302" s="36">
        <f t="shared" si="63"/>
        <v>0</v>
      </c>
      <c r="K302" s="36">
        <f t="shared" ca="1" si="55"/>
        <v>5.4512247149591099E-4</v>
      </c>
      <c r="L302" s="36">
        <f t="shared" ca="1" si="64"/>
        <v>2.9715850892981028E-7</v>
      </c>
      <c r="M302" s="36">
        <f t="shared" ca="1" si="56"/>
        <v>1318.5369048372067</v>
      </c>
      <c r="N302" s="36">
        <f t="shared" ca="1" si="57"/>
        <v>0.80544145676676682</v>
      </c>
      <c r="O302" s="36">
        <f t="shared" ca="1" si="58"/>
        <v>14288.165580407867</v>
      </c>
      <c r="P302" s="10">
        <f t="shared" ca="1" si="65"/>
        <v>-5.4512247149591099E-4</v>
      </c>
    </row>
    <row r="303" spans="4:16">
      <c r="D303" s="44">
        <f t="shared" si="54"/>
        <v>0</v>
      </c>
      <c r="E303" s="44">
        <f t="shared" si="54"/>
        <v>0</v>
      </c>
      <c r="F303" s="36">
        <f t="shared" si="59"/>
        <v>0</v>
      </c>
      <c r="G303" s="36">
        <f t="shared" si="60"/>
        <v>0</v>
      </c>
      <c r="H303" s="36">
        <f t="shared" si="61"/>
        <v>0</v>
      </c>
      <c r="I303" s="36">
        <f t="shared" si="62"/>
        <v>0</v>
      </c>
      <c r="J303" s="36">
        <f t="shared" si="63"/>
        <v>0</v>
      </c>
      <c r="K303" s="36">
        <f t="shared" ca="1" si="55"/>
        <v>5.4512247149591099E-4</v>
      </c>
      <c r="L303" s="36">
        <f t="shared" ca="1" si="64"/>
        <v>2.9715850892981028E-7</v>
      </c>
      <c r="M303" s="36">
        <f t="shared" ca="1" si="56"/>
        <v>1318.5369048372067</v>
      </c>
      <c r="N303" s="36">
        <f t="shared" ca="1" si="57"/>
        <v>0.80544145676676682</v>
      </c>
      <c r="O303" s="36">
        <f t="shared" ca="1" si="58"/>
        <v>14288.165580407867</v>
      </c>
      <c r="P303" s="10">
        <f t="shared" ca="1" si="65"/>
        <v>-5.4512247149591099E-4</v>
      </c>
    </row>
    <row r="304" spans="4:16">
      <c r="D304" s="44">
        <f t="shared" si="54"/>
        <v>0</v>
      </c>
      <c r="E304" s="44">
        <f t="shared" si="54"/>
        <v>0</v>
      </c>
      <c r="F304" s="36">
        <f t="shared" si="59"/>
        <v>0</v>
      </c>
      <c r="G304" s="36">
        <f t="shared" si="60"/>
        <v>0</v>
      </c>
      <c r="H304" s="36">
        <f t="shared" si="61"/>
        <v>0</v>
      </c>
      <c r="I304" s="36">
        <f t="shared" si="62"/>
        <v>0</v>
      </c>
      <c r="J304" s="36">
        <f t="shared" si="63"/>
        <v>0</v>
      </c>
      <c r="K304" s="36">
        <f t="shared" ca="1" si="55"/>
        <v>5.4512247149591099E-4</v>
      </c>
      <c r="L304" s="36">
        <f t="shared" ca="1" si="64"/>
        <v>2.9715850892981028E-7</v>
      </c>
      <c r="M304" s="36">
        <f t="shared" ca="1" si="56"/>
        <v>1318.5369048372067</v>
      </c>
      <c r="N304" s="36">
        <f t="shared" ca="1" si="57"/>
        <v>0.80544145676676682</v>
      </c>
      <c r="O304" s="36">
        <f t="shared" ca="1" si="58"/>
        <v>14288.165580407867</v>
      </c>
      <c r="P304" s="10">
        <f t="shared" ca="1" si="65"/>
        <v>-5.4512247149591099E-4</v>
      </c>
    </row>
    <row r="305" spans="4:16">
      <c r="D305" s="44">
        <f t="shared" si="54"/>
        <v>0</v>
      </c>
      <c r="E305" s="44">
        <f t="shared" si="54"/>
        <v>0</v>
      </c>
      <c r="F305" s="36">
        <f t="shared" si="59"/>
        <v>0</v>
      </c>
      <c r="G305" s="36">
        <f t="shared" si="60"/>
        <v>0</v>
      </c>
      <c r="H305" s="36">
        <f t="shared" si="61"/>
        <v>0</v>
      </c>
      <c r="I305" s="36">
        <f t="shared" si="62"/>
        <v>0</v>
      </c>
      <c r="J305" s="36">
        <f t="shared" si="63"/>
        <v>0</v>
      </c>
      <c r="K305" s="36">
        <f t="shared" ca="1" si="55"/>
        <v>5.4512247149591099E-4</v>
      </c>
      <c r="L305" s="36">
        <f t="shared" ca="1" si="64"/>
        <v>2.9715850892981028E-7</v>
      </c>
      <c r="M305" s="36">
        <f t="shared" ca="1" si="56"/>
        <v>1318.5369048372067</v>
      </c>
      <c r="N305" s="36">
        <f t="shared" ca="1" si="57"/>
        <v>0.80544145676676682</v>
      </c>
      <c r="O305" s="36">
        <f t="shared" ca="1" si="58"/>
        <v>14288.165580407867</v>
      </c>
      <c r="P305" s="10">
        <f t="shared" ca="1" si="65"/>
        <v>-5.4512247149591099E-4</v>
      </c>
    </row>
    <row r="306" spans="4:16">
      <c r="D306" s="44">
        <f t="shared" si="54"/>
        <v>0</v>
      </c>
      <c r="E306" s="44">
        <f t="shared" si="54"/>
        <v>0</v>
      </c>
      <c r="F306" s="36">
        <f t="shared" si="59"/>
        <v>0</v>
      </c>
      <c r="G306" s="36">
        <f t="shared" si="60"/>
        <v>0</v>
      </c>
      <c r="H306" s="36">
        <f t="shared" si="61"/>
        <v>0</v>
      </c>
      <c r="I306" s="36">
        <f t="shared" si="62"/>
        <v>0</v>
      </c>
      <c r="J306" s="36">
        <f t="shared" si="63"/>
        <v>0</v>
      </c>
      <c r="K306" s="36">
        <f t="shared" ca="1" si="55"/>
        <v>5.4512247149591099E-4</v>
      </c>
      <c r="L306" s="36">
        <f t="shared" ca="1" si="64"/>
        <v>2.9715850892981028E-7</v>
      </c>
      <c r="M306" s="36">
        <f t="shared" ca="1" si="56"/>
        <v>1318.5369048372067</v>
      </c>
      <c r="N306" s="36">
        <f t="shared" ca="1" si="57"/>
        <v>0.80544145676676682</v>
      </c>
      <c r="O306" s="36">
        <f t="shared" ca="1" si="58"/>
        <v>14288.165580407867</v>
      </c>
      <c r="P306" s="10">
        <f t="shared" ca="1" si="65"/>
        <v>-5.4512247149591099E-4</v>
      </c>
    </row>
    <row r="307" spans="4:16">
      <c r="D307" s="44">
        <f t="shared" si="54"/>
        <v>0</v>
      </c>
      <c r="E307" s="44">
        <f t="shared" si="54"/>
        <v>0</v>
      </c>
      <c r="F307" s="36">
        <f t="shared" si="59"/>
        <v>0</v>
      </c>
      <c r="G307" s="36">
        <f t="shared" si="60"/>
        <v>0</v>
      </c>
      <c r="H307" s="36">
        <f t="shared" si="61"/>
        <v>0</v>
      </c>
      <c r="I307" s="36">
        <f t="shared" si="62"/>
        <v>0</v>
      </c>
      <c r="J307" s="36">
        <f t="shared" si="63"/>
        <v>0</v>
      </c>
      <c r="K307" s="36">
        <f t="shared" ca="1" si="55"/>
        <v>5.4512247149591099E-4</v>
      </c>
      <c r="L307" s="36">
        <f t="shared" ca="1" si="64"/>
        <v>2.9715850892981028E-7</v>
      </c>
      <c r="M307" s="36">
        <f t="shared" ca="1" si="56"/>
        <v>1318.5369048372067</v>
      </c>
      <c r="N307" s="36">
        <f t="shared" ca="1" si="57"/>
        <v>0.80544145676676682</v>
      </c>
      <c r="O307" s="36">
        <f t="shared" ca="1" si="58"/>
        <v>14288.165580407867</v>
      </c>
      <c r="P307" s="10">
        <f t="shared" ca="1" si="65"/>
        <v>-5.4512247149591099E-4</v>
      </c>
    </row>
    <row r="308" spans="4:16">
      <c r="D308" s="44">
        <f t="shared" si="54"/>
        <v>0</v>
      </c>
      <c r="E308" s="44">
        <f t="shared" si="54"/>
        <v>0</v>
      </c>
      <c r="F308" s="36">
        <f t="shared" si="59"/>
        <v>0</v>
      </c>
      <c r="G308" s="36">
        <f t="shared" si="60"/>
        <v>0</v>
      </c>
      <c r="H308" s="36">
        <f t="shared" si="61"/>
        <v>0</v>
      </c>
      <c r="I308" s="36">
        <f t="shared" si="62"/>
        <v>0</v>
      </c>
      <c r="J308" s="36">
        <f t="shared" si="63"/>
        <v>0</v>
      </c>
      <c r="K308" s="36">
        <f t="shared" ca="1" si="55"/>
        <v>5.4512247149591099E-4</v>
      </c>
      <c r="L308" s="36">
        <f t="shared" ca="1" si="64"/>
        <v>2.9715850892981028E-7</v>
      </c>
      <c r="M308" s="36">
        <f t="shared" ca="1" si="56"/>
        <v>1318.5369048372067</v>
      </c>
      <c r="N308" s="36">
        <f t="shared" ca="1" si="57"/>
        <v>0.80544145676676682</v>
      </c>
      <c r="O308" s="36">
        <f t="shared" ca="1" si="58"/>
        <v>14288.165580407867</v>
      </c>
      <c r="P308" s="10">
        <f t="shared" ca="1" si="65"/>
        <v>-5.4512247149591099E-4</v>
      </c>
    </row>
    <row r="309" spans="4:16">
      <c r="D309" s="44">
        <f t="shared" si="54"/>
        <v>0</v>
      </c>
      <c r="E309" s="44">
        <f t="shared" si="54"/>
        <v>0</v>
      </c>
      <c r="F309" s="36">
        <f t="shared" si="59"/>
        <v>0</v>
      </c>
      <c r="G309" s="36">
        <f t="shared" si="60"/>
        <v>0</v>
      </c>
      <c r="H309" s="36">
        <f t="shared" si="61"/>
        <v>0</v>
      </c>
      <c r="I309" s="36">
        <f t="shared" si="62"/>
        <v>0</v>
      </c>
      <c r="J309" s="36">
        <f t="shared" si="63"/>
        <v>0</v>
      </c>
      <c r="K309" s="36">
        <f t="shared" ca="1" si="55"/>
        <v>5.4512247149591099E-4</v>
      </c>
      <c r="L309" s="36">
        <f t="shared" ca="1" si="64"/>
        <v>2.9715850892981028E-7</v>
      </c>
      <c r="M309" s="36">
        <f t="shared" ca="1" si="56"/>
        <v>1318.5369048372067</v>
      </c>
      <c r="N309" s="36">
        <f t="shared" ca="1" si="57"/>
        <v>0.80544145676676682</v>
      </c>
      <c r="O309" s="36">
        <f t="shared" ca="1" si="58"/>
        <v>14288.165580407867</v>
      </c>
      <c r="P309" s="10">
        <f t="shared" ca="1" si="65"/>
        <v>-5.4512247149591099E-4</v>
      </c>
    </row>
    <row r="310" spans="4:16">
      <c r="D310" s="44">
        <f t="shared" si="54"/>
        <v>0</v>
      </c>
      <c r="E310" s="44">
        <f t="shared" si="54"/>
        <v>0</v>
      </c>
      <c r="F310" s="36">
        <f t="shared" si="59"/>
        <v>0</v>
      </c>
      <c r="G310" s="36">
        <f t="shared" si="60"/>
        <v>0</v>
      </c>
      <c r="H310" s="36">
        <f t="shared" si="61"/>
        <v>0</v>
      </c>
      <c r="I310" s="36">
        <f t="shared" si="62"/>
        <v>0</v>
      </c>
      <c r="J310" s="36">
        <f t="shared" si="63"/>
        <v>0</v>
      </c>
      <c r="K310" s="36">
        <f t="shared" ca="1" si="55"/>
        <v>5.4512247149591099E-4</v>
      </c>
      <c r="L310" s="36">
        <f t="shared" ca="1" si="64"/>
        <v>2.9715850892981028E-7</v>
      </c>
      <c r="M310" s="36">
        <f t="shared" ca="1" si="56"/>
        <v>1318.5369048372067</v>
      </c>
      <c r="N310" s="36">
        <f t="shared" ca="1" si="57"/>
        <v>0.80544145676676682</v>
      </c>
      <c r="O310" s="36">
        <f t="shared" ca="1" si="58"/>
        <v>14288.165580407867</v>
      </c>
      <c r="P310" s="10">
        <f t="shared" ca="1" si="65"/>
        <v>-5.4512247149591099E-4</v>
      </c>
    </row>
    <row r="311" spans="4:16">
      <c r="D311" s="44">
        <f t="shared" si="54"/>
        <v>0</v>
      </c>
      <c r="E311" s="44">
        <f t="shared" si="54"/>
        <v>0</v>
      </c>
      <c r="F311" s="36">
        <f t="shared" si="59"/>
        <v>0</v>
      </c>
      <c r="G311" s="36">
        <f t="shared" si="60"/>
        <v>0</v>
      </c>
      <c r="H311" s="36">
        <f t="shared" si="61"/>
        <v>0</v>
      </c>
      <c r="I311" s="36">
        <f t="shared" si="62"/>
        <v>0</v>
      </c>
      <c r="J311" s="36">
        <f t="shared" si="63"/>
        <v>0</v>
      </c>
      <c r="K311" s="36">
        <f t="shared" ca="1" si="55"/>
        <v>5.4512247149591099E-4</v>
      </c>
      <c r="L311" s="36">
        <f t="shared" ca="1" si="64"/>
        <v>2.9715850892981028E-7</v>
      </c>
      <c r="M311" s="36">
        <f t="shared" ca="1" si="56"/>
        <v>1318.5369048372067</v>
      </c>
      <c r="N311" s="36">
        <f t="shared" ca="1" si="57"/>
        <v>0.80544145676676682</v>
      </c>
      <c r="O311" s="36">
        <f t="shared" ca="1" si="58"/>
        <v>14288.165580407867</v>
      </c>
      <c r="P311" s="10">
        <f t="shared" ca="1" si="65"/>
        <v>-5.4512247149591099E-4</v>
      </c>
    </row>
    <row r="312" spans="4:16">
      <c r="D312" s="44">
        <f t="shared" si="54"/>
        <v>0</v>
      </c>
      <c r="E312" s="44">
        <f t="shared" si="54"/>
        <v>0</v>
      </c>
      <c r="F312" s="36">
        <f t="shared" si="59"/>
        <v>0</v>
      </c>
      <c r="G312" s="36">
        <f t="shared" si="60"/>
        <v>0</v>
      </c>
      <c r="H312" s="36">
        <f t="shared" si="61"/>
        <v>0</v>
      </c>
      <c r="I312" s="36">
        <f t="shared" si="62"/>
        <v>0</v>
      </c>
      <c r="J312" s="36">
        <f t="shared" si="63"/>
        <v>0</v>
      </c>
      <c r="K312" s="36">
        <f t="shared" ca="1" si="55"/>
        <v>5.4512247149591099E-4</v>
      </c>
      <c r="L312" s="36">
        <f t="shared" ca="1" si="64"/>
        <v>2.9715850892981028E-7</v>
      </c>
      <c r="M312" s="36">
        <f t="shared" ca="1" si="56"/>
        <v>1318.5369048372067</v>
      </c>
      <c r="N312" s="36">
        <f t="shared" ca="1" si="57"/>
        <v>0.80544145676676682</v>
      </c>
      <c r="O312" s="36">
        <f t="shared" ca="1" si="58"/>
        <v>14288.165580407867</v>
      </c>
      <c r="P312" s="10">
        <f t="shared" ca="1" si="65"/>
        <v>-5.4512247149591099E-4</v>
      </c>
    </row>
    <row r="313" spans="4:16">
      <c r="D313" s="44">
        <f t="shared" si="54"/>
        <v>0</v>
      </c>
      <c r="E313" s="44">
        <f t="shared" si="54"/>
        <v>0</v>
      </c>
      <c r="F313" s="36">
        <f t="shared" si="59"/>
        <v>0</v>
      </c>
      <c r="G313" s="36">
        <f t="shared" si="60"/>
        <v>0</v>
      </c>
      <c r="H313" s="36">
        <f t="shared" si="61"/>
        <v>0</v>
      </c>
      <c r="I313" s="36">
        <f t="shared" si="62"/>
        <v>0</v>
      </c>
      <c r="J313" s="36">
        <f t="shared" si="63"/>
        <v>0</v>
      </c>
      <c r="K313" s="36">
        <f t="shared" ca="1" si="55"/>
        <v>5.4512247149591099E-4</v>
      </c>
      <c r="L313" s="36">
        <f t="shared" ca="1" si="64"/>
        <v>2.9715850892981028E-7</v>
      </c>
      <c r="M313" s="36">
        <f t="shared" ca="1" si="56"/>
        <v>1318.5369048372067</v>
      </c>
      <c r="N313" s="36">
        <f t="shared" ca="1" si="57"/>
        <v>0.80544145676676682</v>
      </c>
      <c r="O313" s="36">
        <f t="shared" ca="1" si="58"/>
        <v>14288.165580407867</v>
      </c>
      <c r="P313" s="10">
        <f t="shared" ca="1" si="65"/>
        <v>-5.4512247149591099E-4</v>
      </c>
    </row>
    <row r="314" spans="4:16">
      <c r="D314" s="44">
        <f t="shared" si="54"/>
        <v>0</v>
      </c>
      <c r="E314" s="44">
        <f t="shared" si="54"/>
        <v>0</v>
      </c>
      <c r="F314" s="36">
        <f t="shared" si="59"/>
        <v>0</v>
      </c>
      <c r="G314" s="36">
        <f t="shared" si="60"/>
        <v>0</v>
      </c>
      <c r="H314" s="36">
        <f t="shared" si="61"/>
        <v>0</v>
      </c>
      <c r="I314" s="36">
        <f t="shared" si="62"/>
        <v>0</v>
      </c>
      <c r="J314" s="36">
        <f t="shared" si="63"/>
        <v>0</v>
      </c>
      <c r="K314" s="36">
        <f t="shared" ca="1" si="55"/>
        <v>5.4512247149591099E-4</v>
      </c>
      <c r="L314" s="36">
        <f t="shared" ca="1" si="64"/>
        <v>2.9715850892981028E-7</v>
      </c>
      <c r="M314" s="36">
        <f t="shared" ca="1" si="56"/>
        <v>1318.5369048372067</v>
      </c>
      <c r="N314" s="36">
        <f t="shared" ca="1" si="57"/>
        <v>0.80544145676676682</v>
      </c>
      <c r="O314" s="36">
        <f t="shared" ca="1" si="58"/>
        <v>14288.165580407867</v>
      </c>
      <c r="P314" s="10">
        <f t="shared" ca="1" si="65"/>
        <v>-5.4512247149591099E-4</v>
      </c>
    </row>
    <row r="315" spans="4:16">
      <c r="D315" s="44">
        <f t="shared" si="54"/>
        <v>0</v>
      </c>
      <c r="E315" s="44">
        <f t="shared" si="54"/>
        <v>0</v>
      </c>
      <c r="F315" s="36">
        <f t="shared" si="59"/>
        <v>0</v>
      </c>
      <c r="G315" s="36">
        <f t="shared" si="60"/>
        <v>0</v>
      </c>
      <c r="H315" s="36">
        <f t="shared" si="61"/>
        <v>0</v>
      </c>
      <c r="I315" s="36">
        <f t="shared" si="62"/>
        <v>0</v>
      </c>
      <c r="J315" s="36">
        <f t="shared" si="63"/>
        <v>0</v>
      </c>
      <c r="K315" s="36">
        <f t="shared" ca="1" si="55"/>
        <v>5.4512247149591099E-4</v>
      </c>
      <c r="L315" s="36">
        <f t="shared" ca="1" si="64"/>
        <v>2.9715850892981028E-7</v>
      </c>
      <c r="M315" s="36">
        <f t="shared" ca="1" si="56"/>
        <v>1318.5369048372067</v>
      </c>
      <c r="N315" s="36">
        <f t="shared" ca="1" si="57"/>
        <v>0.80544145676676682</v>
      </c>
      <c r="O315" s="36">
        <f t="shared" ca="1" si="58"/>
        <v>14288.165580407867</v>
      </c>
      <c r="P315" s="10">
        <f t="shared" ca="1" si="65"/>
        <v>-5.4512247149591099E-4</v>
      </c>
    </row>
    <row r="316" spans="4:16">
      <c r="D316" s="44">
        <f t="shared" si="54"/>
        <v>0</v>
      </c>
      <c r="E316" s="44">
        <f t="shared" si="54"/>
        <v>0</v>
      </c>
      <c r="F316" s="36">
        <f t="shared" si="59"/>
        <v>0</v>
      </c>
      <c r="G316" s="36">
        <f t="shared" si="60"/>
        <v>0</v>
      </c>
      <c r="H316" s="36">
        <f t="shared" si="61"/>
        <v>0</v>
      </c>
      <c r="I316" s="36">
        <f t="shared" si="62"/>
        <v>0</v>
      </c>
      <c r="J316" s="36">
        <f t="shared" si="63"/>
        <v>0</v>
      </c>
      <c r="K316" s="36">
        <f t="shared" ca="1" si="55"/>
        <v>5.4512247149591099E-4</v>
      </c>
      <c r="L316" s="36">
        <f t="shared" ca="1" si="64"/>
        <v>2.9715850892981028E-7</v>
      </c>
      <c r="M316" s="36">
        <f t="shared" ca="1" si="56"/>
        <v>1318.5369048372067</v>
      </c>
      <c r="N316" s="36">
        <f t="shared" ca="1" si="57"/>
        <v>0.80544145676676682</v>
      </c>
      <c r="O316" s="36">
        <f t="shared" ca="1" si="58"/>
        <v>14288.165580407867</v>
      </c>
      <c r="P316" s="10">
        <f t="shared" ca="1" si="65"/>
        <v>-5.4512247149591099E-4</v>
      </c>
    </row>
    <row r="317" spans="4:16">
      <c r="D317" s="44">
        <f t="shared" si="54"/>
        <v>0</v>
      </c>
      <c r="E317" s="44">
        <f t="shared" si="54"/>
        <v>0</v>
      </c>
      <c r="F317" s="36">
        <f t="shared" si="59"/>
        <v>0</v>
      </c>
      <c r="G317" s="36">
        <f t="shared" si="60"/>
        <v>0</v>
      </c>
      <c r="H317" s="36">
        <f t="shared" si="61"/>
        <v>0</v>
      </c>
      <c r="I317" s="36">
        <f t="shared" si="62"/>
        <v>0</v>
      </c>
      <c r="J317" s="36">
        <f t="shared" si="63"/>
        <v>0</v>
      </c>
      <c r="K317" s="36">
        <f t="shared" ca="1" si="55"/>
        <v>5.4512247149591099E-4</v>
      </c>
      <c r="L317" s="36">
        <f t="shared" ca="1" si="64"/>
        <v>2.9715850892981028E-7</v>
      </c>
      <c r="M317" s="36">
        <f t="shared" ca="1" si="56"/>
        <v>1318.5369048372067</v>
      </c>
      <c r="N317" s="36">
        <f t="shared" ca="1" si="57"/>
        <v>0.80544145676676682</v>
      </c>
      <c r="O317" s="36">
        <f t="shared" ca="1" si="58"/>
        <v>14288.165580407867</v>
      </c>
      <c r="P317" s="10">
        <f t="shared" ca="1" si="65"/>
        <v>-5.4512247149591099E-4</v>
      </c>
    </row>
    <row r="318" spans="4:16">
      <c r="D318" s="44">
        <f t="shared" si="54"/>
        <v>0</v>
      </c>
      <c r="E318" s="44">
        <f t="shared" si="54"/>
        <v>0</v>
      </c>
      <c r="F318" s="36">
        <f t="shared" si="59"/>
        <v>0</v>
      </c>
      <c r="G318" s="36">
        <f t="shared" si="60"/>
        <v>0</v>
      </c>
      <c r="H318" s="36">
        <f t="shared" si="61"/>
        <v>0</v>
      </c>
      <c r="I318" s="36">
        <f t="shared" si="62"/>
        <v>0</v>
      </c>
      <c r="J318" s="36">
        <f t="shared" si="63"/>
        <v>0</v>
      </c>
      <c r="K318" s="36">
        <f t="shared" ca="1" si="55"/>
        <v>5.4512247149591099E-4</v>
      </c>
      <c r="L318" s="36">
        <f t="shared" ca="1" si="64"/>
        <v>2.9715850892981028E-7</v>
      </c>
      <c r="M318" s="36">
        <f t="shared" ca="1" si="56"/>
        <v>1318.5369048372067</v>
      </c>
      <c r="N318" s="36">
        <f t="shared" ca="1" si="57"/>
        <v>0.80544145676676682</v>
      </c>
      <c r="O318" s="36">
        <f t="shared" ca="1" si="58"/>
        <v>14288.165580407867</v>
      </c>
      <c r="P318" s="10">
        <f t="shared" ca="1" si="65"/>
        <v>-5.4512247149591099E-4</v>
      </c>
    </row>
    <row r="319" spans="4:16">
      <c r="D319" s="44">
        <f t="shared" si="54"/>
        <v>0</v>
      </c>
      <c r="E319" s="44">
        <f t="shared" si="54"/>
        <v>0</v>
      </c>
      <c r="F319" s="36">
        <f t="shared" si="59"/>
        <v>0</v>
      </c>
      <c r="G319" s="36">
        <f t="shared" si="60"/>
        <v>0</v>
      </c>
      <c r="H319" s="36">
        <f t="shared" si="61"/>
        <v>0</v>
      </c>
      <c r="I319" s="36">
        <f t="shared" si="62"/>
        <v>0</v>
      </c>
      <c r="J319" s="36">
        <f t="shared" si="63"/>
        <v>0</v>
      </c>
      <c r="K319" s="36">
        <f t="shared" ca="1" si="55"/>
        <v>5.4512247149591099E-4</v>
      </c>
      <c r="L319" s="36">
        <f t="shared" ca="1" si="64"/>
        <v>2.9715850892981028E-7</v>
      </c>
      <c r="M319" s="36">
        <f t="shared" ca="1" si="56"/>
        <v>1318.5369048372067</v>
      </c>
      <c r="N319" s="36">
        <f t="shared" ca="1" si="57"/>
        <v>0.80544145676676682</v>
      </c>
      <c r="O319" s="36">
        <f t="shared" ca="1" si="58"/>
        <v>14288.165580407867</v>
      </c>
      <c r="P319" s="10">
        <f t="shared" ca="1" si="65"/>
        <v>-5.4512247149591099E-4</v>
      </c>
    </row>
    <row r="320" spans="4:16">
      <c r="D320" s="44">
        <f t="shared" si="54"/>
        <v>0</v>
      </c>
      <c r="E320" s="44">
        <f t="shared" si="54"/>
        <v>0</v>
      </c>
      <c r="F320" s="36">
        <f t="shared" si="59"/>
        <v>0</v>
      </c>
      <c r="G320" s="36">
        <f t="shared" si="60"/>
        <v>0</v>
      </c>
      <c r="H320" s="36">
        <f t="shared" si="61"/>
        <v>0</v>
      </c>
      <c r="I320" s="36">
        <f t="shared" si="62"/>
        <v>0</v>
      </c>
      <c r="J320" s="36">
        <f t="shared" si="63"/>
        <v>0</v>
      </c>
      <c r="K320" s="36">
        <f t="shared" ca="1" si="55"/>
        <v>5.4512247149591099E-4</v>
      </c>
      <c r="L320" s="36">
        <f t="shared" ca="1" si="64"/>
        <v>2.9715850892981028E-7</v>
      </c>
      <c r="M320" s="36">
        <f t="shared" ca="1" si="56"/>
        <v>1318.5369048372067</v>
      </c>
      <c r="N320" s="36">
        <f t="shared" ca="1" si="57"/>
        <v>0.80544145676676682</v>
      </c>
      <c r="O320" s="36">
        <f t="shared" ca="1" si="58"/>
        <v>14288.165580407867</v>
      </c>
      <c r="P320" s="10">
        <f t="shared" ca="1" si="65"/>
        <v>-5.4512247149591099E-4</v>
      </c>
    </row>
    <row r="321" spans="4:16">
      <c r="D321" s="44">
        <f t="shared" si="54"/>
        <v>0</v>
      </c>
      <c r="E321" s="44">
        <f t="shared" si="54"/>
        <v>0</v>
      </c>
      <c r="F321" s="36">
        <f t="shared" si="59"/>
        <v>0</v>
      </c>
      <c r="G321" s="36">
        <f t="shared" si="60"/>
        <v>0</v>
      </c>
      <c r="H321" s="36">
        <f t="shared" si="61"/>
        <v>0</v>
      </c>
      <c r="I321" s="36">
        <f t="shared" si="62"/>
        <v>0</v>
      </c>
      <c r="J321" s="36">
        <f t="shared" si="63"/>
        <v>0</v>
      </c>
      <c r="K321" s="36">
        <f t="shared" ca="1" si="55"/>
        <v>5.4512247149591099E-4</v>
      </c>
      <c r="L321" s="36">
        <f t="shared" ca="1" si="64"/>
        <v>2.9715850892981028E-7</v>
      </c>
      <c r="M321" s="36">
        <f t="shared" ca="1" si="56"/>
        <v>1318.5369048372067</v>
      </c>
      <c r="N321" s="36">
        <f t="shared" ca="1" si="57"/>
        <v>0.80544145676676682</v>
      </c>
      <c r="O321" s="36">
        <f t="shared" ca="1" si="58"/>
        <v>14288.165580407867</v>
      </c>
      <c r="P321" s="10">
        <f t="shared" ca="1" si="65"/>
        <v>-5.4512247149591099E-4</v>
      </c>
    </row>
    <row r="322" spans="4:16">
      <c r="D322" s="44">
        <f t="shared" si="54"/>
        <v>0</v>
      </c>
      <c r="E322" s="44">
        <f t="shared" si="54"/>
        <v>0</v>
      </c>
      <c r="F322" s="36">
        <f t="shared" si="59"/>
        <v>0</v>
      </c>
      <c r="G322" s="36">
        <f t="shared" si="60"/>
        <v>0</v>
      </c>
      <c r="H322" s="36">
        <f t="shared" si="61"/>
        <v>0</v>
      </c>
      <c r="I322" s="36">
        <f t="shared" si="62"/>
        <v>0</v>
      </c>
      <c r="J322" s="36">
        <f t="shared" si="63"/>
        <v>0</v>
      </c>
      <c r="K322" s="36">
        <f t="shared" ca="1" si="55"/>
        <v>5.4512247149591099E-4</v>
      </c>
      <c r="L322" s="36">
        <f t="shared" ca="1" si="64"/>
        <v>2.9715850892981028E-7</v>
      </c>
      <c r="M322" s="36">
        <f t="shared" ca="1" si="56"/>
        <v>1318.5369048372067</v>
      </c>
      <c r="N322" s="36">
        <f t="shared" ca="1" si="57"/>
        <v>0.80544145676676682</v>
      </c>
      <c r="O322" s="36">
        <f t="shared" ca="1" si="58"/>
        <v>14288.165580407867</v>
      </c>
      <c r="P322" s="10">
        <f t="shared" ca="1" si="65"/>
        <v>-5.4512247149591099E-4</v>
      </c>
    </row>
    <row r="323" spans="4:16">
      <c r="D323" s="44">
        <f t="shared" si="54"/>
        <v>0</v>
      </c>
      <c r="E323" s="44">
        <f t="shared" si="54"/>
        <v>0</v>
      </c>
      <c r="F323" s="36">
        <f t="shared" si="59"/>
        <v>0</v>
      </c>
      <c r="G323" s="36">
        <f t="shared" si="60"/>
        <v>0</v>
      </c>
      <c r="H323" s="36">
        <f t="shared" si="61"/>
        <v>0</v>
      </c>
      <c r="I323" s="36">
        <f t="shared" si="62"/>
        <v>0</v>
      </c>
      <c r="J323" s="36">
        <f t="shared" si="63"/>
        <v>0</v>
      </c>
      <c r="K323" s="36">
        <f t="shared" ca="1" si="55"/>
        <v>5.4512247149591099E-4</v>
      </c>
      <c r="L323" s="36">
        <f t="shared" ca="1" si="64"/>
        <v>2.9715850892981028E-7</v>
      </c>
      <c r="M323" s="36">
        <f t="shared" ca="1" si="56"/>
        <v>1318.5369048372067</v>
      </c>
      <c r="N323" s="36">
        <f t="shared" ca="1" si="57"/>
        <v>0.80544145676676682</v>
      </c>
      <c r="O323" s="36">
        <f t="shared" ca="1" si="58"/>
        <v>14288.165580407867</v>
      </c>
      <c r="P323" s="10">
        <f t="shared" ca="1" si="65"/>
        <v>-5.4512247149591099E-4</v>
      </c>
    </row>
    <row r="324" spans="4:16">
      <c r="D324" s="44">
        <f t="shared" si="54"/>
        <v>0</v>
      </c>
      <c r="E324" s="44">
        <f t="shared" si="54"/>
        <v>0</v>
      </c>
      <c r="F324" s="36">
        <f t="shared" si="59"/>
        <v>0</v>
      </c>
      <c r="G324" s="36">
        <f t="shared" si="60"/>
        <v>0</v>
      </c>
      <c r="H324" s="36">
        <f t="shared" si="61"/>
        <v>0</v>
      </c>
      <c r="I324" s="36">
        <f t="shared" si="62"/>
        <v>0</v>
      </c>
      <c r="J324" s="36">
        <f t="shared" si="63"/>
        <v>0</v>
      </c>
      <c r="K324" s="36">
        <f t="shared" ca="1" si="55"/>
        <v>5.4512247149591099E-4</v>
      </c>
      <c r="L324" s="36">
        <f t="shared" ca="1" si="64"/>
        <v>2.9715850892981028E-7</v>
      </c>
      <c r="M324" s="36">
        <f t="shared" ca="1" si="56"/>
        <v>1318.5369048372067</v>
      </c>
      <c r="N324" s="36">
        <f t="shared" ca="1" si="57"/>
        <v>0.80544145676676682</v>
      </c>
      <c r="O324" s="36">
        <f t="shared" ca="1" si="58"/>
        <v>14288.165580407867</v>
      </c>
      <c r="P324" s="10">
        <f t="shared" ca="1" si="65"/>
        <v>-5.4512247149591099E-4</v>
      </c>
    </row>
    <row r="325" spans="4:16">
      <c r="D325" s="44">
        <f t="shared" si="54"/>
        <v>0</v>
      </c>
      <c r="E325" s="44">
        <f t="shared" si="54"/>
        <v>0</v>
      </c>
      <c r="F325" s="36">
        <f t="shared" si="59"/>
        <v>0</v>
      </c>
      <c r="G325" s="36">
        <f t="shared" si="60"/>
        <v>0</v>
      </c>
      <c r="H325" s="36">
        <f t="shared" si="61"/>
        <v>0</v>
      </c>
      <c r="I325" s="36">
        <f t="shared" si="62"/>
        <v>0</v>
      </c>
      <c r="J325" s="36">
        <f t="shared" si="63"/>
        <v>0</v>
      </c>
      <c r="K325" s="36">
        <f t="shared" ca="1" si="55"/>
        <v>5.4512247149591099E-4</v>
      </c>
      <c r="L325" s="36">
        <f t="shared" ca="1" si="64"/>
        <v>2.9715850892981028E-7</v>
      </c>
      <c r="M325" s="36">
        <f t="shared" ca="1" si="56"/>
        <v>1318.5369048372067</v>
      </c>
      <c r="N325" s="36">
        <f t="shared" ca="1" si="57"/>
        <v>0.80544145676676682</v>
      </c>
      <c r="O325" s="36">
        <f t="shared" ca="1" si="58"/>
        <v>14288.165580407867</v>
      </c>
      <c r="P325" s="10">
        <f t="shared" ca="1" si="65"/>
        <v>-5.4512247149591099E-4</v>
      </c>
    </row>
    <row r="326" spans="4:16">
      <c r="D326" s="44">
        <f t="shared" si="54"/>
        <v>0</v>
      </c>
      <c r="E326" s="44">
        <f t="shared" si="54"/>
        <v>0</v>
      </c>
      <c r="F326" s="36">
        <f t="shared" si="59"/>
        <v>0</v>
      </c>
      <c r="G326" s="36">
        <f t="shared" si="60"/>
        <v>0</v>
      </c>
      <c r="H326" s="36">
        <f t="shared" si="61"/>
        <v>0</v>
      </c>
      <c r="I326" s="36">
        <f t="shared" si="62"/>
        <v>0</v>
      </c>
      <c r="J326" s="36">
        <f t="shared" si="63"/>
        <v>0</v>
      </c>
      <c r="K326" s="36">
        <f t="shared" ca="1" si="55"/>
        <v>5.4512247149591099E-4</v>
      </c>
      <c r="L326" s="36">
        <f t="shared" ca="1" si="64"/>
        <v>2.9715850892981028E-7</v>
      </c>
      <c r="M326" s="36">
        <f t="shared" ca="1" si="56"/>
        <v>1318.5369048372067</v>
      </c>
      <c r="N326" s="36">
        <f t="shared" ca="1" si="57"/>
        <v>0.80544145676676682</v>
      </c>
      <c r="O326" s="36">
        <f t="shared" ca="1" si="58"/>
        <v>14288.165580407867</v>
      </c>
      <c r="P326" s="10">
        <f t="shared" ca="1" si="65"/>
        <v>-5.4512247149591099E-4</v>
      </c>
    </row>
    <row r="327" spans="4:16">
      <c r="D327" s="44">
        <f t="shared" si="54"/>
        <v>0</v>
      </c>
      <c r="E327" s="44">
        <f t="shared" si="54"/>
        <v>0</v>
      </c>
      <c r="F327" s="36">
        <f t="shared" si="59"/>
        <v>0</v>
      </c>
      <c r="G327" s="36">
        <f t="shared" si="60"/>
        <v>0</v>
      </c>
      <c r="H327" s="36">
        <f t="shared" si="61"/>
        <v>0</v>
      </c>
      <c r="I327" s="36">
        <f t="shared" si="62"/>
        <v>0</v>
      </c>
      <c r="J327" s="36">
        <f t="shared" si="63"/>
        <v>0</v>
      </c>
      <c r="K327" s="36">
        <f t="shared" ca="1" si="55"/>
        <v>5.4512247149591099E-4</v>
      </c>
      <c r="L327" s="36">
        <f t="shared" ca="1" si="64"/>
        <v>2.9715850892981028E-7</v>
      </c>
      <c r="M327" s="36">
        <f t="shared" ca="1" si="56"/>
        <v>1318.5369048372067</v>
      </c>
      <c r="N327" s="36">
        <f t="shared" ca="1" si="57"/>
        <v>0.80544145676676682</v>
      </c>
      <c r="O327" s="36">
        <f t="shared" ca="1" si="58"/>
        <v>14288.165580407867</v>
      </c>
      <c r="P327" s="10">
        <f t="shared" ca="1" si="65"/>
        <v>-5.4512247149591099E-4</v>
      </c>
    </row>
    <row r="328" spans="4:16">
      <c r="D328" s="44">
        <f t="shared" si="54"/>
        <v>0</v>
      </c>
      <c r="E328" s="44">
        <f t="shared" si="54"/>
        <v>0</v>
      </c>
      <c r="F328" s="36">
        <f t="shared" si="59"/>
        <v>0</v>
      </c>
      <c r="G328" s="36">
        <f t="shared" si="60"/>
        <v>0</v>
      </c>
      <c r="H328" s="36">
        <f t="shared" si="61"/>
        <v>0</v>
      </c>
      <c r="I328" s="36">
        <f t="shared" si="62"/>
        <v>0</v>
      </c>
      <c r="J328" s="36">
        <f t="shared" si="63"/>
        <v>0</v>
      </c>
      <c r="K328" s="36">
        <f t="shared" ca="1" si="55"/>
        <v>5.4512247149591099E-4</v>
      </c>
      <c r="L328" s="36">
        <f t="shared" ca="1" si="64"/>
        <v>2.9715850892981028E-7</v>
      </c>
      <c r="M328" s="36">
        <f t="shared" ca="1" si="56"/>
        <v>1318.5369048372067</v>
      </c>
      <c r="N328" s="36">
        <f t="shared" ca="1" si="57"/>
        <v>0.80544145676676682</v>
      </c>
      <c r="O328" s="36">
        <f t="shared" ca="1" si="58"/>
        <v>14288.165580407867</v>
      </c>
      <c r="P328" s="10">
        <f t="shared" ca="1" si="65"/>
        <v>-5.4512247149591099E-4</v>
      </c>
    </row>
    <row r="329" spans="4:16">
      <c r="D329" s="44">
        <f t="shared" si="54"/>
        <v>0</v>
      </c>
      <c r="E329" s="44">
        <f t="shared" si="54"/>
        <v>0</v>
      </c>
      <c r="F329" s="36">
        <f t="shared" si="59"/>
        <v>0</v>
      </c>
      <c r="G329" s="36">
        <f t="shared" si="60"/>
        <v>0</v>
      </c>
      <c r="H329" s="36">
        <f t="shared" si="61"/>
        <v>0</v>
      </c>
      <c r="I329" s="36">
        <f t="shared" si="62"/>
        <v>0</v>
      </c>
      <c r="J329" s="36">
        <f t="shared" si="63"/>
        <v>0</v>
      </c>
      <c r="K329" s="36">
        <f t="shared" ca="1" si="55"/>
        <v>5.4512247149591099E-4</v>
      </c>
      <c r="L329" s="36">
        <f t="shared" ca="1" si="64"/>
        <v>2.9715850892981028E-7</v>
      </c>
      <c r="M329" s="36">
        <f t="shared" ca="1" si="56"/>
        <v>1318.5369048372067</v>
      </c>
      <c r="N329" s="36">
        <f t="shared" ca="1" si="57"/>
        <v>0.80544145676676682</v>
      </c>
      <c r="O329" s="36">
        <f t="shared" ca="1" si="58"/>
        <v>14288.165580407867</v>
      </c>
      <c r="P329" s="10">
        <f t="shared" ca="1" si="65"/>
        <v>-5.4512247149591099E-4</v>
      </c>
    </row>
    <row r="330" spans="4:16">
      <c r="D330" s="44">
        <f t="shared" si="54"/>
        <v>0</v>
      </c>
      <c r="E330" s="44">
        <f t="shared" si="54"/>
        <v>0</v>
      </c>
      <c r="F330" s="36">
        <f t="shared" si="59"/>
        <v>0</v>
      </c>
      <c r="G330" s="36">
        <f t="shared" si="60"/>
        <v>0</v>
      </c>
      <c r="H330" s="36">
        <f t="shared" si="61"/>
        <v>0</v>
      </c>
      <c r="I330" s="36">
        <f t="shared" si="62"/>
        <v>0</v>
      </c>
      <c r="J330" s="36">
        <f t="shared" si="63"/>
        <v>0</v>
      </c>
      <c r="K330" s="36">
        <f t="shared" ca="1" si="55"/>
        <v>5.4512247149591099E-4</v>
      </c>
      <c r="L330" s="36">
        <f t="shared" ca="1" si="64"/>
        <v>2.9715850892981028E-7</v>
      </c>
      <c r="M330" s="36">
        <f t="shared" ca="1" si="56"/>
        <v>1318.5369048372067</v>
      </c>
      <c r="N330" s="36">
        <f t="shared" ca="1" si="57"/>
        <v>0.80544145676676682</v>
      </c>
      <c r="O330" s="36">
        <f t="shared" ca="1" si="58"/>
        <v>14288.165580407867</v>
      </c>
      <c r="P330" s="10">
        <f t="shared" ca="1" si="65"/>
        <v>-5.4512247149591099E-4</v>
      </c>
    </row>
    <row r="331" spans="4:16">
      <c r="D331" s="44">
        <f t="shared" si="54"/>
        <v>0</v>
      </c>
      <c r="E331" s="44">
        <f t="shared" si="54"/>
        <v>0</v>
      </c>
      <c r="F331" s="36">
        <f t="shared" si="59"/>
        <v>0</v>
      </c>
      <c r="G331" s="36">
        <f t="shared" si="60"/>
        <v>0</v>
      </c>
      <c r="H331" s="36">
        <f t="shared" si="61"/>
        <v>0</v>
      </c>
      <c r="I331" s="36">
        <f t="shared" si="62"/>
        <v>0</v>
      </c>
      <c r="J331" s="36">
        <f t="shared" si="63"/>
        <v>0</v>
      </c>
      <c r="K331" s="36">
        <f t="shared" ca="1" si="55"/>
        <v>5.4512247149591099E-4</v>
      </c>
      <c r="L331" s="36">
        <f t="shared" ca="1" si="64"/>
        <v>2.9715850892981028E-7</v>
      </c>
      <c r="M331" s="36">
        <f t="shared" ca="1" si="56"/>
        <v>1318.5369048372067</v>
      </c>
      <c r="N331" s="36">
        <f t="shared" ca="1" si="57"/>
        <v>0.80544145676676682</v>
      </c>
      <c r="O331" s="36">
        <f t="shared" ca="1" si="58"/>
        <v>14288.165580407867</v>
      </c>
      <c r="P331" s="10">
        <f t="shared" ca="1" si="65"/>
        <v>-5.4512247149591099E-4</v>
      </c>
    </row>
    <row r="332" spans="4:16">
      <c r="D332" s="44">
        <f t="shared" si="54"/>
        <v>0</v>
      </c>
      <c r="E332" s="44">
        <f t="shared" si="54"/>
        <v>0</v>
      </c>
      <c r="F332" s="36">
        <f t="shared" si="59"/>
        <v>0</v>
      </c>
      <c r="G332" s="36">
        <f t="shared" si="60"/>
        <v>0</v>
      </c>
      <c r="H332" s="36">
        <f t="shared" si="61"/>
        <v>0</v>
      </c>
      <c r="I332" s="36">
        <f t="shared" si="62"/>
        <v>0</v>
      </c>
      <c r="J332" s="36">
        <f t="shared" si="63"/>
        <v>0</v>
      </c>
      <c r="K332" s="36">
        <f t="shared" ca="1" si="55"/>
        <v>5.4512247149591099E-4</v>
      </c>
      <c r="L332" s="36">
        <f t="shared" ca="1" si="64"/>
        <v>2.9715850892981028E-7</v>
      </c>
      <c r="M332" s="36">
        <f t="shared" ca="1" si="56"/>
        <v>1318.5369048372067</v>
      </c>
      <c r="N332" s="36">
        <f t="shared" ca="1" si="57"/>
        <v>0.80544145676676682</v>
      </c>
      <c r="O332" s="36">
        <f t="shared" ca="1" si="58"/>
        <v>14288.165580407867</v>
      </c>
      <c r="P332" s="10">
        <f t="shared" ca="1" si="65"/>
        <v>-5.4512247149591099E-4</v>
      </c>
    </row>
    <row r="333" spans="4:16">
      <c r="D333" s="44">
        <f t="shared" si="54"/>
        <v>0</v>
      </c>
      <c r="E333" s="44">
        <f t="shared" si="54"/>
        <v>0</v>
      </c>
      <c r="F333" s="36">
        <f t="shared" si="59"/>
        <v>0</v>
      </c>
      <c r="G333" s="36">
        <f t="shared" si="60"/>
        <v>0</v>
      </c>
      <c r="H333" s="36">
        <f t="shared" si="61"/>
        <v>0</v>
      </c>
      <c r="I333" s="36">
        <f t="shared" si="62"/>
        <v>0</v>
      </c>
      <c r="J333" s="36">
        <f t="shared" si="63"/>
        <v>0</v>
      </c>
      <c r="K333" s="36">
        <f t="shared" ca="1" si="55"/>
        <v>5.4512247149591099E-4</v>
      </c>
      <c r="L333" s="36">
        <f t="shared" ca="1" si="64"/>
        <v>2.9715850892981028E-7</v>
      </c>
      <c r="M333" s="36">
        <f t="shared" ca="1" si="56"/>
        <v>1318.5369048372067</v>
      </c>
      <c r="N333" s="36">
        <f t="shared" ca="1" si="57"/>
        <v>0.80544145676676682</v>
      </c>
      <c r="O333" s="36">
        <f t="shared" ca="1" si="58"/>
        <v>14288.165580407867</v>
      </c>
      <c r="P333" s="10">
        <f t="shared" ca="1" si="65"/>
        <v>-5.4512247149591099E-4</v>
      </c>
    </row>
    <row r="334" spans="4:16">
      <c r="D334" s="44">
        <f t="shared" si="54"/>
        <v>0</v>
      </c>
      <c r="E334" s="44">
        <f t="shared" si="54"/>
        <v>0</v>
      </c>
      <c r="F334" s="36">
        <f t="shared" si="59"/>
        <v>0</v>
      </c>
      <c r="G334" s="36">
        <f t="shared" si="60"/>
        <v>0</v>
      </c>
      <c r="H334" s="36">
        <f t="shared" si="61"/>
        <v>0</v>
      </c>
      <c r="I334" s="36">
        <f t="shared" si="62"/>
        <v>0</v>
      </c>
      <c r="J334" s="36">
        <f t="shared" si="63"/>
        <v>0</v>
      </c>
      <c r="K334" s="36">
        <f t="shared" ca="1" si="55"/>
        <v>5.4512247149591099E-4</v>
      </c>
      <c r="L334" s="36">
        <f t="shared" ca="1" si="64"/>
        <v>2.9715850892981028E-7</v>
      </c>
      <c r="M334" s="36">
        <f t="shared" ca="1" si="56"/>
        <v>1318.5369048372067</v>
      </c>
      <c r="N334" s="36">
        <f t="shared" ca="1" si="57"/>
        <v>0.80544145676676682</v>
      </c>
      <c r="O334" s="36">
        <f t="shared" ca="1" si="58"/>
        <v>14288.165580407867</v>
      </c>
      <c r="P334" s="10">
        <f t="shared" ca="1" si="65"/>
        <v>-5.4512247149591099E-4</v>
      </c>
    </row>
    <row r="335" spans="4:16">
      <c r="D335" s="44">
        <f t="shared" si="54"/>
        <v>0</v>
      </c>
      <c r="E335" s="44">
        <f t="shared" si="54"/>
        <v>0</v>
      </c>
      <c r="F335" s="36">
        <f t="shared" si="59"/>
        <v>0</v>
      </c>
      <c r="G335" s="36">
        <f t="shared" si="60"/>
        <v>0</v>
      </c>
      <c r="H335" s="36">
        <f t="shared" si="61"/>
        <v>0</v>
      </c>
      <c r="I335" s="36">
        <f t="shared" si="62"/>
        <v>0</v>
      </c>
      <c r="J335" s="36">
        <f t="shared" si="63"/>
        <v>0</v>
      </c>
      <c r="K335" s="36">
        <f t="shared" ca="1" si="55"/>
        <v>5.4512247149591099E-4</v>
      </c>
      <c r="L335" s="36">
        <f t="shared" ca="1" si="64"/>
        <v>2.9715850892981028E-7</v>
      </c>
      <c r="M335" s="36">
        <f t="shared" ca="1" si="56"/>
        <v>1318.5369048372067</v>
      </c>
      <c r="N335" s="36">
        <f t="shared" ca="1" si="57"/>
        <v>0.80544145676676682</v>
      </c>
      <c r="O335" s="36">
        <f t="shared" ca="1" si="58"/>
        <v>14288.165580407867</v>
      </c>
      <c r="P335" s="10">
        <f t="shared" ca="1" si="65"/>
        <v>-5.4512247149591099E-4</v>
      </c>
    </row>
    <row r="336" spans="4:16">
      <c r="D336" s="44">
        <f t="shared" si="54"/>
        <v>0</v>
      </c>
      <c r="E336" s="44">
        <f t="shared" si="54"/>
        <v>0</v>
      </c>
      <c r="F336" s="36">
        <f t="shared" si="59"/>
        <v>0</v>
      </c>
      <c r="G336" s="36">
        <f t="shared" si="60"/>
        <v>0</v>
      </c>
      <c r="H336" s="36">
        <f t="shared" si="61"/>
        <v>0</v>
      </c>
      <c r="I336" s="36">
        <f t="shared" si="62"/>
        <v>0</v>
      </c>
      <c r="J336" s="36">
        <f t="shared" si="63"/>
        <v>0</v>
      </c>
      <c r="K336" s="36">
        <f t="shared" ca="1" si="55"/>
        <v>5.4512247149591099E-4</v>
      </c>
      <c r="L336" s="36">
        <f t="shared" ca="1" si="64"/>
        <v>2.9715850892981028E-7</v>
      </c>
      <c r="M336" s="36">
        <f t="shared" ca="1" si="56"/>
        <v>1318.5369048372067</v>
      </c>
      <c r="N336" s="36">
        <f t="shared" ca="1" si="57"/>
        <v>0.80544145676676682</v>
      </c>
      <c r="O336" s="36">
        <f t="shared" ca="1" si="58"/>
        <v>14288.165580407867</v>
      </c>
      <c r="P336" s="10">
        <f t="shared" ca="1" si="65"/>
        <v>-5.4512247149591099E-4</v>
      </c>
    </row>
    <row r="337" spans="4:16">
      <c r="D337" s="44">
        <f t="shared" si="54"/>
        <v>0</v>
      </c>
      <c r="E337" s="44">
        <f t="shared" si="54"/>
        <v>0</v>
      </c>
      <c r="F337" s="36">
        <f t="shared" si="59"/>
        <v>0</v>
      </c>
      <c r="G337" s="36">
        <f t="shared" si="60"/>
        <v>0</v>
      </c>
      <c r="H337" s="36">
        <f t="shared" si="61"/>
        <v>0</v>
      </c>
      <c r="I337" s="36">
        <f t="shared" si="62"/>
        <v>0</v>
      </c>
      <c r="J337" s="36">
        <f t="shared" si="63"/>
        <v>0</v>
      </c>
      <c r="K337" s="36">
        <f t="shared" ca="1" si="55"/>
        <v>5.4512247149591099E-4</v>
      </c>
      <c r="L337" s="36">
        <f t="shared" ca="1" si="64"/>
        <v>2.9715850892981028E-7</v>
      </c>
      <c r="M337" s="36">
        <f t="shared" ca="1" si="56"/>
        <v>1318.5369048372067</v>
      </c>
      <c r="N337" s="36">
        <f t="shared" ca="1" si="57"/>
        <v>0.80544145676676682</v>
      </c>
      <c r="O337" s="36">
        <f t="shared" ca="1" si="58"/>
        <v>14288.165580407867</v>
      </c>
      <c r="P337" s="10">
        <f t="shared" ca="1" si="65"/>
        <v>-5.4512247149591099E-4</v>
      </c>
    </row>
    <row r="338" spans="4:16">
      <c r="D338" s="44">
        <f t="shared" si="54"/>
        <v>0</v>
      </c>
      <c r="E338" s="44">
        <f t="shared" si="54"/>
        <v>0</v>
      </c>
      <c r="F338" s="36">
        <f t="shared" si="59"/>
        <v>0</v>
      </c>
      <c r="G338" s="36">
        <f t="shared" si="60"/>
        <v>0</v>
      </c>
      <c r="H338" s="36">
        <f t="shared" si="61"/>
        <v>0</v>
      </c>
      <c r="I338" s="36">
        <f t="shared" si="62"/>
        <v>0</v>
      </c>
      <c r="J338" s="36">
        <f t="shared" si="63"/>
        <v>0</v>
      </c>
      <c r="K338" s="36">
        <f t="shared" ca="1" si="55"/>
        <v>5.4512247149591099E-4</v>
      </c>
      <c r="L338" s="36">
        <f t="shared" ca="1" si="64"/>
        <v>2.9715850892981028E-7</v>
      </c>
      <c r="M338" s="36">
        <f t="shared" ca="1" si="56"/>
        <v>1318.5369048372067</v>
      </c>
      <c r="N338" s="36">
        <f t="shared" ca="1" si="57"/>
        <v>0.80544145676676682</v>
      </c>
      <c r="O338" s="36">
        <f t="shared" ca="1" si="58"/>
        <v>14288.165580407867</v>
      </c>
      <c r="P338" s="10">
        <f t="shared" ca="1" si="65"/>
        <v>-5.4512247149591099E-4</v>
      </c>
    </row>
    <row r="339" spans="4:16">
      <c r="D339" s="44">
        <f t="shared" si="54"/>
        <v>0</v>
      </c>
      <c r="E339" s="44">
        <f t="shared" si="54"/>
        <v>0</v>
      </c>
      <c r="F339" s="36">
        <f t="shared" si="59"/>
        <v>0</v>
      </c>
      <c r="G339" s="36">
        <f t="shared" si="60"/>
        <v>0</v>
      </c>
      <c r="H339" s="36">
        <f t="shared" si="61"/>
        <v>0</v>
      </c>
      <c r="I339" s="36">
        <f t="shared" si="62"/>
        <v>0</v>
      </c>
      <c r="J339" s="36">
        <f t="shared" si="63"/>
        <v>0</v>
      </c>
      <c r="K339" s="36">
        <f t="shared" ca="1" si="55"/>
        <v>5.4512247149591099E-4</v>
      </c>
      <c r="L339" s="36">
        <f t="shared" ca="1" si="64"/>
        <v>2.9715850892981028E-7</v>
      </c>
      <c r="M339" s="36">
        <f t="shared" ca="1" si="56"/>
        <v>1318.5369048372067</v>
      </c>
      <c r="N339" s="36">
        <f t="shared" ca="1" si="57"/>
        <v>0.80544145676676682</v>
      </c>
      <c r="O339" s="36">
        <f t="shared" ca="1" si="58"/>
        <v>14288.165580407867</v>
      </c>
      <c r="P339" s="10">
        <f t="shared" ca="1" si="65"/>
        <v>-5.4512247149591099E-4</v>
      </c>
    </row>
    <row r="340" spans="4:16">
      <c r="D340" s="44">
        <f t="shared" si="54"/>
        <v>0</v>
      </c>
      <c r="E340" s="44">
        <f t="shared" si="54"/>
        <v>0</v>
      </c>
      <c r="F340" s="36">
        <f t="shared" si="59"/>
        <v>0</v>
      </c>
      <c r="G340" s="36">
        <f t="shared" si="60"/>
        <v>0</v>
      </c>
      <c r="H340" s="36">
        <f t="shared" si="61"/>
        <v>0</v>
      </c>
      <c r="I340" s="36">
        <f t="shared" si="62"/>
        <v>0</v>
      </c>
      <c r="J340" s="36">
        <f t="shared" si="63"/>
        <v>0</v>
      </c>
      <c r="K340" s="36">
        <f t="shared" ca="1" si="55"/>
        <v>5.4512247149591099E-4</v>
      </c>
      <c r="L340" s="36">
        <f t="shared" ca="1" si="64"/>
        <v>2.9715850892981028E-7</v>
      </c>
      <c r="M340" s="36">
        <f t="shared" ca="1" si="56"/>
        <v>1318.5369048372067</v>
      </c>
      <c r="N340" s="36">
        <f t="shared" ca="1" si="57"/>
        <v>0.80544145676676682</v>
      </c>
      <c r="O340" s="36">
        <f t="shared" ca="1" si="58"/>
        <v>14288.165580407867</v>
      </c>
      <c r="P340" s="10">
        <f t="shared" ca="1" si="65"/>
        <v>-5.4512247149591099E-4</v>
      </c>
    </row>
    <row r="341" spans="4:16">
      <c r="D341" s="44">
        <f>A341/A$18</f>
        <v>0</v>
      </c>
      <c r="E341" s="44">
        <f>B341/B$18</f>
        <v>0</v>
      </c>
      <c r="F341" s="36">
        <f t="shared" si="59"/>
        <v>0</v>
      </c>
      <c r="G341" s="36">
        <f t="shared" si="60"/>
        <v>0</v>
      </c>
      <c r="H341" s="36">
        <f t="shared" si="61"/>
        <v>0</v>
      </c>
      <c r="I341" s="36">
        <f t="shared" si="62"/>
        <v>0</v>
      </c>
      <c r="J341" s="36">
        <f t="shared" si="63"/>
        <v>0</v>
      </c>
      <c r="K341" s="36">
        <f t="shared" ca="1" si="55"/>
        <v>5.4512247149591099E-4</v>
      </c>
      <c r="L341" s="36">
        <f t="shared" ca="1" si="64"/>
        <v>2.9715850892981028E-7</v>
      </c>
      <c r="M341" s="36">
        <f ca="1">(M$1-M$2*D341+M$3*F341)^2</f>
        <v>1318.5369048372067</v>
      </c>
      <c r="N341" s="36">
        <f ca="1">(-M$2+M$4*D341-M$5*F341)^2</f>
        <v>0.80544145676676682</v>
      </c>
      <c r="O341" s="36">
        <f ca="1">+(M$3-D341*M$5+F341*M$6)^2</f>
        <v>14288.165580407867</v>
      </c>
      <c r="P341" s="10">
        <f t="shared" ca="1" si="65"/>
        <v>-5.4512247149591099E-4</v>
      </c>
    </row>
    <row r="342" spans="4:16">
      <c r="D342" s="44">
        <f>A342/A$18</f>
        <v>0</v>
      </c>
      <c r="E342" s="44">
        <f>B342/B$18</f>
        <v>0</v>
      </c>
      <c r="F342" s="36">
        <f>D342*D342</f>
        <v>0</v>
      </c>
      <c r="G342" s="36">
        <f>D342*F342</f>
        <v>0</v>
      </c>
      <c r="H342" s="36">
        <f>F342*F342</f>
        <v>0</v>
      </c>
      <c r="I342" s="36">
        <f>E342*D342</f>
        <v>0</v>
      </c>
      <c r="J342" s="36">
        <f>I342*D342</f>
        <v>0</v>
      </c>
      <c r="K342" s="36">
        <f t="shared" ca="1" si="55"/>
        <v>5.4512247149591099E-4</v>
      </c>
      <c r="L342" s="36">
        <f ca="1">+(K342-E342)^2</f>
        <v>2.9715850892981028E-7</v>
      </c>
      <c r="M342" s="36">
        <f ca="1">(M$1-M$2*D342+M$3*F342)^2</f>
        <v>1318.5369048372067</v>
      </c>
      <c r="N342" s="36">
        <f ca="1">(-M$2+M$4*D342-M$5*F342)^2</f>
        <v>0.80544145676676682</v>
      </c>
      <c r="O342" s="36">
        <f ca="1">+(M$3-D342*M$5+F342*M$6)^2</f>
        <v>14288.165580407867</v>
      </c>
      <c r="P342" s="10">
        <f ca="1">+E342-K342</f>
        <v>-5.4512247149591099E-4</v>
      </c>
    </row>
  </sheetData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 1</vt:lpstr>
      <vt:lpstr>Graphs 1</vt:lpstr>
      <vt:lpstr>BAV</vt:lpstr>
      <vt:lpstr>Q_fit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2025-01-04T06:07:01Z</dcterms:modified>
</cp:coreProperties>
</file>