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269E325-644A-4276-A5C8-125AF079A6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7" i="1" l="1"/>
  <c r="F117" i="1" s="1"/>
  <c r="G117" i="1" s="1"/>
  <c r="K117" i="1" s="1"/>
  <c r="Q117" i="1"/>
  <c r="F14" i="1"/>
  <c r="E115" i="1"/>
  <c r="F115" i="1" s="1"/>
  <c r="G115" i="1" s="1"/>
  <c r="K115" i="1" s="1"/>
  <c r="Q115" i="1"/>
  <c r="E116" i="1"/>
  <c r="F116" i="1" s="1"/>
  <c r="G116" i="1" s="1"/>
  <c r="K116" i="1" s="1"/>
  <c r="Q116" i="1"/>
  <c r="Q113" i="1"/>
  <c r="Q114" i="1"/>
  <c r="Q111" i="1"/>
  <c r="Q112" i="1"/>
  <c r="Q110" i="1"/>
  <c r="Q105" i="1"/>
  <c r="Q106" i="1"/>
  <c r="Q107" i="1"/>
  <c r="Q108" i="1"/>
  <c r="Q109" i="1"/>
  <c r="Q104" i="1"/>
  <c r="E113" i="1"/>
  <c r="F113" i="1" s="1"/>
  <c r="D9" i="1"/>
  <c r="C9" i="1"/>
  <c r="Q103" i="1"/>
  <c r="Q94" i="1"/>
  <c r="Q93" i="1"/>
  <c r="Q92" i="1"/>
  <c r="Q91" i="1"/>
  <c r="Q90" i="1"/>
  <c r="Q89" i="1"/>
  <c r="Q88" i="1"/>
  <c r="Q85" i="1"/>
  <c r="Q84" i="1"/>
  <c r="Q83" i="1"/>
  <c r="Q82" i="1"/>
  <c r="Q52" i="1"/>
  <c r="Q42" i="1"/>
  <c r="Q41" i="1"/>
  <c r="Q40" i="1"/>
  <c r="Q39" i="1"/>
  <c r="Q38" i="1"/>
  <c r="Q37" i="1"/>
  <c r="Q36" i="1"/>
  <c r="Q35" i="1"/>
  <c r="Q29" i="1"/>
  <c r="Q28" i="1"/>
  <c r="Q27" i="1"/>
  <c r="Q26" i="1"/>
  <c r="Q25" i="1"/>
  <c r="Q24" i="1"/>
  <c r="Q23" i="1"/>
  <c r="Q22" i="1"/>
  <c r="Q21" i="1"/>
  <c r="G90" i="2"/>
  <c r="C90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52" i="2"/>
  <c r="C52" i="2"/>
  <c r="G51" i="2"/>
  <c r="C51" i="2"/>
  <c r="G82" i="2"/>
  <c r="C82" i="2"/>
  <c r="G81" i="2"/>
  <c r="C81" i="2"/>
  <c r="G80" i="2"/>
  <c r="C80" i="2"/>
  <c r="G79" i="2"/>
  <c r="C79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78" i="2"/>
  <c r="C78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15" i="2"/>
  <c r="C15" i="2"/>
  <c r="G14" i="2"/>
  <c r="C14" i="2"/>
  <c r="G13" i="2"/>
  <c r="C13" i="2"/>
  <c r="G12" i="2"/>
  <c r="C12" i="2"/>
  <c r="G11" i="2"/>
  <c r="C11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H90" i="2"/>
  <c r="D90" i="2"/>
  <c r="B90" i="2"/>
  <c r="A90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F53" i="2"/>
  <c r="D53" i="2"/>
  <c r="B53" i="2"/>
  <c r="A53" i="2"/>
  <c r="H89" i="2"/>
  <c r="B89" i="2"/>
  <c r="F89" i="2"/>
  <c r="D89" i="2"/>
  <c r="A89" i="2"/>
  <c r="H88" i="2"/>
  <c r="F88" i="2"/>
  <c r="D88" i="2"/>
  <c r="B88" i="2"/>
  <c r="A88" i="2"/>
  <c r="H87" i="2"/>
  <c r="B87" i="2"/>
  <c r="F87" i="2"/>
  <c r="D87" i="2"/>
  <c r="A87" i="2"/>
  <c r="H86" i="2"/>
  <c r="B86" i="2"/>
  <c r="F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52" i="2"/>
  <c r="B52" i="2"/>
  <c r="D52" i="2"/>
  <c r="A52" i="2"/>
  <c r="H51" i="2"/>
  <c r="B51" i="2"/>
  <c r="D51" i="2"/>
  <c r="A51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78" i="2"/>
  <c r="B78" i="2"/>
  <c r="D78" i="2"/>
  <c r="A78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Q101" i="1"/>
  <c r="Q102" i="1"/>
  <c r="Q95" i="1"/>
  <c r="Q97" i="1"/>
  <c r="Q99" i="1"/>
  <c r="Q96" i="1"/>
  <c r="Q98" i="1"/>
  <c r="Q100" i="1"/>
  <c r="C17" i="1"/>
  <c r="Q43" i="1"/>
  <c r="Q44" i="1"/>
  <c r="Q45" i="1"/>
  <c r="Q48" i="1"/>
  <c r="Q57" i="1"/>
  <c r="Q58" i="1"/>
  <c r="Q59" i="1"/>
  <c r="Q60" i="1"/>
  <c r="Q61" i="1"/>
  <c r="Q64" i="1"/>
  <c r="Q65" i="1"/>
  <c r="Q66" i="1"/>
  <c r="Q68" i="1"/>
  <c r="Q69" i="1"/>
  <c r="Q74" i="1"/>
  <c r="Q75" i="1"/>
  <c r="Q76" i="1"/>
  <c r="Q78" i="1"/>
  <c r="Q79" i="1"/>
  <c r="Q80" i="1"/>
  <c r="Q81" i="1"/>
  <c r="Q87" i="1"/>
  <c r="Q30" i="1"/>
  <c r="Q77" i="1"/>
  <c r="Q86" i="1"/>
  <c r="Q31" i="1"/>
  <c r="Q32" i="1"/>
  <c r="Q33" i="1"/>
  <c r="Q34" i="1"/>
  <c r="Q46" i="1"/>
  <c r="Q49" i="1"/>
  <c r="Q50" i="1"/>
  <c r="Q51" i="1"/>
  <c r="Q53" i="1"/>
  <c r="Q54" i="1"/>
  <c r="Q55" i="1"/>
  <c r="Q56" i="1"/>
  <c r="Q62" i="1"/>
  <c r="Q63" i="1"/>
  <c r="Q67" i="1"/>
  <c r="Q70" i="1"/>
  <c r="Q71" i="1"/>
  <c r="Q72" i="1"/>
  <c r="Q73" i="1"/>
  <c r="Q47" i="1"/>
  <c r="E37" i="1"/>
  <c r="E34" i="1"/>
  <c r="F34" i="1" s="1"/>
  <c r="E50" i="1"/>
  <c r="F50" i="1" s="1"/>
  <c r="E23" i="1"/>
  <c r="E63" i="2" s="1"/>
  <c r="E40" i="1"/>
  <c r="E75" i="2" s="1"/>
  <c r="E100" i="1"/>
  <c r="F100" i="1" s="1"/>
  <c r="G100" i="1" s="1"/>
  <c r="K100" i="1" s="1"/>
  <c r="E58" i="1"/>
  <c r="E59" i="1"/>
  <c r="E29" i="2" s="1"/>
  <c r="E63" i="1"/>
  <c r="E64" i="1"/>
  <c r="E67" i="1"/>
  <c r="E76" i="1"/>
  <c r="E45" i="2" s="1"/>
  <c r="E79" i="1"/>
  <c r="E48" i="2" s="1"/>
  <c r="E52" i="1"/>
  <c r="E78" i="2" s="1"/>
  <c r="E91" i="1"/>
  <c r="E86" i="2" s="1"/>
  <c r="F91" i="1"/>
  <c r="E58" i="2"/>
  <c r="E111" i="1"/>
  <c r="F111" i="1" s="1"/>
  <c r="G111" i="1" s="1"/>
  <c r="K111" i="1" s="1"/>
  <c r="E102" i="1"/>
  <c r="F102" i="1" s="1"/>
  <c r="G102" i="1" s="1"/>
  <c r="K102" i="1" s="1"/>
  <c r="E66" i="1"/>
  <c r="F66" i="1" s="1"/>
  <c r="G66" i="1" s="1"/>
  <c r="I66" i="1" s="1"/>
  <c r="E74" i="1"/>
  <c r="E105" i="1"/>
  <c r="F105" i="1" s="1"/>
  <c r="G105" i="1" s="1"/>
  <c r="K105" i="1" s="1"/>
  <c r="E29" i="1"/>
  <c r="E69" i="2" s="1"/>
  <c r="E35" i="2"/>
  <c r="F29" i="1" l="1"/>
  <c r="G29" i="1" s="1"/>
  <c r="I29" i="1" s="1"/>
  <c r="F40" i="1"/>
  <c r="G40" i="1" s="1"/>
  <c r="I40" i="1" s="1"/>
  <c r="E15" i="2"/>
  <c r="F59" i="1"/>
  <c r="F15" i="1"/>
  <c r="E33" i="2"/>
  <c r="F64" i="1"/>
  <c r="F63" i="1"/>
  <c r="G63" i="1" s="1"/>
  <c r="I63" i="1" s="1"/>
  <c r="E32" i="2"/>
  <c r="E60" i="2"/>
  <c r="F79" i="1"/>
  <c r="G79" i="1" s="1"/>
  <c r="I79" i="1" s="1"/>
  <c r="F52" i="1"/>
  <c r="G52" i="1" s="1"/>
  <c r="I52" i="1" s="1"/>
  <c r="F76" i="1"/>
  <c r="F23" i="1"/>
  <c r="E72" i="2"/>
  <c r="F37" i="1"/>
  <c r="G37" i="1" s="1"/>
  <c r="I37" i="1" s="1"/>
  <c r="E33" i="1"/>
  <c r="E97" i="1"/>
  <c r="E26" i="1"/>
  <c r="E88" i="1"/>
  <c r="E55" i="1"/>
  <c r="E21" i="1"/>
  <c r="E48" i="1"/>
  <c r="E41" i="1"/>
  <c r="E89" i="1"/>
  <c r="E45" i="1"/>
  <c r="E99" i="1"/>
  <c r="E90" i="1"/>
  <c r="E72" i="1"/>
  <c r="E110" i="1"/>
  <c r="F110" i="1" s="1"/>
  <c r="G110" i="1" s="1"/>
  <c r="K110" i="1" s="1"/>
  <c r="E25" i="1"/>
  <c r="E38" i="1"/>
  <c r="E109" i="1"/>
  <c r="F109" i="1" s="1"/>
  <c r="G109" i="1" s="1"/>
  <c r="K109" i="1" s="1"/>
  <c r="E30" i="1"/>
  <c r="E51" i="1"/>
  <c r="E36" i="1"/>
  <c r="E57" i="1"/>
  <c r="E114" i="1"/>
  <c r="F114" i="1" s="1"/>
  <c r="G114" i="1" s="1"/>
  <c r="K114" i="1" s="1"/>
  <c r="E42" i="1"/>
  <c r="E106" i="1"/>
  <c r="F106" i="1" s="1"/>
  <c r="G106" i="1" s="1"/>
  <c r="K106" i="1" s="1"/>
  <c r="E86" i="1"/>
  <c r="E108" i="1"/>
  <c r="F108" i="1" s="1"/>
  <c r="G108" i="1" s="1"/>
  <c r="K108" i="1" s="1"/>
  <c r="E53" i="1"/>
  <c r="F53" i="1" s="1"/>
  <c r="G53" i="1" s="1"/>
  <c r="I53" i="1" s="1"/>
  <c r="E112" i="1"/>
  <c r="F112" i="1" s="1"/>
  <c r="G112" i="1" s="1"/>
  <c r="K112" i="1" s="1"/>
  <c r="F58" i="1"/>
  <c r="E28" i="2"/>
  <c r="F74" i="1"/>
  <c r="G74" i="1" s="1"/>
  <c r="I74" i="1" s="1"/>
  <c r="E43" i="2"/>
  <c r="E22" i="2"/>
  <c r="F67" i="1"/>
  <c r="G67" i="1" s="1"/>
  <c r="I67" i="1" s="1"/>
  <c r="E36" i="2"/>
  <c r="G59" i="1"/>
  <c r="I59" i="1" s="1"/>
  <c r="G91" i="1"/>
  <c r="K91" i="1" s="1"/>
  <c r="E80" i="1"/>
  <c r="G76" i="1"/>
  <c r="I76" i="1" s="1"/>
  <c r="E73" i="1"/>
  <c r="E68" i="1"/>
  <c r="E54" i="1"/>
  <c r="E47" i="1"/>
  <c r="F47" i="1" s="1"/>
  <c r="E82" i="1"/>
  <c r="G23" i="1"/>
  <c r="I23" i="1" s="1"/>
  <c r="G58" i="1"/>
  <c r="I58" i="1" s="1"/>
  <c r="E35" i="1"/>
  <c r="E87" i="1"/>
  <c r="E56" i="1"/>
  <c r="E96" i="1"/>
  <c r="E31" i="1"/>
  <c r="E93" i="1"/>
  <c r="E28" i="1"/>
  <c r="E43" i="1"/>
  <c r="E107" i="1"/>
  <c r="F107" i="1" s="1"/>
  <c r="G107" i="1" s="1"/>
  <c r="K107" i="1" s="1"/>
  <c r="E94" i="1"/>
  <c r="E84" i="1"/>
  <c r="E92" i="1"/>
  <c r="E78" i="1"/>
  <c r="E71" i="1"/>
  <c r="E65" i="1"/>
  <c r="E95" i="1"/>
  <c r="E46" i="1"/>
  <c r="E49" i="1"/>
  <c r="G113" i="1"/>
  <c r="K113" i="1" s="1"/>
  <c r="E101" i="1"/>
  <c r="E85" i="1"/>
  <c r="E77" i="1"/>
  <c r="E75" i="1"/>
  <c r="E70" i="1"/>
  <c r="E61" i="1"/>
  <c r="G47" i="1"/>
  <c r="H47" i="1" s="1"/>
  <c r="E27" i="1"/>
  <c r="E44" i="1"/>
  <c r="E39" i="1"/>
  <c r="E22" i="1"/>
  <c r="E81" i="1"/>
  <c r="E69" i="1"/>
  <c r="G64" i="1"/>
  <c r="I64" i="1" s="1"/>
  <c r="E60" i="1"/>
  <c r="E98" i="1"/>
  <c r="G50" i="1"/>
  <c r="I50" i="1" s="1"/>
  <c r="G34" i="1"/>
  <c r="I34" i="1" s="1"/>
  <c r="E32" i="1"/>
  <c r="E103" i="1"/>
  <c r="E83" i="1"/>
  <c r="E24" i="1"/>
  <c r="E104" i="1"/>
  <c r="F104" i="1" s="1"/>
  <c r="G104" i="1" s="1"/>
  <c r="K104" i="1" s="1"/>
  <c r="E62" i="1"/>
  <c r="F62" i="1" s="1"/>
  <c r="G62" i="1" s="1"/>
  <c r="I62" i="1" s="1"/>
  <c r="F84" i="1" l="1"/>
  <c r="G84" i="1" s="1"/>
  <c r="I84" i="1" s="1"/>
  <c r="E81" i="2"/>
  <c r="F36" i="1"/>
  <c r="G36" i="1" s="1"/>
  <c r="I36" i="1" s="1"/>
  <c r="E71" i="2"/>
  <c r="E56" i="2"/>
  <c r="F98" i="1"/>
  <c r="G98" i="1" s="1"/>
  <c r="K98" i="1" s="1"/>
  <c r="E67" i="2"/>
  <c r="F27" i="1"/>
  <c r="G27" i="1" s="1"/>
  <c r="I27" i="1" s="1"/>
  <c r="F85" i="1"/>
  <c r="G85" i="1" s="1"/>
  <c r="I85" i="1" s="1"/>
  <c r="E82" i="2"/>
  <c r="E68" i="2"/>
  <c r="F28" i="1"/>
  <c r="G28" i="1" s="1"/>
  <c r="I28" i="1" s="1"/>
  <c r="E52" i="2"/>
  <c r="F87" i="1"/>
  <c r="G87" i="1" s="1"/>
  <c r="I87" i="1" s="1"/>
  <c r="E37" i="2"/>
  <c r="F68" i="1"/>
  <c r="G68" i="1" s="1"/>
  <c r="I68" i="1" s="1"/>
  <c r="E27" i="2"/>
  <c r="F57" i="1"/>
  <c r="G57" i="1" s="1"/>
  <c r="I57" i="1" s="1"/>
  <c r="E41" i="2"/>
  <c r="F72" i="1"/>
  <c r="G72" i="1" s="1"/>
  <c r="I72" i="1" s="1"/>
  <c r="F55" i="1"/>
  <c r="G55" i="1" s="1"/>
  <c r="I55" i="1" s="1"/>
  <c r="E25" i="2"/>
  <c r="E88" i="2"/>
  <c r="F93" i="1"/>
  <c r="G93" i="1" s="1"/>
  <c r="K93" i="1" s="1"/>
  <c r="F24" i="1"/>
  <c r="G24" i="1" s="1"/>
  <c r="I24" i="1" s="1"/>
  <c r="E64" i="2"/>
  <c r="E53" i="2"/>
  <c r="F95" i="1"/>
  <c r="G95" i="1" s="1"/>
  <c r="K95" i="1" s="1"/>
  <c r="F94" i="1"/>
  <c r="G94" i="1" s="1"/>
  <c r="K94" i="1" s="1"/>
  <c r="E89" i="2"/>
  <c r="F31" i="1"/>
  <c r="G31" i="1" s="1"/>
  <c r="I31" i="1" s="1"/>
  <c r="E12" i="2"/>
  <c r="E23" i="2"/>
  <c r="F51" i="1"/>
  <c r="G51" i="1" s="1"/>
  <c r="I51" i="1" s="1"/>
  <c r="F99" i="1"/>
  <c r="G99" i="1" s="1"/>
  <c r="K99" i="1" s="1"/>
  <c r="E57" i="2"/>
  <c r="F26" i="1"/>
  <c r="G26" i="1" s="1"/>
  <c r="I26" i="1" s="1"/>
  <c r="E66" i="2"/>
  <c r="E42" i="2"/>
  <c r="F73" i="1"/>
  <c r="G73" i="1" s="1"/>
  <c r="I73" i="1" s="1"/>
  <c r="F83" i="1"/>
  <c r="G83" i="1" s="1"/>
  <c r="I83" i="1" s="1"/>
  <c r="E80" i="2"/>
  <c r="F69" i="1"/>
  <c r="G69" i="1" s="1"/>
  <c r="I69" i="1" s="1"/>
  <c r="E38" i="2"/>
  <c r="F65" i="1"/>
  <c r="G65" i="1" s="1"/>
  <c r="I65" i="1" s="1"/>
  <c r="E34" i="2"/>
  <c r="F80" i="1"/>
  <c r="G80" i="1" s="1"/>
  <c r="I80" i="1" s="1"/>
  <c r="E49" i="2"/>
  <c r="E11" i="2"/>
  <c r="F30" i="1"/>
  <c r="G30" i="1" s="1"/>
  <c r="I30" i="1" s="1"/>
  <c r="E18" i="2"/>
  <c r="F45" i="1"/>
  <c r="G45" i="1" s="1"/>
  <c r="I45" i="1" s="1"/>
  <c r="F97" i="1"/>
  <c r="G97" i="1" s="1"/>
  <c r="K97" i="1" s="1"/>
  <c r="E55" i="2"/>
  <c r="E19" i="2"/>
  <c r="F46" i="1"/>
  <c r="G46" i="1" s="1"/>
  <c r="I46" i="1" s="1"/>
  <c r="F88" i="1"/>
  <c r="G88" i="1" s="1"/>
  <c r="K88" i="1" s="1"/>
  <c r="E83" i="2"/>
  <c r="E90" i="2"/>
  <c r="F103" i="1"/>
  <c r="G103" i="1" s="1"/>
  <c r="K103" i="1" s="1"/>
  <c r="F81" i="1"/>
  <c r="G81" i="1" s="1"/>
  <c r="I81" i="1" s="1"/>
  <c r="E50" i="2"/>
  <c r="F61" i="1"/>
  <c r="G61" i="1" s="1"/>
  <c r="I61" i="1" s="1"/>
  <c r="E31" i="2"/>
  <c r="E21" i="2"/>
  <c r="F49" i="1"/>
  <c r="G49" i="1" s="1"/>
  <c r="I49" i="1" s="1"/>
  <c r="E40" i="2"/>
  <c r="F71" i="1"/>
  <c r="G71" i="1" s="1"/>
  <c r="I71" i="1" s="1"/>
  <c r="F96" i="1"/>
  <c r="G96" i="1" s="1"/>
  <c r="K96" i="1" s="1"/>
  <c r="E54" i="2"/>
  <c r="F86" i="1"/>
  <c r="G86" i="1" s="1"/>
  <c r="I86" i="1" s="1"/>
  <c r="E51" i="2"/>
  <c r="E84" i="2"/>
  <c r="F89" i="1"/>
  <c r="G89" i="1" s="1"/>
  <c r="I89" i="1" s="1"/>
  <c r="E14" i="2"/>
  <c r="F33" i="1"/>
  <c r="G33" i="1" s="1"/>
  <c r="I33" i="1" s="1"/>
  <c r="F60" i="1"/>
  <c r="G60" i="1" s="1"/>
  <c r="I60" i="1" s="1"/>
  <c r="E30" i="2"/>
  <c r="E70" i="2"/>
  <c r="F35" i="1"/>
  <c r="G35" i="1" s="1"/>
  <c r="I35" i="1" s="1"/>
  <c r="E13" i="2"/>
  <c r="F32" i="1"/>
  <c r="G32" i="1" s="1"/>
  <c r="I32" i="1" s="1"/>
  <c r="E62" i="2"/>
  <c r="F22" i="1"/>
  <c r="G22" i="1" s="1"/>
  <c r="I22" i="1" s="1"/>
  <c r="F70" i="1"/>
  <c r="G70" i="1" s="1"/>
  <c r="I70" i="1" s="1"/>
  <c r="E39" i="2"/>
  <c r="E47" i="2"/>
  <c r="F78" i="1"/>
  <c r="G78" i="1" s="1"/>
  <c r="I78" i="1" s="1"/>
  <c r="F56" i="1"/>
  <c r="G56" i="1" s="1"/>
  <c r="I56" i="1" s="1"/>
  <c r="E26" i="2"/>
  <c r="F82" i="1"/>
  <c r="G82" i="1" s="1"/>
  <c r="I82" i="1" s="1"/>
  <c r="E79" i="2"/>
  <c r="F38" i="1"/>
  <c r="G38" i="1" s="1"/>
  <c r="I38" i="1" s="1"/>
  <c r="E73" i="2"/>
  <c r="E76" i="2"/>
  <c r="F41" i="1"/>
  <c r="G41" i="1" s="1"/>
  <c r="I41" i="1" s="1"/>
  <c r="E74" i="2"/>
  <c r="F39" i="1"/>
  <c r="G39" i="1" s="1"/>
  <c r="I39" i="1" s="1"/>
  <c r="F75" i="1"/>
  <c r="G75" i="1" s="1"/>
  <c r="I75" i="1" s="1"/>
  <c r="E44" i="2"/>
  <c r="F42" i="1"/>
  <c r="G42" i="1" s="1"/>
  <c r="I42" i="1" s="1"/>
  <c r="E77" i="2"/>
  <c r="F25" i="1"/>
  <c r="G25" i="1" s="1"/>
  <c r="I25" i="1" s="1"/>
  <c r="E65" i="2"/>
  <c r="E20" i="2"/>
  <c r="F48" i="1"/>
  <c r="G48" i="1" s="1"/>
  <c r="I48" i="1" s="1"/>
  <c r="F101" i="1"/>
  <c r="G101" i="1" s="1"/>
  <c r="E59" i="2"/>
  <c r="F90" i="1"/>
  <c r="G90" i="1" s="1"/>
  <c r="K90" i="1" s="1"/>
  <c r="E85" i="2"/>
  <c r="F44" i="1"/>
  <c r="G44" i="1" s="1"/>
  <c r="I44" i="1" s="1"/>
  <c r="E17" i="2"/>
  <c r="E46" i="2"/>
  <c r="F77" i="1"/>
  <c r="G77" i="1" s="1"/>
  <c r="I77" i="1" s="1"/>
  <c r="F92" i="1"/>
  <c r="G92" i="1" s="1"/>
  <c r="K92" i="1" s="1"/>
  <c r="E87" i="2"/>
  <c r="E16" i="2"/>
  <c r="F43" i="1"/>
  <c r="G43" i="1" s="1"/>
  <c r="I43" i="1" s="1"/>
  <c r="F54" i="1"/>
  <c r="G54" i="1" s="1"/>
  <c r="I54" i="1" s="1"/>
  <c r="E24" i="2"/>
  <c r="E61" i="2"/>
  <c r="F21" i="1"/>
  <c r="G21" i="1" s="1"/>
  <c r="I21" i="1" s="1"/>
  <c r="C11" i="1"/>
  <c r="C12" i="1"/>
  <c r="O117" i="1" l="1"/>
  <c r="O116" i="1"/>
  <c r="O115" i="1"/>
  <c r="O108" i="1"/>
  <c r="O102" i="1"/>
  <c r="O101" i="1"/>
  <c r="O114" i="1"/>
  <c r="O104" i="1"/>
  <c r="O107" i="1"/>
  <c r="O103" i="1"/>
  <c r="O100" i="1"/>
  <c r="O99" i="1"/>
  <c r="O110" i="1"/>
  <c r="O105" i="1"/>
  <c r="O96" i="1"/>
  <c r="O95" i="1"/>
  <c r="O87" i="1"/>
  <c r="O109" i="1"/>
  <c r="O86" i="1"/>
  <c r="O97" i="1"/>
  <c r="O113" i="1"/>
  <c r="O81" i="1"/>
  <c r="O106" i="1"/>
  <c r="O112" i="1"/>
  <c r="C15" i="1"/>
  <c r="O98" i="1"/>
  <c r="O111" i="1"/>
  <c r="C16" i="1"/>
  <c r="D18" i="1" s="1"/>
  <c r="K10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<sst xmlns="http://schemas.openxmlformats.org/spreadsheetml/2006/main" count="943" uniqueCount="393">
  <si>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</si>
  <si>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</si>
  <si>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</si>
  <si>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</si>
  <si>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</si>
  <si>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</si>
  <si>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</si>
  <si>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</si>
  <si>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</si>
  <si>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</si>
  <si>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</si>
  <si>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</si>
  <si>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</si>
  <si>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</si>
  <si>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</si>
  <si>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</si>
  <si>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</si>
  <si>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</si>
  <si>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</si>
  <si>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</si>
  <si>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</si>
  <si>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</si>
  <si>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</si>
  <si>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</si>
  <si>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</si>
  <si>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</si>
  <si>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</si>
  <si>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</si>
  <si>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</si>
  <si>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</si>
  <si>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</si>
  <si>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Bull...33</t>
  </si>
  <si>
    <t>B</t>
  </si>
  <si>
    <t>v</t>
  </si>
  <si>
    <t>BBSAG Bull.12</t>
  </si>
  <si>
    <t>BBSAG Bull.13</t>
  </si>
  <si>
    <t>Peter H</t>
  </si>
  <si>
    <t>BBSAG Bull.14</t>
  </si>
  <si>
    <t>:</t>
  </si>
  <si>
    <t>G. Samolyk</t>
  </si>
  <si>
    <t>AAVSO 3</t>
  </si>
  <si>
    <t>A</t>
  </si>
  <si>
    <t>G. Wedemayer</t>
  </si>
  <si>
    <t>BBSAG Bull.52</t>
  </si>
  <si>
    <t>BBSAG Bull.53</t>
  </si>
  <si>
    <t>BBSAG Bull.57</t>
  </si>
  <si>
    <t>BBSAG Bull.58</t>
  </si>
  <si>
    <t>BBSAG Bull.59</t>
  </si>
  <si>
    <t>BBSAG Bull.65</t>
  </si>
  <si>
    <t>BBSAG Bull.70</t>
  </si>
  <si>
    <t>N   v</t>
  </si>
  <si>
    <t>P. Atwood</t>
  </si>
  <si>
    <t>R. Hill</t>
  </si>
  <si>
    <t>BBSAG Bull.83</t>
  </si>
  <si>
    <t>BBSAG Bull.87</t>
  </si>
  <si>
    <t>M. Baldwin</t>
  </si>
  <si>
    <t>BBSAG Bull.91</t>
  </si>
  <si>
    <t>S. Cook</t>
  </si>
  <si>
    <t>BBSAG Bull.93</t>
  </si>
  <si>
    <t>BBSAG Bull.94</t>
  </si>
  <si>
    <t>BBSAG Bull.97</t>
  </si>
  <si>
    <t>BBSAG Bull.103</t>
  </si>
  <si>
    <t>BBSAG Bull.117</t>
  </si>
  <si>
    <t>K. Locher</t>
  </si>
  <si>
    <t>BBSAG 120</t>
  </si>
  <si>
    <t>K</t>
  </si>
  <si>
    <t># of data points:</t>
  </si>
  <si>
    <t>EA/SD</t>
  </si>
  <si>
    <t>UU CMa / GSC 05971-00668</t>
  </si>
  <si>
    <t>JAVSO..36..171</t>
  </si>
  <si>
    <t>I</t>
  </si>
  <si>
    <t>JAVSO..38...85</t>
  </si>
  <si>
    <t>JAVSO..39...94</t>
  </si>
  <si>
    <t>JAVSO..37...44</t>
  </si>
  <si>
    <t>JAVSO..38..183</t>
  </si>
  <si>
    <t>JAVSO..39..177</t>
  </si>
  <si>
    <t>II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</si>
  <si>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</si>
  <si>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</si>
  <si>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</si>
  <si>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</si>
  <si>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</si>
  <si>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</si>
  <si>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</si>
  <si>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2013JAVSO..41..122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</si>
  <si>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</si>
  <si>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</si>
  <si>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</si>
  <si>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</si>
  <si>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</si>
  <si>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</si>
  <si>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</si>
  <si>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</si>
  <si>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</si>
  <si>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</si>
  <si>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</si>
  <si>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</si>
  <si>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2427093.13 </t>
  </si>
  <si>
    <t> 20.01.1933 15:07 </t>
  </si>
  <si>
    <t> -0.00 </t>
  </si>
  <si>
    <t>V </t>
  </si>
  <si>
    <t> N.F.Florja </t>
  </si>
  <si>
    <t> CTAD 8 </t>
  </si>
  <si>
    <t>2427158.20 </t>
  </si>
  <si>
    <t> 26.03.1933 16:48 </t>
  </si>
  <si>
    <t> 0.07 </t>
  </si>
  <si>
    <t>2427459.32 </t>
  </si>
  <si>
    <t> 21.01.1934 19:40 </t>
  </si>
  <si>
    <t> 0.05 </t>
  </si>
  <si>
    <t> W.Zessewitsch </t>
  </si>
  <si>
    <t>2427485.36 </t>
  </si>
  <si>
    <t> 16.02.1934 20:38 </t>
  </si>
  <si>
    <t> 0.09 </t>
  </si>
  <si>
    <t>2427834.07 </t>
  </si>
  <si>
    <t> 31.01.1935 13:40 </t>
  </si>
  <si>
    <t> 0.00 </t>
  </si>
  <si>
    <t>2427860.14 </t>
  </si>
  <si>
    <t> 26.02.1935 15:21 </t>
  </si>
  <si>
    <t>2427860.155 </t>
  </si>
  <si>
    <t> 26.02.1935 15:43 </t>
  </si>
  <si>
    <t> 0.087 </t>
  </si>
  <si>
    <t> IODE 4.1.151 </t>
  </si>
  <si>
    <t>2427862.33 </t>
  </si>
  <si>
    <t> 28.02.1935 19:55 </t>
  </si>
  <si>
    <t> 0.10 </t>
  </si>
  <si>
    <t>2429318.236 </t>
  </si>
  <si>
    <t> 23.02.1939 17:39 </t>
  </si>
  <si>
    <t> 0.125 </t>
  </si>
  <si>
    <t> S.Szczyrbak </t>
  </si>
  <si>
    <t> AAC 4.53 </t>
  </si>
  <si>
    <t>2441279.569 </t>
  </si>
  <si>
    <t> 24.11.1971 01:39 </t>
  </si>
  <si>
    <t> 0.307 </t>
  </si>
  <si>
    <t> K.Locher </t>
  </si>
  <si>
    <t> ORI 129 </t>
  </si>
  <si>
    <t>2441996.705 </t>
  </si>
  <si>
    <t> 10.11.1973 04:55 </t>
  </si>
  <si>
    <t> 0.338 </t>
  </si>
  <si>
    <t> BBS 12 </t>
  </si>
  <si>
    <t>2442059.509 </t>
  </si>
  <si>
    <t> 12.01.1974 00:12 </t>
  </si>
  <si>
    <t> 0.314 </t>
  </si>
  <si>
    <t> BBS 13 </t>
  </si>
  <si>
    <t>2442109.362 </t>
  </si>
  <si>
    <t> 02.03.1974 20:41 </t>
  </si>
  <si>
    <t> H.Peter </t>
  </si>
  <si>
    <t> BBS 14 </t>
  </si>
  <si>
    <t>2442109.409 </t>
  </si>
  <si>
    <t> 02.03.1974 21:48 </t>
  </si>
  <si>
    <t> 0.385 </t>
  </si>
  <si>
    <t>2442843.584 </t>
  </si>
  <si>
    <t> 06.03.1976 02:00 </t>
  </si>
  <si>
    <t> 0.122 </t>
  </si>
  <si>
    <t> G.Wedemayer </t>
  </si>
  <si>
    <t> AVSJ 6.8 </t>
  </si>
  <si>
    <t>2442843.585 </t>
  </si>
  <si>
    <t> 06.03.1976 02:02 </t>
  </si>
  <si>
    <t> 0.123 </t>
  </si>
  <si>
    <t> G.Samolyk </t>
  </si>
  <si>
    <t>2442856.582 </t>
  </si>
  <si>
    <t> 19.03.1976 01:58 </t>
  </si>
  <si>
    <t> 0.121 </t>
  </si>
  <si>
    <t>2443055.893 </t>
  </si>
  <si>
    <t> 04.10.1976 09:25 </t>
  </si>
  <si>
    <t> 0.116 </t>
  </si>
  <si>
    <t>2443055.898 </t>
  </si>
  <si>
    <t> 04.10.1976 09:33 </t>
  </si>
  <si>
    <t>2443094.889 </t>
  </si>
  <si>
    <t> 12.11.1976 09:20 </t>
  </si>
  <si>
    <t> 0.115 </t>
  </si>
  <si>
    <t>2443094.893 </t>
  </si>
  <si>
    <t> 12.11.1976 09:25 </t>
  </si>
  <si>
    <t> 0.119 </t>
  </si>
  <si>
    <t>2443170.717 </t>
  </si>
  <si>
    <t> 27.01.1977 05:12 </t>
  </si>
  <si>
    <t>2444238.770 </t>
  </si>
  <si>
    <t> 31.12.1979 06:28 </t>
  </si>
  <si>
    <t> 0.093 </t>
  </si>
  <si>
    <t> AOEB 3 </t>
  </si>
  <si>
    <t>2444238.776 </t>
  </si>
  <si>
    <t> 31.12.1979 06:37 </t>
  </si>
  <si>
    <t> 0.099 </t>
  </si>
  <si>
    <t>2444576.737 </t>
  </si>
  <si>
    <t> 03.12.1980 05:41 </t>
  </si>
  <si>
    <t> 0.089 </t>
  </si>
  <si>
    <t>2444598.412 </t>
  </si>
  <si>
    <t> 24.12.1980 21:53 </t>
  </si>
  <si>
    <t> BBS 52 </t>
  </si>
  <si>
    <t>2444654.728 </t>
  </si>
  <si>
    <t> 19.02.1981 05:28 </t>
  </si>
  <si>
    <t> 0.086 </t>
  </si>
  <si>
    <t>2444661.268 </t>
  </si>
  <si>
    <t> 25.02.1981 18:25 </t>
  </si>
  <si>
    <t> 0.127 </t>
  </si>
  <si>
    <t> BBS 53 </t>
  </si>
  <si>
    <t>2444912.543 </t>
  </si>
  <si>
    <t> 04.11.1981 01:01 </t>
  </si>
  <si>
    <t> 0.090 </t>
  </si>
  <si>
    <t> BBS 57 </t>
  </si>
  <si>
    <t>2444925.550 </t>
  </si>
  <si>
    <t> 17.11.1981 01:12 </t>
  </si>
  <si>
    <t> 0.098 </t>
  </si>
  <si>
    <t>2445001.260 </t>
  </si>
  <si>
    <t> 31.01.1982 18:14 </t>
  </si>
  <si>
    <t> -0.019 </t>
  </si>
  <si>
    <t> BBS 58 </t>
  </si>
  <si>
    <t>2445053.349 </t>
  </si>
  <si>
    <t> 24.03.1982 20:22 </t>
  </si>
  <si>
    <t> 0.075 </t>
  </si>
  <si>
    <t> BBS 59 </t>
  </si>
  <si>
    <t>2445417.308 </t>
  </si>
  <si>
    <t> 23.03.1983 19:23 </t>
  </si>
  <si>
    <t> 0.064 </t>
  </si>
  <si>
    <t> BBS 65 </t>
  </si>
  <si>
    <t>2445705.459 </t>
  </si>
  <si>
    <t> 05.01.1984 23:00 </t>
  </si>
  <si>
    <t> 0.073 </t>
  </si>
  <si>
    <t> BBS 70 </t>
  </si>
  <si>
    <t>2445785.620 </t>
  </si>
  <si>
    <t> 26.03.1984 02:52 </t>
  </si>
  <si>
    <t> 0.074 </t>
  </si>
  <si>
    <t>2446117.078 </t>
  </si>
  <si>
    <t> 20.02.1985 13:52 </t>
  </si>
  <si>
    <t> 0.061 </t>
  </si>
  <si>
    <t> P.Atwood </t>
  </si>
  <si>
    <t>2446413.889 </t>
  </si>
  <si>
    <t> 14.12.1985 09:20 </t>
  </si>
  <si>
    <t> 0.063 </t>
  </si>
  <si>
    <t>2446450.729 </t>
  </si>
  <si>
    <t> 20.01.1986 05:29 </t>
  </si>
  <si>
    <t> R.Hill </t>
  </si>
  <si>
    <t>2446814.688 </t>
  </si>
  <si>
    <t> 19.01.1987 04:30 </t>
  </si>
  <si>
    <t>2447176.491 </t>
  </si>
  <si>
    <t> 15.01.1988 23:47 </t>
  </si>
  <si>
    <t> BBS 87 </t>
  </si>
  <si>
    <t>2447204.651 </t>
  </si>
  <si>
    <t> 13.02.1988 03:37 </t>
  </si>
  <si>
    <t> 0.059 </t>
  </si>
  <si>
    <t> M.Baldwin </t>
  </si>
  <si>
    <t>2447206.815 </t>
  </si>
  <si>
    <t> 15.02.1988 07:33 </t>
  </si>
  <si>
    <t> 0.057 </t>
  </si>
  <si>
    <t>2447256.647 </t>
  </si>
  <si>
    <t> 05.04.1988 03:31 </t>
  </si>
  <si>
    <t> 0.060 </t>
  </si>
  <si>
    <t>2447540.468 </t>
  </si>
  <si>
    <t> 13.01.1989 23:13 </t>
  </si>
  <si>
    <t> 0.071 </t>
  </si>
  <si>
    <t> BBS 91 </t>
  </si>
  <si>
    <t>2447557.785 </t>
  </si>
  <si>
    <t> 31.01.1989 06:50 </t>
  </si>
  <si>
    <t>2447568.621 </t>
  </si>
  <si>
    <t> 11.02.1989 02:54 </t>
  </si>
  <si>
    <t> S.Cook </t>
  </si>
  <si>
    <t>2447854.596 </t>
  </si>
  <si>
    <t> 24.11.1989 02:18 </t>
  </si>
  <si>
    <t> BBS 93 </t>
  </si>
  <si>
    <t>2447943.423 </t>
  </si>
  <si>
    <t> 20.02.1990 22:09 </t>
  </si>
  <si>
    <t> BBS 94 </t>
  </si>
  <si>
    <t>2447956.420 </t>
  </si>
  <si>
    <t> 05.03.1990 22:04 </t>
  </si>
  <si>
    <t>2448307.377 </t>
  </si>
  <si>
    <t> 19.02.1991 21:02 </t>
  </si>
  <si>
    <t> 0.046 </t>
  </si>
  <si>
    <t> BBS 97 </t>
  </si>
  <si>
    <t>2448324.710 </t>
  </si>
  <si>
    <t> 09.03.1991 05:02 </t>
  </si>
  <si>
    <t> 0.047 </t>
  </si>
  <si>
    <t>2448662.682 </t>
  </si>
  <si>
    <t> 10.02.1992 04:22 </t>
  </si>
  <si>
    <t>2448976.804 </t>
  </si>
  <si>
    <t> 20.12.1992 07:17 </t>
  </si>
  <si>
    <t> 0.029 </t>
  </si>
  <si>
    <t>2449009.332 </t>
  </si>
  <si>
    <t> 21.01.1993 19:58 </t>
  </si>
  <si>
    <t> BBS 103 </t>
  </si>
  <si>
    <t>2449013.641 </t>
  </si>
  <si>
    <t> 26.01.1993 03:23 </t>
  </si>
  <si>
    <t> 0.036 </t>
  </si>
  <si>
    <t>2449416.604 </t>
  </si>
  <si>
    <t> 05.03.1994 02:29 </t>
  </si>
  <si>
    <t> 0.033 </t>
  </si>
  <si>
    <t>2449743.739 </t>
  </si>
  <si>
    <t> 26.01.1995 05:44 </t>
  </si>
  <si>
    <t> 0.030 </t>
  </si>
  <si>
    <t>2449767.566 </t>
  </si>
  <si>
    <t> 19.02.1995 01:35 </t>
  </si>
  <si>
    <t> 0.025 </t>
  </si>
  <si>
    <t>2450107.703 </t>
  </si>
  <si>
    <t> 25.01.1996 04:52 </t>
  </si>
  <si>
    <t> 0.024 </t>
  </si>
  <si>
    <t> AOEB 11 </t>
  </si>
  <si>
    <t>2450122.845 </t>
  </si>
  <si>
    <t> 09.02.1996 08:16 </t>
  </si>
  <si>
    <t> 0.001 </t>
  </si>
  <si>
    <t>2450159.697 </t>
  </si>
  <si>
    <t> 17.03.1996 04:43 </t>
  </si>
  <si>
    <t> 0.023 </t>
  </si>
  <si>
    <t>2450523.653 </t>
  </si>
  <si>
    <t> 16.03.1997 03:40 </t>
  </si>
  <si>
    <t> 0.010 </t>
  </si>
  <si>
    <t>2450831.336 </t>
  </si>
  <si>
    <t> 17.01.1998 20:03 </t>
  </si>
  <si>
    <t> 0.052 </t>
  </si>
  <si>
    <t> BBS 117 </t>
  </si>
  <si>
    <t>2451247.279 </t>
  </si>
  <si>
    <t> 09.03.1999 18:41 </t>
  </si>
  <si>
    <t> 0.031 </t>
  </si>
  <si>
    <t> BBS 120 </t>
  </si>
  <si>
    <t>2451264.5838 </t>
  </si>
  <si>
    <t> 27.03.1999 02:00 </t>
  </si>
  <si>
    <t> 0.0035 </t>
  </si>
  <si>
    <t>C </t>
  </si>
  <si>
    <t>ns</t>
  </si>
  <si>
    <t>2451825.690 </t>
  </si>
  <si>
    <t> 08.10.2000 04:33 </t>
  </si>
  <si>
    <t> -0.009 </t>
  </si>
  <si>
    <t> BBS 124 </t>
  </si>
  <si>
    <t>2452664.1288 </t>
  </si>
  <si>
    <t> 24.01.2003 15:05 </t>
  </si>
  <si>
    <t> 0.0007 </t>
  </si>
  <si>
    <t>E </t>
  </si>
  <si>
    <t>?</t>
  </si>
  <si>
    <t> Kiyota </t>
  </si>
  <si>
    <t>VSB 42 </t>
  </si>
  <si>
    <t>2452683.6267 </t>
  </si>
  <si>
    <t> 13.02.2003 03:02 </t>
  </si>
  <si>
    <t> 0.0002 </t>
  </si>
  <si>
    <t>2452696.6252 </t>
  </si>
  <si>
    <t> 26.02.2003 03:00 </t>
  </si>
  <si>
    <t> -0.0002 </t>
  </si>
  <si>
    <t> S.Jamieson </t>
  </si>
  <si>
    <t>2453413.7302 </t>
  </si>
  <si>
    <t> 12.02.2005 05:31 </t>
  </si>
  <si>
    <t> -0.0010 </t>
  </si>
  <si>
    <t>2454154.6670 </t>
  </si>
  <si>
    <t> 23.02.2007 04:00 </t>
  </si>
  <si>
    <t> -0.0012 </t>
  </si>
  <si>
    <t> J.Bialozynski </t>
  </si>
  <si>
    <t> AOEB 12 </t>
  </si>
  <si>
    <t>2454505.6372 </t>
  </si>
  <si>
    <t> 09.02.2008 03:17 </t>
  </si>
  <si>
    <t>JAAVSO 36(2);171 </t>
  </si>
  <si>
    <t>2454832.7741 </t>
  </si>
  <si>
    <t> 01.01.2009 06:34 </t>
  </si>
  <si>
    <t> -0.0032 </t>
  </si>
  <si>
    <t> JAAVSO 37;44 </t>
  </si>
  <si>
    <t>2454895.6039 </t>
  </si>
  <si>
    <t> 05.03.2009 02:29 </t>
  </si>
  <si>
    <t> -0.0014 </t>
  </si>
  <si>
    <t> JAAVSO 38;85 </t>
  </si>
  <si>
    <t>2455183.7477 </t>
  </si>
  <si>
    <t> 18.12.2009 05:56 </t>
  </si>
  <si>
    <t> JAAVSO 38;120 </t>
  </si>
  <si>
    <t>2455259.5743 </t>
  </si>
  <si>
    <t> 04.03.2010 01:46 </t>
  </si>
  <si>
    <t> -0.0001 </t>
  </si>
  <si>
    <t> JAAVSO 39;94 </t>
  </si>
  <si>
    <t>2455586.7133 </t>
  </si>
  <si>
    <t> 25.01.2011 05:07 </t>
  </si>
  <si>
    <t> 0.0000 </t>
  </si>
  <si>
    <t> R.Poklar </t>
  </si>
  <si>
    <t> JAAVSO 39;177 </t>
  </si>
  <si>
    <t>2455963.6850 </t>
  </si>
  <si>
    <t> 06.02.2012 04:26 </t>
  </si>
  <si>
    <t> 0.0037 </t>
  </si>
  <si>
    <t> JAAVSO 41;122 </t>
  </si>
  <si>
    <t>2456340.6578 </t>
  </si>
  <si>
    <t> 17.02.2013 03:47 </t>
  </si>
  <si>
    <t> 0.0085 </t>
  </si>
  <si>
    <t> JAAVSO 41;328 </t>
  </si>
  <si>
    <t>2457081.6053 </t>
  </si>
  <si>
    <t> 28.02.2015 02:31 </t>
  </si>
  <si>
    <t> 0.0189 </t>
  </si>
  <si>
    <t> JAAVSO 43-1 </t>
  </si>
  <si>
    <t>VSB_061</t>
  </si>
  <si>
    <t>JAVSO 43, 77</t>
  </si>
  <si>
    <t>JAVSO..44..164</t>
  </si>
  <si>
    <t>JAVSO..45..121</t>
  </si>
  <si>
    <t>JAVSO..46…79 (2018)</t>
  </si>
  <si>
    <t>JAVSO..47..263</t>
  </si>
  <si>
    <t>JAVSO..48…87</t>
  </si>
  <si>
    <t>JAVSO 49, 108</t>
  </si>
  <si>
    <t>JAVSO 49, 256</t>
  </si>
  <si>
    <t>JAAVSO, 51, 250</t>
  </si>
  <si>
    <t>JAAVSO, 52, 243</t>
  </si>
  <si>
    <t xml:space="preserve">Mag </t>
  </si>
  <si>
    <t>Next ToM-P</t>
  </si>
  <si>
    <t>Next ToM-S</t>
  </si>
  <si>
    <t>10.96-12.70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</si>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</sst>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6" formatCode="0.0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2" fillId="0" borderId="0" xfId="0" applyFont="1">
      <alignment vertical="top"/>
    </xf>
    <xf numFmtId="22" fontId="10" fillId="0" borderId="0" xfId="0" applyNumberFormat="1" applyFont="1">
      <alignment vertical="top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42" applyFont="1" applyAlignment="1">
      <alignment horizontal="left" vertical="center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7" fillId="0" borderId="0" xfId="0" applyFont="1" applyAlignment="1"/>
    <xf numFmtId="0" fontId="38" fillId="0" borderId="0" xfId="0" applyFont="1" applyAlignment="1" applyProtection="1">
      <protection locked="0"/>
    </xf>
    <xf numFmtId="0" fontId="38" fillId="0" borderId="0" xfId="0" applyFont="1" applyAlignment="1" applyProtection="1">
      <alignment horizontal="center"/>
      <protection locked="0"/>
    </xf>
    <xf numFmtId="0" fontId="0" fillId="0" borderId="10" xfId="0" applyBorder="1" applyAlignment="1">
      <alignment horizontal="left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vertical="center" wrapText="1"/>
    </xf>
    <xf numFmtId="166" fontId="38" fillId="0" borderId="0" xfId="0" applyNumberFormat="1" applyFont="1" applyAlignment="1" applyProtection="1">
      <alignment horizontal="left"/>
      <protection locked="0"/>
    </xf>
    <xf numFmtId="166" fontId="38" fillId="0" borderId="0" xfId="0" applyNumberFormat="1" applyFont="1" applyAlignment="1" applyProtection="1">
      <alignment horizontal="left" vertical="center" wrapText="1"/>
      <protection locked="0"/>
    </xf>
    <xf numFmtId="0" fontId="0" fillId="0" borderId="19" xfId="0" applyBorder="1" applyAlignment="1"/>
    <xf numFmtId="0" fontId="39" fillId="0" borderId="22" xfId="0" applyFont="1" applyBorder="1" applyAlignment="1">
      <alignment horizontal="right" vertical="center"/>
    </xf>
    <xf numFmtId="0" fontId="39" fillId="0" borderId="24" xfId="0" applyFont="1" applyBorder="1" applyAlignment="1">
      <alignment horizontal="right" vertical="center"/>
    </xf>
    <xf numFmtId="0" fontId="0" fillId="25" borderId="20" xfId="0" applyFill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0" fillId="0" borderId="23" xfId="0" applyFont="1" applyBorder="1" applyAlignment="1">
      <alignment horizontal="right" vertical="center"/>
    </xf>
    <xf numFmtId="22" fontId="40" fillId="0" borderId="23" xfId="0" applyNumberFormat="1" applyFont="1" applyBorder="1" applyAlignment="1">
      <alignment horizontal="right" vertical="center"/>
    </xf>
    <xf numFmtId="22" fontId="40" fillId="0" borderId="25" xfId="0" applyNumberFormat="1" applyFont="1" applyBorder="1" applyAlignment="1">
      <alignment horizontal="right" vertical="center"/>
    </xf>
    <xf numFmtId="0" fontId="6" fillId="25" borderId="21" xfId="0" applyFont="1" applyFill="1" applyBorder="1" applyAlignment="1">
      <alignment horizontal="center" vertical="center"/>
    </xf>
    <xf numFmtId="0" fontId="6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CMa - O-C Diagr.</a:t>
            </a:r>
          </a:p>
        </c:rich>
      </c:tx>
      <c:layout>
        <c:manualLayout>
          <c:xMode val="edge"/>
          <c:yMode val="edge"/>
          <c:x val="0.362369703787026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8259114236643"/>
          <c:y val="0.14769252958613219"/>
          <c:w val="0.8013944099405300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-13152</c:v>
                </c:pt>
                <c:pt idx="1">
                  <c:v>-13122</c:v>
                </c:pt>
                <c:pt idx="2">
                  <c:v>-12983</c:v>
                </c:pt>
                <c:pt idx="3">
                  <c:v>-12971</c:v>
                </c:pt>
                <c:pt idx="4">
                  <c:v>-12810</c:v>
                </c:pt>
                <c:pt idx="5">
                  <c:v>-12798</c:v>
                </c:pt>
                <c:pt idx="6">
                  <c:v>-12798</c:v>
                </c:pt>
                <c:pt idx="7">
                  <c:v>-12797</c:v>
                </c:pt>
                <c:pt idx="8">
                  <c:v>-12125</c:v>
                </c:pt>
                <c:pt idx="9">
                  <c:v>-6604</c:v>
                </c:pt>
                <c:pt idx="10">
                  <c:v>-6273</c:v>
                </c:pt>
                <c:pt idx="11">
                  <c:v>-6244</c:v>
                </c:pt>
                <c:pt idx="12">
                  <c:v>-6221</c:v>
                </c:pt>
                <c:pt idx="13">
                  <c:v>-6221</c:v>
                </c:pt>
                <c:pt idx="14">
                  <c:v>-5882</c:v>
                </c:pt>
                <c:pt idx="15">
                  <c:v>-5882</c:v>
                </c:pt>
                <c:pt idx="16">
                  <c:v>-5876</c:v>
                </c:pt>
                <c:pt idx="17">
                  <c:v>-5784</c:v>
                </c:pt>
                <c:pt idx="18">
                  <c:v>-5784</c:v>
                </c:pt>
                <c:pt idx="19">
                  <c:v>-5766</c:v>
                </c:pt>
                <c:pt idx="20">
                  <c:v>-5766</c:v>
                </c:pt>
                <c:pt idx="21">
                  <c:v>-5731</c:v>
                </c:pt>
                <c:pt idx="22">
                  <c:v>-5238</c:v>
                </c:pt>
                <c:pt idx="23">
                  <c:v>-5238</c:v>
                </c:pt>
                <c:pt idx="24">
                  <c:v>-5082</c:v>
                </c:pt>
                <c:pt idx="25">
                  <c:v>-5072</c:v>
                </c:pt>
                <c:pt idx="26">
                  <c:v>-5072</c:v>
                </c:pt>
                <c:pt idx="27">
                  <c:v>-5046</c:v>
                </c:pt>
                <c:pt idx="28">
                  <c:v>-5043</c:v>
                </c:pt>
                <c:pt idx="29">
                  <c:v>-4927</c:v>
                </c:pt>
                <c:pt idx="30">
                  <c:v>-4921</c:v>
                </c:pt>
                <c:pt idx="31">
                  <c:v>-4886</c:v>
                </c:pt>
                <c:pt idx="32">
                  <c:v>-4886</c:v>
                </c:pt>
                <c:pt idx="33">
                  <c:v>-4862</c:v>
                </c:pt>
                <c:pt idx="34">
                  <c:v>-4694</c:v>
                </c:pt>
                <c:pt idx="35">
                  <c:v>-4561</c:v>
                </c:pt>
                <c:pt idx="36">
                  <c:v>-4524</c:v>
                </c:pt>
                <c:pt idx="37">
                  <c:v>-4371</c:v>
                </c:pt>
                <c:pt idx="38">
                  <c:v>-4234</c:v>
                </c:pt>
                <c:pt idx="39">
                  <c:v>-4217</c:v>
                </c:pt>
                <c:pt idx="40">
                  <c:v>-4049</c:v>
                </c:pt>
                <c:pt idx="41">
                  <c:v>-4021</c:v>
                </c:pt>
                <c:pt idx="42">
                  <c:v>-3882</c:v>
                </c:pt>
                <c:pt idx="43">
                  <c:v>-3869</c:v>
                </c:pt>
                <c:pt idx="44">
                  <c:v>-3868</c:v>
                </c:pt>
                <c:pt idx="45">
                  <c:v>-3845</c:v>
                </c:pt>
                <c:pt idx="46">
                  <c:v>-3714</c:v>
                </c:pt>
                <c:pt idx="47">
                  <c:v>-3706</c:v>
                </c:pt>
                <c:pt idx="48">
                  <c:v>-3701</c:v>
                </c:pt>
                <c:pt idx="49">
                  <c:v>-3569</c:v>
                </c:pt>
                <c:pt idx="50">
                  <c:v>-3528</c:v>
                </c:pt>
                <c:pt idx="51">
                  <c:v>-3522</c:v>
                </c:pt>
                <c:pt idx="52">
                  <c:v>-3360</c:v>
                </c:pt>
                <c:pt idx="53">
                  <c:v>-3352</c:v>
                </c:pt>
                <c:pt idx="54">
                  <c:v>-3196</c:v>
                </c:pt>
                <c:pt idx="55">
                  <c:v>-3051</c:v>
                </c:pt>
                <c:pt idx="56">
                  <c:v>-3036</c:v>
                </c:pt>
                <c:pt idx="57">
                  <c:v>-3034</c:v>
                </c:pt>
                <c:pt idx="58">
                  <c:v>-2848</c:v>
                </c:pt>
                <c:pt idx="59">
                  <c:v>-2697</c:v>
                </c:pt>
                <c:pt idx="60">
                  <c:v>-2686</c:v>
                </c:pt>
                <c:pt idx="61">
                  <c:v>-2529</c:v>
                </c:pt>
                <c:pt idx="62">
                  <c:v>-2522</c:v>
                </c:pt>
                <c:pt idx="63">
                  <c:v>-2505</c:v>
                </c:pt>
                <c:pt idx="64">
                  <c:v>-2337</c:v>
                </c:pt>
                <c:pt idx="65">
                  <c:v>-2195</c:v>
                </c:pt>
                <c:pt idx="66">
                  <c:v>-2003</c:v>
                </c:pt>
                <c:pt idx="67">
                  <c:v>-1995</c:v>
                </c:pt>
                <c:pt idx="68">
                  <c:v>-1736</c:v>
                </c:pt>
                <c:pt idx="69">
                  <c:v>-1349</c:v>
                </c:pt>
                <c:pt idx="70">
                  <c:v>-1340</c:v>
                </c:pt>
                <c:pt idx="71">
                  <c:v>-1334</c:v>
                </c:pt>
                <c:pt idx="72">
                  <c:v>-1003</c:v>
                </c:pt>
                <c:pt idx="73">
                  <c:v>-661</c:v>
                </c:pt>
                <c:pt idx="74">
                  <c:v>-499</c:v>
                </c:pt>
                <c:pt idx="75">
                  <c:v>-348</c:v>
                </c:pt>
                <c:pt idx="76">
                  <c:v>-319</c:v>
                </c:pt>
                <c:pt idx="77">
                  <c:v>-186</c:v>
                </c:pt>
                <c:pt idx="78">
                  <c:v>-151</c:v>
                </c:pt>
                <c:pt idx="79">
                  <c:v>0</c:v>
                </c:pt>
                <c:pt idx="80">
                  <c:v>174</c:v>
                </c:pt>
                <c:pt idx="81">
                  <c:v>348</c:v>
                </c:pt>
                <c:pt idx="82">
                  <c:v>690</c:v>
                </c:pt>
                <c:pt idx="83">
                  <c:v>796</c:v>
                </c:pt>
                <c:pt idx="84">
                  <c:v>690</c:v>
                </c:pt>
                <c:pt idx="85">
                  <c:v>847</c:v>
                </c:pt>
                <c:pt idx="86">
                  <c:v>974</c:v>
                </c:pt>
                <c:pt idx="87">
                  <c:v>1154</c:v>
                </c:pt>
                <c:pt idx="88">
                  <c:v>1177</c:v>
                </c:pt>
                <c:pt idx="89">
                  <c:v>1328</c:v>
                </c:pt>
                <c:pt idx="90">
                  <c:v>1355</c:v>
                </c:pt>
                <c:pt idx="91">
                  <c:v>1508</c:v>
                </c:pt>
                <c:pt idx="92">
                  <c:v>1653</c:v>
                </c:pt>
                <c:pt idx="93">
                  <c:v>1711</c:v>
                </c:pt>
                <c:pt idx="94">
                  <c:v>2040</c:v>
                </c:pt>
                <c:pt idx="95">
                  <c:v>2041</c:v>
                </c:pt>
                <c:pt idx="96">
                  <c:v>2214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26">
                  <c:v>9.8954399989452213E-2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2-4068-8268-88CCC3C71A7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5.0000000000000001E-4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5.0000000000000001E-4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5.0000000000000001E-4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5.0000000000000001E-4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-13152</c:v>
                </c:pt>
                <c:pt idx="1">
                  <c:v>-13122</c:v>
                </c:pt>
                <c:pt idx="2">
                  <c:v>-12983</c:v>
                </c:pt>
                <c:pt idx="3">
                  <c:v>-12971</c:v>
                </c:pt>
                <c:pt idx="4">
                  <c:v>-12810</c:v>
                </c:pt>
                <c:pt idx="5">
                  <c:v>-12798</c:v>
                </c:pt>
                <c:pt idx="6">
                  <c:v>-12798</c:v>
                </c:pt>
                <c:pt idx="7">
                  <c:v>-12797</c:v>
                </c:pt>
                <c:pt idx="8">
                  <c:v>-12125</c:v>
                </c:pt>
                <c:pt idx="9">
                  <c:v>-6604</c:v>
                </c:pt>
                <c:pt idx="10">
                  <c:v>-6273</c:v>
                </c:pt>
                <c:pt idx="11">
                  <c:v>-6244</c:v>
                </c:pt>
                <c:pt idx="12">
                  <c:v>-6221</c:v>
                </c:pt>
                <c:pt idx="13">
                  <c:v>-6221</c:v>
                </c:pt>
                <c:pt idx="14">
                  <c:v>-5882</c:v>
                </c:pt>
                <c:pt idx="15">
                  <c:v>-5882</c:v>
                </c:pt>
                <c:pt idx="16">
                  <c:v>-5876</c:v>
                </c:pt>
                <c:pt idx="17">
                  <c:v>-5784</c:v>
                </c:pt>
                <c:pt idx="18">
                  <c:v>-5784</c:v>
                </c:pt>
                <c:pt idx="19">
                  <c:v>-5766</c:v>
                </c:pt>
                <c:pt idx="20">
                  <c:v>-5766</c:v>
                </c:pt>
                <c:pt idx="21">
                  <c:v>-5731</c:v>
                </c:pt>
                <c:pt idx="22">
                  <c:v>-5238</c:v>
                </c:pt>
                <c:pt idx="23">
                  <c:v>-5238</c:v>
                </c:pt>
                <c:pt idx="24">
                  <c:v>-5082</c:v>
                </c:pt>
                <c:pt idx="25">
                  <c:v>-5072</c:v>
                </c:pt>
                <c:pt idx="26">
                  <c:v>-5072</c:v>
                </c:pt>
                <c:pt idx="27">
                  <c:v>-5046</c:v>
                </c:pt>
                <c:pt idx="28">
                  <c:v>-5043</c:v>
                </c:pt>
                <c:pt idx="29">
                  <c:v>-4927</c:v>
                </c:pt>
                <c:pt idx="30">
                  <c:v>-4921</c:v>
                </c:pt>
                <c:pt idx="31">
                  <c:v>-4886</c:v>
                </c:pt>
                <c:pt idx="32">
                  <c:v>-4886</c:v>
                </c:pt>
                <c:pt idx="33">
                  <c:v>-4862</c:v>
                </c:pt>
                <c:pt idx="34">
                  <c:v>-4694</c:v>
                </c:pt>
                <c:pt idx="35">
                  <c:v>-4561</c:v>
                </c:pt>
                <c:pt idx="36">
                  <c:v>-4524</c:v>
                </c:pt>
                <c:pt idx="37">
                  <c:v>-4371</c:v>
                </c:pt>
                <c:pt idx="38">
                  <c:v>-4234</c:v>
                </c:pt>
                <c:pt idx="39">
                  <c:v>-4217</c:v>
                </c:pt>
                <c:pt idx="40">
                  <c:v>-4049</c:v>
                </c:pt>
                <c:pt idx="41">
                  <c:v>-4021</c:v>
                </c:pt>
                <c:pt idx="42">
                  <c:v>-3882</c:v>
                </c:pt>
                <c:pt idx="43">
                  <c:v>-3869</c:v>
                </c:pt>
                <c:pt idx="44">
                  <c:v>-3868</c:v>
                </c:pt>
                <c:pt idx="45">
                  <c:v>-3845</c:v>
                </c:pt>
                <c:pt idx="46">
                  <c:v>-3714</c:v>
                </c:pt>
                <c:pt idx="47">
                  <c:v>-3706</c:v>
                </c:pt>
                <c:pt idx="48">
                  <c:v>-3701</c:v>
                </c:pt>
                <c:pt idx="49">
                  <c:v>-3569</c:v>
                </c:pt>
                <c:pt idx="50">
                  <c:v>-3528</c:v>
                </c:pt>
                <c:pt idx="51">
                  <c:v>-3522</c:v>
                </c:pt>
                <c:pt idx="52">
                  <c:v>-3360</c:v>
                </c:pt>
                <c:pt idx="53">
                  <c:v>-3352</c:v>
                </c:pt>
                <c:pt idx="54">
                  <c:v>-3196</c:v>
                </c:pt>
                <c:pt idx="55">
                  <c:v>-3051</c:v>
                </c:pt>
                <c:pt idx="56">
                  <c:v>-3036</c:v>
                </c:pt>
                <c:pt idx="57">
                  <c:v>-3034</c:v>
                </c:pt>
                <c:pt idx="58">
                  <c:v>-2848</c:v>
                </c:pt>
                <c:pt idx="59">
                  <c:v>-2697</c:v>
                </c:pt>
                <c:pt idx="60">
                  <c:v>-2686</c:v>
                </c:pt>
                <c:pt idx="61">
                  <c:v>-2529</c:v>
                </c:pt>
                <c:pt idx="62">
                  <c:v>-2522</c:v>
                </c:pt>
                <c:pt idx="63">
                  <c:v>-2505</c:v>
                </c:pt>
                <c:pt idx="64">
                  <c:v>-2337</c:v>
                </c:pt>
                <c:pt idx="65">
                  <c:v>-2195</c:v>
                </c:pt>
                <c:pt idx="66">
                  <c:v>-2003</c:v>
                </c:pt>
                <c:pt idx="67">
                  <c:v>-1995</c:v>
                </c:pt>
                <c:pt idx="68">
                  <c:v>-1736</c:v>
                </c:pt>
                <c:pt idx="69">
                  <c:v>-1349</c:v>
                </c:pt>
                <c:pt idx="70">
                  <c:v>-1340</c:v>
                </c:pt>
                <c:pt idx="71">
                  <c:v>-1334</c:v>
                </c:pt>
                <c:pt idx="72">
                  <c:v>-1003</c:v>
                </c:pt>
                <c:pt idx="73">
                  <c:v>-661</c:v>
                </c:pt>
                <c:pt idx="74">
                  <c:v>-499</c:v>
                </c:pt>
                <c:pt idx="75">
                  <c:v>-348</c:v>
                </c:pt>
                <c:pt idx="76">
                  <c:v>-319</c:v>
                </c:pt>
                <c:pt idx="77">
                  <c:v>-186</c:v>
                </c:pt>
                <c:pt idx="78">
                  <c:v>-151</c:v>
                </c:pt>
                <c:pt idx="79">
                  <c:v>0</c:v>
                </c:pt>
                <c:pt idx="80">
                  <c:v>174</c:v>
                </c:pt>
                <c:pt idx="81">
                  <c:v>348</c:v>
                </c:pt>
                <c:pt idx="82">
                  <c:v>690</c:v>
                </c:pt>
                <c:pt idx="83">
                  <c:v>796</c:v>
                </c:pt>
                <c:pt idx="84">
                  <c:v>690</c:v>
                </c:pt>
                <c:pt idx="85">
                  <c:v>847</c:v>
                </c:pt>
                <c:pt idx="86">
                  <c:v>974</c:v>
                </c:pt>
                <c:pt idx="87">
                  <c:v>1154</c:v>
                </c:pt>
                <c:pt idx="88">
                  <c:v>1177</c:v>
                </c:pt>
                <c:pt idx="89">
                  <c:v>1328</c:v>
                </c:pt>
                <c:pt idx="90">
                  <c:v>1355</c:v>
                </c:pt>
                <c:pt idx="91">
                  <c:v>1508</c:v>
                </c:pt>
                <c:pt idx="92">
                  <c:v>1653</c:v>
                </c:pt>
                <c:pt idx="93">
                  <c:v>1711</c:v>
                </c:pt>
                <c:pt idx="94">
                  <c:v>2040</c:v>
                </c:pt>
                <c:pt idx="95">
                  <c:v>2041</c:v>
                </c:pt>
                <c:pt idx="96">
                  <c:v>2214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-2.8296000018599443E-3</c:v>
                </c:pt>
                <c:pt idx="1">
                  <c:v>7.2689399996306747E-2</c:v>
                </c:pt>
                <c:pt idx="2">
                  <c:v>5.1594099997601006E-2</c:v>
                </c:pt>
                <c:pt idx="3">
                  <c:v>9.3801699997129617E-2</c:v>
                </c:pt>
                <c:pt idx="4">
                  <c:v>8.6999996710801497E-5</c:v>
                </c:pt>
                <c:pt idx="5">
                  <c:v>7.2294599995075259E-2</c:v>
                </c:pt>
                <c:pt idx="6">
                  <c:v>8.7294599994493183E-2</c:v>
                </c:pt>
                <c:pt idx="7">
                  <c:v>9.5811899998807348E-2</c:v>
                </c:pt>
                <c:pt idx="8">
                  <c:v>0.12543749999895226</c:v>
                </c:pt>
                <c:pt idx="9">
                  <c:v>0.30745079999906011</c:v>
                </c:pt>
                <c:pt idx="10">
                  <c:v>0.33767709999665385</c:v>
                </c:pt>
                <c:pt idx="11">
                  <c:v>0.31367879999743309</c:v>
                </c:pt>
                <c:pt idx="12">
                  <c:v>0.33757669999613427</c:v>
                </c:pt>
                <c:pt idx="13">
                  <c:v>0.38457669999479549</c:v>
                </c:pt>
                <c:pt idx="14">
                  <c:v>0.1219414000006509</c:v>
                </c:pt>
                <c:pt idx="15">
                  <c:v>0.12294139999721665</c:v>
                </c:pt>
                <c:pt idx="16">
                  <c:v>0.12104520000139019</c:v>
                </c:pt>
                <c:pt idx="17">
                  <c:v>0.11563679999380838</c:v>
                </c:pt>
                <c:pt idx="18">
                  <c:v>0.12063679999846499</c:v>
                </c:pt>
                <c:pt idx="19">
                  <c:v>0.11494819999643369</c:v>
                </c:pt>
                <c:pt idx="20">
                  <c:v>0.11894819998997264</c:v>
                </c:pt>
                <c:pt idx="21">
                  <c:v>0.11605369999597315</c:v>
                </c:pt>
                <c:pt idx="22">
                  <c:v>9.3082599989429582E-2</c:v>
                </c:pt>
                <c:pt idx="23">
                  <c:v>9.9082599990651943E-2</c:v>
                </c:pt>
                <c:pt idx="24">
                  <c:v>8.8781399994331878E-2</c:v>
                </c:pt>
                <c:pt idx="25">
                  <c:v>9.8954399989452213E-2</c:v>
                </c:pt>
                <c:pt idx="27">
                  <c:v>8.640420000301674E-2</c:v>
                </c:pt>
                <c:pt idx="28">
                  <c:v>0.12695609999354929</c:v>
                </c:pt>
                <c:pt idx="29">
                  <c:v>8.9962899997772183E-2</c:v>
                </c:pt>
                <c:pt idx="30">
                  <c:v>9.806669999670703E-2</c:v>
                </c:pt>
                <c:pt idx="31">
                  <c:v>-1.8827799998689443E-2</c:v>
                </c:pt>
                <c:pt idx="32">
                  <c:v>8.1172199999855366E-2</c:v>
                </c:pt>
                <c:pt idx="33">
                  <c:v>7.4587399998563342E-2</c:v>
                </c:pt>
                <c:pt idx="34">
                  <c:v>6.449379999685334E-2</c:v>
                </c:pt>
                <c:pt idx="35">
                  <c:v>7.3294699999678414E-2</c:v>
                </c:pt>
                <c:pt idx="36">
                  <c:v>7.4434800000744872E-2</c:v>
                </c:pt>
                <c:pt idx="37">
                  <c:v>6.05816999959643E-2</c:v>
                </c:pt>
                <c:pt idx="38">
                  <c:v>6.3451800000621006E-2</c:v>
                </c:pt>
                <c:pt idx="39">
                  <c:v>7.3245899991889019E-2</c:v>
                </c:pt>
                <c:pt idx="40">
                  <c:v>6.3152299997454975E-2</c:v>
                </c:pt>
                <c:pt idx="41">
                  <c:v>6.6636700001254212E-2</c:v>
                </c:pt>
                <c:pt idx="42">
                  <c:v>6.3541399998939596E-2</c:v>
                </c:pt>
                <c:pt idx="43">
                  <c:v>5.9266299998853356E-2</c:v>
                </c:pt>
                <c:pt idx="44">
                  <c:v>5.6783599997288547E-2</c:v>
                </c:pt>
                <c:pt idx="45">
                  <c:v>5.9681499995349441E-2</c:v>
                </c:pt>
                <c:pt idx="46">
                  <c:v>7.144779999362072E-2</c:v>
                </c:pt>
                <c:pt idx="47">
                  <c:v>5.6586200000310782E-2</c:v>
                </c:pt>
                <c:pt idx="48">
                  <c:v>6.017269999574637E-2</c:v>
                </c:pt>
                <c:pt idx="49">
                  <c:v>5.9456299997691531E-2</c:v>
                </c:pt>
                <c:pt idx="50">
                  <c:v>6.0665600001811981E-2</c:v>
                </c:pt>
                <c:pt idx="51">
                  <c:v>5.8769399998709559E-2</c:v>
                </c:pt>
                <c:pt idx="52">
                  <c:v>4.5571999995445367E-2</c:v>
                </c:pt>
                <c:pt idx="53">
                  <c:v>4.6710399998119101E-2</c:v>
                </c:pt>
                <c:pt idx="54">
                  <c:v>4.7409200000402052E-2</c:v>
                </c:pt>
                <c:pt idx="55">
                  <c:v>2.9417699995974544E-2</c:v>
                </c:pt>
                <c:pt idx="56">
                  <c:v>6.017720000090776E-2</c:v>
                </c:pt>
                <c:pt idx="57">
                  <c:v>3.6211799997545313E-2</c:v>
                </c:pt>
                <c:pt idx="58">
                  <c:v>3.3429600000090431E-2</c:v>
                </c:pt>
                <c:pt idx="59">
                  <c:v>2.9541899995820131E-2</c:v>
                </c:pt>
                <c:pt idx="60">
                  <c:v>2.5232199994206894E-2</c:v>
                </c:pt>
                <c:pt idx="61">
                  <c:v>2.4448299998766743E-2</c:v>
                </c:pt>
                <c:pt idx="62">
                  <c:v>1.0694000011426397E-3</c:v>
                </c:pt>
                <c:pt idx="63">
                  <c:v>2.2863499994855374E-2</c:v>
                </c:pt>
                <c:pt idx="64">
                  <c:v>9.7698999961721711E-3</c:v>
                </c:pt>
                <c:pt idx="65">
                  <c:v>5.2226499996322673E-2</c:v>
                </c:pt>
                <c:pt idx="66">
                  <c:v>3.054810000321595E-2</c:v>
                </c:pt>
                <c:pt idx="68">
                  <c:v>-9.3328000002657063E-3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B2-4068-8268-88CCC3C71A7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-13152</c:v>
                </c:pt>
                <c:pt idx="1">
                  <c:v>-13122</c:v>
                </c:pt>
                <c:pt idx="2">
                  <c:v>-12983</c:v>
                </c:pt>
                <c:pt idx="3">
                  <c:v>-12971</c:v>
                </c:pt>
                <c:pt idx="4">
                  <c:v>-12810</c:v>
                </c:pt>
                <c:pt idx="5">
                  <c:v>-12798</c:v>
                </c:pt>
                <c:pt idx="6">
                  <c:v>-12798</c:v>
                </c:pt>
                <c:pt idx="7">
                  <c:v>-12797</c:v>
                </c:pt>
                <c:pt idx="8">
                  <c:v>-12125</c:v>
                </c:pt>
                <c:pt idx="9">
                  <c:v>-6604</c:v>
                </c:pt>
                <c:pt idx="10">
                  <c:v>-6273</c:v>
                </c:pt>
                <c:pt idx="11">
                  <c:v>-6244</c:v>
                </c:pt>
                <c:pt idx="12">
                  <c:v>-6221</c:v>
                </c:pt>
                <c:pt idx="13">
                  <c:v>-6221</c:v>
                </c:pt>
                <c:pt idx="14">
                  <c:v>-5882</c:v>
                </c:pt>
                <c:pt idx="15">
                  <c:v>-5882</c:v>
                </c:pt>
                <c:pt idx="16">
                  <c:v>-5876</c:v>
                </c:pt>
                <c:pt idx="17">
                  <c:v>-5784</c:v>
                </c:pt>
                <c:pt idx="18">
                  <c:v>-5784</c:v>
                </c:pt>
                <c:pt idx="19">
                  <c:v>-5766</c:v>
                </c:pt>
                <c:pt idx="20">
                  <c:v>-5766</c:v>
                </c:pt>
                <c:pt idx="21">
                  <c:v>-5731</c:v>
                </c:pt>
                <c:pt idx="22">
                  <c:v>-5238</c:v>
                </c:pt>
                <c:pt idx="23">
                  <c:v>-5238</c:v>
                </c:pt>
                <c:pt idx="24">
                  <c:v>-5082</c:v>
                </c:pt>
                <c:pt idx="25">
                  <c:v>-5072</c:v>
                </c:pt>
                <c:pt idx="26">
                  <c:v>-5072</c:v>
                </c:pt>
                <c:pt idx="27">
                  <c:v>-5046</c:v>
                </c:pt>
                <c:pt idx="28">
                  <c:v>-5043</c:v>
                </c:pt>
                <c:pt idx="29">
                  <c:v>-4927</c:v>
                </c:pt>
                <c:pt idx="30">
                  <c:v>-4921</c:v>
                </c:pt>
                <c:pt idx="31">
                  <c:v>-4886</c:v>
                </c:pt>
                <c:pt idx="32">
                  <c:v>-4886</c:v>
                </c:pt>
                <c:pt idx="33">
                  <c:v>-4862</c:v>
                </c:pt>
                <c:pt idx="34">
                  <c:v>-4694</c:v>
                </c:pt>
                <c:pt idx="35">
                  <c:v>-4561</c:v>
                </c:pt>
                <c:pt idx="36">
                  <c:v>-4524</c:v>
                </c:pt>
                <c:pt idx="37">
                  <c:v>-4371</c:v>
                </c:pt>
                <c:pt idx="38">
                  <c:v>-4234</c:v>
                </c:pt>
                <c:pt idx="39">
                  <c:v>-4217</c:v>
                </c:pt>
                <c:pt idx="40">
                  <c:v>-4049</c:v>
                </c:pt>
                <c:pt idx="41">
                  <c:v>-4021</c:v>
                </c:pt>
                <c:pt idx="42">
                  <c:v>-3882</c:v>
                </c:pt>
                <c:pt idx="43">
                  <c:v>-3869</c:v>
                </c:pt>
                <c:pt idx="44">
                  <c:v>-3868</c:v>
                </c:pt>
                <c:pt idx="45">
                  <c:v>-3845</c:v>
                </c:pt>
                <c:pt idx="46">
                  <c:v>-3714</c:v>
                </c:pt>
                <c:pt idx="47">
                  <c:v>-3706</c:v>
                </c:pt>
                <c:pt idx="48">
                  <c:v>-3701</c:v>
                </c:pt>
                <c:pt idx="49">
                  <c:v>-3569</c:v>
                </c:pt>
                <c:pt idx="50">
                  <c:v>-3528</c:v>
                </c:pt>
                <c:pt idx="51">
                  <c:v>-3522</c:v>
                </c:pt>
                <c:pt idx="52">
                  <c:v>-3360</c:v>
                </c:pt>
                <c:pt idx="53">
                  <c:v>-3352</c:v>
                </c:pt>
                <c:pt idx="54">
                  <c:v>-3196</c:v>
                </c:pt>
                <c:pt idx="55">
                  <c:v>-3051</c:v>
                </c:pt>
                <c:pt idx="56">
                  <c:v>-3036</c:v>
                </c:pt>
                <c:pt idx="57">
                  <c:v>-3034</c:v>
                </c:pt>
                <c:pt idx="58">
                  <c:v>-2848</c:v>
                </c:pt>
                <c:pt idx="59">
                  <c:v>-2697</c:v>
                </c:pt>
                <c:pt idx="60">
                  <c:v>-2686</c:v>
                </c:pt>
                <c:pt idx="61">
                  <c:v>-2529</c:v>
                </c:pt>
                <c:pt idx="62">
                  <c:v>-2522</c:v>
                </c:pt>
                <c:pt idx="63">
                  <c:v>-2505</c:v>
                </c:pt>
                <c:pt idx="64">
                  <c:v>-2337</c:v>
                </c:pt>
                <c:pt idx="65">
                  <c:v>-2195</c:v>
                </c:pt>
                <c:pt idx="66">
                  <c:v>-2003</c:v>
                </c:pt>
                <c:pt idx="67">
                  <c:v>-1995</c:v>
                </c:pt>
                <c:pt idx="68">
                  <c:v>-1736</c:v>
                </c:pt>
                <c:pt idx="69">
                  <c:v>-1349</c:v>
                </c:pt>
                <c:pt idx="70">
                  <c:v>-1340</c:v>
                </c:pt>
                <c:pt idx="71">
                  <c:v>-1334</c:v>
                </c:pt>
                <c:pt idx="72">
                  <c:v>-1003</c:v>
                </c:pt>
                <c:pt idx="73">
                  <c:v>-661</c:v>
                </c:pt>
                <c:pt idx="74">
                  <c:v>-499</c:v>
                </c:pt>
                <c:pt idx="75">
                  <c:v>-348</c:v>
                </c:pt>
                <c:pt idx="76">
                  <c:v>-319</c:v>
                </c:pt>
                <c:pt idx="77">
                  <c:v>-186</c:v>
                </c:pt>
                <c:pt idx="78">
                  <c:v>-151</c:v>
                </c:pt>
                <c:pt idx="79">
                  <c:v>0</c:v>
                </c:pt>
                <c:pt idx="80">
                  <c:v>174</c:v>
                </c:pt>
                <c:pt idx="81">
                  <c:v>348</c:v>
                </c:pt>
                <c:pt idx="82">
                  <c:v>690</c:v>
                </c:pt>
                <c:pt idx="83">
                  <c:v>796</c:v>
                </c:pt>
                <c:pt idx="84">
                  <c:v>690</c:v>
                </c:pt>
                <c:pt idx="85">
                  <c:v>847</c:v>
                </c:pt>
                <c:pt idx="86">
                  <c:v>974</c:v>
                </c:pt>
                <c:pt idx="87">
                  <c:v>1154</c:v>
                </c:pt>
                <c:pt idx="88">
                  <c:v>1177</c:v>
                </c:pt>
                <c:pt idx="89">
                  <c:v>1328</c:v>
                </c:pt>
                <c:pt idx="90">
                  <c:v>1355</c:v>
                </c:pt>
                <c:pt idx="91">
                  <c:v>1508</c:v>
                </c:pt>
                <c:pt idx="92">
                  <c:v>1653</c:v>
                </c:pt>
                <c:pt idx="93">
                  <c:v>1711</c:v>
                </c:pt>
                <c:pt idx="94">
                  <c:v>2040</c:v>
                </c:pt>
                <c:pt idx="95">
                  <c:v>2041</c:v>
                </c:pt>
                <c:pt idx="96">
                  <c:v>2214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B2-4068-8268-88CCC3C71A7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-13152</c:v>
                </c:pt>
                <c:pt idx="1">
                  <c:v>-13122</c:v>
                </c:pt>
                <c:pt idx="2">
                  <c:v>-12983</c:v>
                </c:pt>
                <c:pt idx="3">
                  <c:v>-12971</c:v>
                </c:pt>
                <c:pt idx="4">
                  <c:v>-12810</c:v>
                </c:pt>
                <c:pt idx="5">
                  <c:v>-12798</c:v>
                </c:pt>
                <c:pt idx="6">
                  <c:v>-12798</c:v>
                </c:pt>
                <c:pt idx="7">
                  <c:v>-12797</c:v>
                </c:pt>
                <c:pt idx="8">
                  <c:v>-12125</c:v>
                </c:pt>
                <c:pt idx="9">
                  <c:v>-6604</c:v>
                </c:pt>
                <c:pt idx="10">
                  <c:v>-6273</c:v>
                </c:pt>
                <c:pt idx="11">
                  <c:v>-6244</c:v>
                </c:pt>
                <c:pt idx="12">
                  <c:v>-6221</c:v>
                </c:pt>
                <c:pt idx="13">
                  <c:v>-6221</c:v>
                </c:pt>
                <c:pt idx="14">
                  <c:v>-5882</c:v>
                </c:pt>
                <c:pt idx="15">
                  <c:v>-5882</c:v>
                </c:pt>
                <c:pt idx="16">
                  <c:v>-5876</c:v>
                </c:pt>
                <c:pt idx="17">
                  <c:v>-5784</c:v>
                </c:pt>
                <c:pt idx="18">
                  <c:v>-5784</c:v>
                </c:pt>
                <c:pt idx="19">
                  <c:v>-5766</c:v>
                </c:pt>
                <c:pt idx="20">
                  <c:v>-5766</c:v>
                </c:pt>
                <c:pt idx="21">
                  <c:v>-5731</c:v>
                </c:pt>
                <c:pt idx="22">
                  <c:v>-5238</c:v>
                </c:pt>
                <c:pt idx="23">
                  <c:v>-5238</c:v>
                </c:pt>
                <c:pt idx="24">
                  <c:v>-5082</c:v>
                </c:pt>
                <c:pt idx="25">
                  <c:v>-5072</c:v>
                </c:pt>
                <c:pt idx="26">
                  <c:v>-5072</c:v>
                </c:pt>
                <c:pt idx="27">
                  <c:v>-5046</c:v>
                </c:pt>
                <c:pt idx="28">
                  <c:v>-5043</c:v>
                </c:pt>
                <c:pt idx="29">
                  <c:v>-4927</c:v>
                </c:pt>
                <c:pt idx="30">
                  <c:v>-4921</c:v>
                </c:pt>
                <c:pt idx="31">
                  <c:v>-4886</c:v>
                </c:pt>
                <c:pt idx="32">
                  <c:v>-4886</c:v>
                </c:pt>
                <c:pt idx="33">
                  <c:v>-4862</c:v>
                </c:pt>
                <c:pt idx="34">
                  <c:v>-4694</c:v>
                </c:pt>
                <c:pt idx="35">
                  <c:v>-4561</c:v>
                </c:pt>
                <c:pt idx="36">
                  <c:v>-4524</c:v>
                </c:pt>
                <c:pt idx="37">
                  <c:v>-4371</c:v>
                </c:pt>
                <c:pt idx="38">
                  <c:v>-4234</c:v>
                </c:pt>
                <c:pt idx="39">
                  <c:v>-4217</c:v>
                </c:pt>
                <c:pt idx="40">
                  <c:v>-4049</c:v>
                </c:pt>
                <c:pt idx="41">
                  <c:v>-4021</c:v>
                </c:pt>
                <c:pt idx="42">
                  <c:v>-3882</c:v>
                </c:pt>
                <c:pt idx="43">
                  <c:v>-3869</c:v>
                </c:pt>
                <c:pt idx="44">
                  <c:v>-3868</c:v>
                </c:pt>
                <c:pt idx="45">
                  <c:v>-3845</c:v>
                </c:pt>
                <c:pt idx="46">
                  <c:v>-3714</c:v>
                </c:pt>
                <c:pt idx="47">
                  <c:v>-3706</c:v>
                </c:pt>
                <c:pt idx="48">
                  <c:v>-3701</c:v>
                </c:pt>
                <c:pt idx="49">
                  <c:v>-3569</c:v>
                </c:pt>
                <c:pt idx="50">
                  <c:v>-3528</c:v>
                </c:pt>
                <c:pt idx="51">
                  <c:v>-3522</c:v>
                </c:pt>
                <c:pt idx="52">
                  <c:v>-3360</c:v>
                </c:pt>
                <c:pt idx="53">
                  <c:v>-3352</c:v>
                </c:pt>
                <c:pt idx="54">
                  <c:v>-3196</c:v>
                </c:pt>
                <c:pt idx="55">
                  <c:v>-3051</c:v>
                </c:pt>
                <c:pt idx="56">
                  <c:v>-3036</c:v>
                </c:pt>
                <c:pt idx="57">
                  <c:v>-3034</c:v>
                </c:pt>
                <c:pt idx="58">
                  <c:v>-2848</c:v>
                </c:pt>
                <c:pt idx="59">
                  <c:v>-2697</c:v>
                </c:pt>
                <c:pt idx="60">
                  <c:v>-2686</c:v>
                </c:pt>
                <c:pt idx="61">
                  <c:v>-2529</c:v>
                </c:pt>
                <c:pt idx="62">
                  <c:v>-2522</c:v>
                </c:pt>
                <c:pt idx="63">
                  <c:v>-2505</c:v>
                </c:pt>
                <c:pt idx="64">
                  <c:v>-2337</c:v>
                </c:pt>
                <c:pt idx="65">
                  <c:v>-2195</c:v>
                </c:pt>
                <c:pt idx="66">
                  <c:v>-2003</c:v>
                </c:pt>
                <c:pt idx="67">
                  <c:v>-1995</c:v>
                </c:pt>
                <c:pt idx="68">
                  <c:v>-1736</c:v>
                </c:pt>
                <c:pt idx="69">
                  <c:v>-1349</c:v>
                </c:pt>
                <c:pt idx="70">
                  <c:v>-1340</c:v>
                </c:pt>
                <c:pt idx="71">
                  <c:v>-1334</c:v>
                </c:pt>
                <c:pt idx="72">
                  <c:v>-1003</c:v>
                </c:pt>
                <c:pt idx="73">
                  <c:v>-661</c:v>
                </c:pt>
                <c:pt idx="74">
                  <c:v>-499</c:v>
                </c:pt>
                <c:pt idx="75">
                  <c:v>-348</c:v>
                </c:pt>
                <c:pt idx="76">
                  <c:v>-319</c:v>
                </c:pt>
                <c:pt idx="77">
                  <c:v>-186</c:v>
                </c:pt>
                <c:pt idx="78">
                  <c:v>-151</c:v>
                </c:pt>
                <c:pt idx="79">
                  <c:v>0</c:v>
                </c:pt>
                <c:pt idx="80">
                  <c:v>174</c:v>
                </c:pt>
                <c:pt idx="81">
                  <c:v>348</c:v>
                </c:pt>
                <c:pt idx="82">
                  <c:v>690</c:v>
                </c:pt>
                <c:pt idx="83">
                  <c:v>796</c:v>
                </c:pt>
                <c:pt idx="84">
                  <c:v>690</c:v>
                </c:pt>
                <c:pt idx="85">
                  <c:v>847</c:v>
                </c:pt>
                <c:pt idx="86">
                  <c:v>974</c:v>
                </c:pt>
                <c:pt idx="87">
                  <c:v>1154</c:v>
                </c:pt>
                <c:pt idx="88">
                  <c:v>1177</c:v>
                </c:pt>
                <c:pt idx="89">
                  <c:v>1328</c:v>
                </c:pt>
                <c:pt idx="90">
                  <c:v>1355</c:v>
                </c:pt>
                <c:pt idx="91">
                  <c:v>1508</c:v>
                </c:pt>
                <c:pt idx="92">
                  <c:v>1653</c:v>
                </c:pt>
                <c:pt idx="93">
                  <c:v>1711</c:v>
                </c:pt>
                <c:pt idx="94">
                  <c:v>2040</c:v>
                </c:pt>
                <c:pt idx="95">
                  <c:v>2041</c:v>
                </c:pt>
                <c:pt idx="96">
                  <c:v>2214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67">
                  <c:v>3.4864999979618005E-3</c:v>
                </c:pt>
                <c:pt idx="69">
                  <c:v>6.6229999356437474E-4</c:v>
                </c:pt>
                <c:pt idx="70">
                  <c:v>2.1799999376526102E-4</c:v>
                </c:pt>
                <c:pt idx="71">
                  <c:v>-1.7820000357460231E-4</c:v>
                </c:pt>
                <c:pt idx="72">
                  <c:v>-9.5190000865841284E-4</c:v>
                </c:pt>
                <c:pt idx="73">
                  <c:v>-1.2352999983704649E-3</c:v>
                </c:pt>
                <c:pt idx="74">
                  <c:v>-1.2327000076766126E-3</c:v>
                </c:pt>
                <c:pt idx="75">
                  <c:v>-3.2204000017372891E-3</c:v>
                </c:pt>
                <c:pt idx="76">
                  <c:v>-1.418699997884687E-3</c:v>
                </c:pt>
                <c:pt idx="77">
                  <c:v>1.8219999765278772E-4</c:v>
                </c:pt>
                <c:pt idx="78">
                  <c:v>-1.123000038205646E-4</c:v>
                </c:pt>
                <c:pt idx="79">
                  <c:v>0</c:v>
                </c:pt>
                <c:pt idx="80">
                  <c:v>3.7101999914739281E-3</c:v>
                </c:pt>
                <c:pt idx="81">
                  <c:v>8.5203999988152646E-3</c:v>
                </c:pt>
                <c:pt idx="82">
                  <c:v>1.8937000000732951E-2</c:v>
                </c:pt>
                <c:pt idx="83">
                  <c:v>2.1170799926039763E-2</c:v>
                </c:pt>
                <c:pt idx="84">
                  <c:v>1.8937000000732951E-2</c:v>
                </c:pt>
                <c:pt idx="85">
                  <c:v>2.3853099999541882E-2</c:v>
                </c:pt>
                <c:pt idx="86">
                  <c:v>2.6850199996260926E-2</c:v>
                </c:pt>
                <c:pt idx="87">
                  <c:v>3.0864199994539376E-2</c:v>
                </c:pt>
                <c:pt idx="88">
                  <c:v>3.1462099999771453E-2</c:v>
                </c:pt>
                <c:pt idx="89">
                  <c:v>3.7174400000367314E-2</c:v>
                </c:pt>
                <c:pt idx="90">
                  <c:v>3.7741499996627681E-2</c:v>
                </c:pt>
                <c:pt idx="91">
                  <c:v>4.2988399996829685E-2</c:v>
                </c:pt>
                <c:pt idx="92">
                  <c:v>4.9196899999515153E-2</c:v>
                </c:pt>
                <c:pt idx="93">
                  <c:v>5.0500299999839626E-2</c:v>
                </c:pt>
                <c:pt idx="94">
                  <c:v>6.4691999992646743E-2</c:v>
                </c:pt>
                <c:pt idx="95">
                  <c:v>6.2409299993305467E-2</c:v>
                </c:pt>
                <c:pt idx="96">
                  <c:v>7.2402199999487493E-2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B2-4068-8268-88CCC3C71A7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-13152</c:v>
                </c:pt>
                <c:pt idx="1">
                  <c:v>-13122</c:v>
                </c:pt>
                <c:pt idx="2">
                  <c:v>-12983</c:v>
                </c:pt>
                <c:pt idx="3">
                  <c:v>-12971</c:v>
                </c:pt>
                <c:pt idx="4">
                  <c:v>-12810</c:v>
                </c:pt>
                <c:pt idx="5">
                  <c:v>-12798</c:v>
                </c:pt>
                <c:pt idx="6">
                  <c:v>-12798</c:v>
                </c:pt>
                <c:pt idx="7">
                  <c:v>-12797</c:v>
                </c:pt>
                <c:pt idx="8">
                  <c:v>-12125</c:v>
                </c:pt>
                <c:pt idx="9">
                  <c:v>-6604</c:v>
                </c:pt>
                <c:pt idx="10">
                  <c:v>-6273</c:v>
                </c:pt>
                <c:pt idx="11">
                  <c:v>-6244</c:v>
                </c:pt>
                <c:pt idx="12">
                  <c:v>-6221</c:v>
                </c:pt>
                <c:pt idx="13">
                  <c:v>-6221</c:v>
                </c:pt>
                <c:pt idx="14">
                  <c:v>-5882</c:v>
                </c:pt>
                <c:pt idx="15">
                  <c:v>-5882</c:v>
                </c:pt>
                <c:pt idx="16">
                  <c:v>-5876</c:v>
                </c:pt>
                <c:pt idx="17">
                  <c:v>-5784</c:v>
                </c:pt>
                <c:pt idx="18">
                  <c:v>-5784</c:v>
                </c:pt>
                <c:pt idx="19">
                  <c:v>-5766</c:v>
                </c:pt>
                <c:pt idx="20">
                  <c:v>-5766</c:v>
                </c:pt>
                <c:pt idx="21">
                  <c:v>-5731</c:v>
                </c:pt>
                <c:pt idx="22">
                  <c:v>-5238</c:v>
                </c:pt>
                <c:pt idx="23">
                  <c:v>-5238</c:v>
                </c:pt>
                <c:pt idx="24">
                  <c:v>-5082</c:v>
                </c:pt>
                <c:pt idx="25">
                  <c:v>-5072</c:v>
                </c:pt>
                <c:pt idx="26">
                  <c:v>-5072</c:v>
                </c:pt>
                <c:pt idx="27">
                  <c:v>-5046</c:v>
                </c:pt>
                <c:pt idx="28">
                  <c:v>-5043</c:v>
                </c:pt>
                <c:pt idx="29">
                  <c:v>-4927</c:v>
                </c:pt>
                <c:pt idx="30">
                  <c:v>-4921</c:v>
                </c:pt>
                <c:pt idx="31">
                  <c:v>-4886</c:v>
                </c:pt>
                <c:pt idx="32">
                  <c:v>-4886</c:v>
                </c:pt>
                <c:pt idx="33">
                  <c:v>-4862</c:v>
                </c:pt>
                <c:pt idx="34">
                  <c:v>-4694</c:v>
                </c:pt>
                <c:pt idx="35">
                  <c:v>-4561</c:v>
                </c:pt>
                <c:pt idx="36">
                  <c:v>-4524</c:v>
                </c:pt>
                <c:pt idx="37">
                  <c:v>-4371</c:v>
                </c:pt>
                <c:pt idx="38">
                  <c:v>-4234</c:v>
                </c:pt>
                <c:pt idx="39">
                  <c:v>-4217</c:v>
                </c:pt>
                <c:pt idx="40">
                  <c:v>-4049</c:v>
                </c:pt>
                <c:pt idx="41">
                  <c:v>-4021</c:v>
                </c:pt>
                <c:pt idx="42">
                  <c:v>-3882</c:v>
                </c:pt>
                <c:pt idx="43">
                  <c:v>-3869</c:v>
                </c:pt>
                <c:pt idx="44">
                  <c:v>-3868</c:v>
                </c:pt>
                <c:pt idx="45">
                  <c:v>-3845</c:v>
                </c:pt>
                <c:pt idx="46">
                  <c:v>-3714</c:v>
                </c:pt>
                <c:pt idx="47">
                  <c:v>-3706</c:v>
                </c:pt>
                <c:pt idx="48">
                  <c:v>-3701</c:v>
                </c:pt>
                <c:pt idx="49">
                  <c:v>-3569</c:v>
                </c:pt>
                <c:pt idx="50">
                  <c:v>-3528</c:v>
                </c:pt>
                <c:pt idx="51">
                  <c:v>-3522</c:v>
                </c:pt>
                <c:pt idx="52">
                  <c:v>-3360</c:v>
                </c:pt>
                <c:pt idx="53">
                  <c:v>-3352</c:v>
                </c:pt>
                <c:pt idx="54">
                  <c:v>-3196</c:v>
                </c:pt>
                <c:pt idx="55">
                  <c:v>-3051</c:v>
                </c:pt>
                <c:pt idx="56">
                  <c:v>-3036</c:v>
                </c:pt>
                <c:pt idx="57">
                  <c:v>-3034</c:v>
                </c:pt>
                <c:pt idx="58">
                  <c:v>-2848</c:v>
                </c:pt>
                <c:pt idx="59">
                  <c:v>-2697</c:v>
                </c:pt>
                <c:pt idx="60">
                  <c:v>-2686</c:v>
                </c:pt>
                <c:pt idx="61">
                  <c:v>-2529</c:v>
                </c:pt>
                <c:pt idx="62">
                  <c:v>-2522</c:v>
                </c:pt>
                <c:pt idx="63">
                  <c:v>-2505</c:v>
                </c:pt>
                <c:pt idx="64">
                  <c:v>-2337</c:v>
                </c:pt>
                <c:pt idx="65">
                  <c:v>-2195</c:v>
                </c:pt>
                <c:pt idx="66">
                  <c:v>-2003</c:v>
                </c:pt>
                <c:pt idx="67">
                  <c:v>-1995</c:v>
                </c:pt>
                <c:pt idx="68">
                  <c:v>-1736</c:v>
                </c:pt>
                <c:pt idx="69">
                  <c:v>-1349</c:v>
                </c:pt>
                <c:pt idx="70">
                  <c:v>-1340</c:v>
                </c:pt>
                <c:pt idx="71">
                  <c:v>-1334</c:v>
                </c:pt>
                <c:pt idx="72">
                  <c:v>-1003</c:v>
                </c:pt>
                <c:pt idx="73">
                  <c:v>-661</c:v>
                </c:pt>
                <c:pt idx="74">
                  <c:v>-499</c:v>
                </c:pt>
                <c:pt idx="75">
                  <c:v>-348</c:v>
                </c:pt>
                <c:pt idx="76">
                  <c:v>-319</c:v>
                </c:pt>
                <c:pt idx="77">
                  <c:v>-186</c:v>
                </c:pt>
                <c:pt idx="78">
                  <c:v>-151</c:v>
                </c:pt>
                <c:pt idx="79">
                  <c:v>0</c:v>
                </c:pt>
                <c:pt idx="80">
                  <c:v>174</c:v>
                </c:pt>
                <c:pt idx="81">
                  <c:v>348</c:v>
                </c:pt>
                <c:pt idx="82">
                  <c:v>690</c:v>
                </c:pt>
                <c:pt idx="83">
                  <c:v>796</c:v>
                </c:pt>
                <c:pt idx="84">
                  <c:v>690</c:v>
                </c:pt>
                <c:pt idx="85">
                  <c:v>847</c:v>
                </c:pt>
                <c:pt idx="86">
                  <c:v>974</c:v>
                </c:pt>
                <c:pt idx="87">
                  <c:v>1154</c:v>
                </c:pt>
                <c:pt idx="88">
                  <c:v>1177</c:v>
                </c:pt>
                <c:pt idx="89">
                  <c:v>1328</c:v>
                </c:pt>
                <c:pt idx="90">
                  <c:v>1355</c:v>
                </c:pt>
                <c:pt idx="91">
                  <c:v>1508</c:v>
                </c:pt>
                <c:pt idx="92">
                  <c:v>1653</c:v>
                </c:pt>
                <c:pt idx="93">
                  <c:v>1711</c:v>
                </c:pt>
                <c:pt idx="94">
                  <c:v>2040</c:v>
                </c:pt>
                <c:pt idx="95">
                  <c:v>2041</c:v>
                </c:pt>
                <c:pt idx="96">
                  <c:v>2214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B2-4068-8268-88CCC3C71A7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-13152</c:v>
                </c:pt>
                <c:pt idx="1">
                  <c:v>-13122</c:v>
                </c:pt>
                <c:pt idx="2">
                  <c:v>-12983</c:v>
                </c:pt>
                <c:pt idx="3">
                  <c:v>-12971</c:v>
                </c:pt>
                <c:pt idx="4">
                  <c:v>-12810</c:v>
                </c:pt>
                <c:pt idx="5">
                  <c:v>-12798</c:v>
                </c:pt>
                <c:pt idx="6">
                  <c:v>-12798</c:v>
                </c:pt>
                <c:pt idx="7">
                  <c:v>-12797</c:v>
                </c:pt>
                <c:pt idx="8">
                  <c:v>-12125</c:v>
                </c:pt>
                <c:pt idx="9">
                  <c:v>-6604</c:v>
                </c:pt>
                <c:pt idx="10">
                  <c:v>-6273</c:v>
                </c:pt>
                <c:pt idx="11">
                  <c:v>-6244</c:v>
                </c:pt>
                <c:pt idx="12">
                  <c:v>-6221</c:v>
                </c:pt>
                <c:pt idx="13">
                  <c:v>-6221</c:v>
                </c:pt>
                <c:pt idx="14">
                  <c:v>-5882</c:v>
                </c:pt>
                <c:pt idx="15">
                  <c:v>-5882</c:v>
                </c:pt>
                <c:pt idx="16">
                  <c:v>-5876</c:v>
                </c:pt>
                <c:pt idx="17">
                  <c:v>-5784</c:v>
                </c:pt>
                <c:pt idx="18">
                  <c:v>-5784</c:v>
                </c:pt>
                <c:pt idx="19">
                  <c:v>-5766</c:v>
                </c:pt>
                <c:pt idx="20">
                  <c:v>-5766</c:v>
                </c:pt>
                <c:pt idx="21">
                  <c:v>-5731</c:v>
                </c:pt>
                <c:pt idx="22">
                  <c:v>-5238</c:v>
                </c:pt>
                <c:pt idx="23">
                  <c:v>-5238</c:v>
                </c:pt>
                <c:pt idx="24">
                  <c:v>-5082</c:v>
                </c:pt>
                <c:pt idx="25">
                  <c:v>-5072</c:v>
                </c:pt>
                <c:pt idx="26">
                  <c:v>-5072</c:v>
                </c:pt>
                <c:pt idx="27">
                  <c:v>-5046</c:v>
                </c:pt>
                <c:pt idx="28">
                  <c:v>-5043</c:v>
                </c:pt>
                <c:pt idx="29">
                  <c:v>-4927</c:v>
                </c:pt>
                <c:pt idx="30">
                  <c:v>-4921</c:v>
                </c:pt>
                <c:pt idx="31">
                  <c:v>-4886</c:v>
                </c:pt>
                <c:pt idx="32">
                  <c:v>-4886</c:v>
                </c:pt>
                <c:pt idx="33">
                  <c:v>-4862</c:v>
                </c:pt>
                <c:pt idx="34">
                  <c:v>-4694</c:v>
                </c:pt>
                <c:pt idx="35">
                  <c:v>-4561</c:v>
                </c:pt>
                <c:pt idx="36">
                  <c:v>-4524</c:v>
                </c:pt>
                <c:pt idx="37">
                  <c:v>-4371</c:v>
                </c:pt>
                <c:pt idx="38">
                  <c:v>-4234</c:v>
                </c:pt>
                <c:pt idx="39">
                  <c:v>-4217</c:v>
                </c:pt>
                <c:pt idx="40">
                  <c:v>-4049</c:v>
                </c:pt>
                <c:pt idx="41">
                  <c:v>-4021</c:v>
                </c:pt>
                <c:pt idx="42">
                  <c:v>-3882</c:v>
                </c:pt>
                <c:pt idx="43">
                  <c:v>-3869</c:v>
                </c:pt>
                <c:pt idx="44">
                  <c:v>-3868</c:v>
                </c:pt>
                <c:pt idx="45">
                  <c:v>-3845</c:v>
                </c:pt>
                <c:pt idx="46">
                  <c:v>-3714</c:v>
                </c:pt>
                <c:pt idx="47">
                  <c:v>-3706</c:v>
                </c:pt>
                <c:pt idx="48">
                  <c:v>-3701</c:v>
                </c:pt>
                <c:pt idx="49">
                  <c:v>-3569</c:v>
                </c:pt>
                <c:pt idx="50">
                  <c:v>-3528</c:v>
                </c:pt>
                <c:pt idx="51">
                  <c:v>-3522</c:v>
                </c:pt>
                <c:pt idx="52">
                  <c:v>-3360</c:v>
                </c:pt>
                <c:pt idx="53">
                  <c:v>-3352</c:v>
                </c:pt>
                <c:pt idx="54">
                  <c:v>-3196</c:v>
                </c:pt>
                <c:pt idx="55">
                  <c:v>-3051</c:v>
                </c:pt>
                <c:pt idx="56">
                  <c:v>-3036</c:v>
                </c:pt>
                <c:pt idx="57">
                  <c:v>-3034</c:v>
                </c:pt>
                <c:pt idx="58">
                  <c:v>-2848</c:v>
                </c:pt>
                <c:pt idx="59">
                  <c:v>-2697</c:v>
                </c:pt>
                <c:pt idx="60">
                  <c:v>-2686</c:v>
                </c:pt>
                <c:pt idx="61">
                  <c:v>-2529</c:v>
                </c:pt>
                <c:pt idx="62">
                  <c:v>-2522</c:v>
                </c:pt>
                <c:pt idx="63">
                  <c:v>-2505</c:v>
                </c:pt>
                <c:pt idx="64">
                  <c:v>-2337</c:v>
                </c:pt>
                <c:pt idx="65">
                  <c:v>-2195</c:v>
                </c:pt>
                <c:pt idx="66">
                  <c:v>-2003</c:v>
                </c:pt>
                <c:pt idx="67">
                  <c:v>-1995</c:v>
                </c:pt>
                <c:pt idx="68">
                  <c:v>-1736</c:v>
                </c:pt>
                <c:pt idx="69">
                  <c:v>-1349</c:v>
                </c:pt>
                <c:pt idx="70">
                  <c:v>-1340</c:v>
                </c:pt>
                <c:pt idx="71">
                  <c:v>-1334</c:v>
                </c:pt>
                <c:pt idx="72">
                  <c:v>-1003</c:v>
                </c:pt>
                <c:pt idx="73">
                  <c:v>-661</c:v>
                </c:pt>
                <c:pt idx="74">
                  <c:v>-499</c:v>
                </c:pt>
                <c:pt idx="75">
                  <c:v>-348</c:v>
                </c:pt>
                <c:pt idx="76">
                  <c:v>-319</c:v>
                </c:pt>
                <c:pt idx="77">
                  <c:v>-186</c:v>
                </c:pt>
                <c:pt idx="78">
                  <c:v>-151</c:v>
                </c:pt>
                <c:pt idx="79">
                  <c:v>0</c:v>
                </c:pt>
                <c:pt idx="80">
                  <c:v>174</c:v>
                </c:pt>
                <c:pt idx="81">
                  <c:v>348</c:v>
                </c:pt>
                <c:pt idx="82">
                  <c:v>690</c:v>
                </c:pt>
                <c:pt idx="83">
                  <c:v>796</c:v>
                </c:pt>
                <c:pt idx="84">
                  <c:v>690</c:v>
                </c:pt>
                <c:pt idx="85">
                  <c:v>847</c:v>
                </c:pt>
                <c:pt idx="86">
                  <c:v>974</c:v>
                </c:pt>
                <c:pt idx="87">
                  <c:v>1154</c:v>
                </c:pt>
                <c:pt idx="88">
                  <c:v>1177</c:v>
                </c:pt>
                <c:pt idx="89">
                  <c:v>1328</c:v>
                </c:pt>
                <c:pt idx="90">
                  <c:v>1355</c:v>
                </c:pt>
                <c:pt idx="91">
                  <c:v>1508</c:v>
                </c:pt>
                <c:pt idx="92">
                  <c:v>1653</c:v>
                </c:pt>
                <c:pt idx="93">
                  <c:v>1711</c:v>
                </c:pt>
                <c:pt idx="94">
                  <c:v>2040</c:v>
                </c:pt>
                <c:pt idx="95">
                  <c:v>2041</c:v>
                </c:pt>
                <c:pt idx="96">
                  <c:v>2214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B2-4068-8268-88CCC3C71A7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-13152</c:v>
                </c:pt>
                <c:pt idx="1">
                  <c:v>-13122</c:v>
                </c:pt>
                <c:pt idx="2">
                  <c:v>-12983</c:v>
                </c:pt>
                <c:pt idx="3">
                  <c:v>-12971</c:v>
                </c:pt>
                <c:pt idx="4">
                  <c:v>-12810</c:v>
                </c:pt>
                <c:pt idx="5">
                  <c:v>-12798</c:v>
                </c:pt>
                <c:pt idx="6">
                  <c:v>-12798</c:v>
                </c:pt>
                <c:pt idx="7">
                  <c:v>-12797</c:v>
                </c:pt>
                <c:pt idx="8">
                  <c:v>-12125</c:v>
                </c:pt>
                <c:pt idx="9">
                  <c:v>-6604</c:v>
                </c:pt>
                <c:pt idx="10">
                  <c:v>-6273</c:v>
                </c:pt>
                <c:pt idx="11">
                  <c:v>-6244</c:v>
                </c:pt>
                <c:pt idx="12">
                  <c:v>-6221</c:v>
                </c:pt>
                <c:pt idx="13">
                  <c:v>-6221</c:v>
                </c:pt>
                <c:pt idx="14">
                  <c:v>-5882</c:v>
                </c:pt>
                <c:pt idx="15">
                  <c:v>-5882</c:v>
                </c:pt>
                <c:pt idx="16">
                  <c:v>-5876</c:v>
                </c:pt>
                <c:pt idx="17">
                  <c:v>-5784</c:v>
                </c:pt>
                <c:pt idx="18">
                  <c:v>-5784</c:v>
                </c:pt>
                <c:pt idx="19">
                  <c:v>-5766</c:v>
                </c:pt>
                <c:pt idx="20">
                  <c:v>-5766</c:v>
                </c:pt>
                <c:pt idx="21">
                  <c:v>-5731</c:v>
                </c:pt>
                <c:pt idx="22">
                  <c:v>-5238</c:v>
                </c:pt>
                <c:pt idx="23">
                  <c:v>-5238</c:v>
                </c:pt>
                <c:pt idx="24">
                  <c:v>-5082</c:v>
                </c:pt>
                <c:pt idx="25">
                  <c:v>-5072</c:v>
                </c:pt>
                <c:pt idx="26">
                  <c:v>-5072</c:v>
                </c:pt>
                <c:pt idx="27">
                  <c:v>-5046</c:v>
                </c:pt>
                <c:pt idx="28">
                  <c:v>-5043</c:v>
                </c:pt>
                <c:pt idx="29">
                  <c:v>-4927</c:v>
                </c:pt>
                <c:pt idx="30">
                  <c:v>-4921</c:v>
                </c:pt>
                <c:pt idx="31">
                  <c:v>-4886</c:v>
                </c:pt>
                <c:pt idx="32">
                  <c:v>-4886</c:v>
                </c:pt>
                <c:pt idx="33">
                  <c:v>-4862</c:v>
                </c:pt>
                <c:pt idx="34">
                  <c:v>-4694</c:v>
                </c:pt>
                <c:pt idx="35">
                  <c:v>-4561</c:v>
                </c:pt>
                <c:pt idx="36">
                  <c:v>-4524</c:v>
                </c:pt>
                <c:pt idx="37">
                  <c:v>-4371</c:v>
                </c:pt>
                <c:pt idx="38">
                  <c:v>-4234</c:v>
                </c:pt>
                <c:pt idx="39">
                  <c:v>-4217</c:v>
                </c:pt>
                <c:pt idx="40">
                  <c:v>-4049</c:v>
                </c:pt>
                <c:pt idx="41">
                  <c:v>-4021</c:v>
                </c:pt>
                <c:pt idx="42">
                  <c:v>-3882</c:v>
                </c:pt>
                <c:pt idx="43">
                  <c:v>-3869</c:v>
                </c:pt>
                <c:pt idx="44">
                  <c:v>-3868</c:v>
                </c:pt>
                <c:pt idx="45">
                  <c:v>-3845</c:v>
                </c:pt>
                <c:pt idx="46">
                  <c:v>-3714</c:v>
                </c:pt>
                <c:pt idx="47">
                  <c:v>-3706</c:v>
                </c:pt>
                <c:pt idx="48">
                  <c:v>-3701</c:v>
                </c:pt>
                <c:pt idx="49">
                  <c:v>-3569</c:v>
                </c:pt>
                <c:pt idx="50">
                  <c:v>-3528</c:v>
                </c:pt>
                <c:pt idx="51">
                  <c:v>-3522</c:v>
                </c:pt>
                <c:pt idx="52">
                  <c:v>-3360</c:v>
                </c:pt>
                <c:pt idx="53">
                  <c:v>-3352</c:v>
                </c:pt>
                <c:pt idx="54">
                  <c:v>-3196</c:v>
                </c:pt>
                <c:pt idx="55">
                  <c:v>-3051</c:v>
                </c:pt>
                <c:pt idx="56">
                  <c:v>-3036</c:v>
                </c:pt>
                <c:pt idx="57">
                  <c:v>-3034</c:v>
                </c:pt>
                <c:pt idx="58">
                  <c:v>-2848</c:v>
                </c:pt>
                <c:pt idx="59">
                  <c:v>-2697</c:v>
                </c:pt>
                <c:pt idx="60">
                  <c:v>-2686</c:v>
                </c:pt>
                <c:pt idx="61">
                  <c:v>-2529</c:v>
                </c:pt>
                <c:pt idx="62">
                  <c:v>-2522</c:v>
                </c:pt>
                <c:pt idx="63">
                  <c:v>-2505</c:v>
                </c:pt>
                <c:pt idx="64">
                  <c:v>-2337</c:v>
                </c:pt>
                <c:pt idx="65">
                  <c:v>-2195</c:v>
                </c:pt>
                <c:pt idx="66">
                  <c:v>-2003</c:v>
                </c:pt>
                <c:pt idx="67">
                  <c:v>-1995</c:v>
                </c:pt>
                <c:pt idx="68">
                  <c:v>-1736</c:v>
                </c:pt>
                <c:pt idx="69">
                  <c:v>-1349</c:v>
                </c:pt>
                <c:pt idx="70">
                  <c:v>-1340</c:v>
                </c:pt>
                <c:pt idx="71">
                  <c:v>-1334</c:v>
                </c:pt>
                <c:pt idx="72">
                  <c:v>-1003</c:v>
                </c:pt>
                <c:pt idx="73">
                  <c:v>-661</c:v>
                </c:pt>
                <c:pt idx="74">
                  <c:v>-499</c:v>
                </c:pt>
                <c:pt idx="75">
                  <c:v>-348</c:v>
                </c:pt>
                <c:pt idx="76">
                  <c:v>-319</c:v>
                </c:pt>
                <c:pt idx="77">
                  <c:v>-186</c:v>
                </c:pt>
                <c:pt idx="78">
                  <c:v>-151</c:v>
                </c:pt>
                <c:pt idx="79">
                  <c:v>0</c:v>
                </c:pt>
                <c:pt idx="80">
                  <c:v>174</c:v>
                </c:pt>
                <c:pt idx="81">
                  <c:v>348</c:v>
                </c:pt>
                <c:pt idx="82">
                  <c:v>690</c:v>
                </c:pt>
                <c:pt idx="83">
                  <c:v>796</c:v>
                </c:pt>
                <c:pt idx="84">
                  <c:v>690</c:v>
                </c:pt>
                <c:pt idx="85">
                  <c:v>847</c:v>
                </c:pt>
                <c:pt idx="86">
                  <c:v>974</c:v>
                </c:pt>
                <c:pt idx="87">
                  <c:v>1154</c:v>
                </c:pt>
                <c:pt idx="88">
                  <c:v>1177</c:v>
                </c:pt>
                <c:pt idx="89">
                  <c:v>1328</c:v>
                </c:pt>
                <c:pt idx="90">
                  <c:v>1355</c:v>
                </c:pt>
                <c:pt idx="91">
                  <c:v>1508</c:v>
                </c:pt>
                <c:pt idx="92">
                  <c:v>1653</c:v>
                </c:pt>
                <c:pt idx="93">
                  <c:v>1711</c:v>
                </c:pt>
                <c:pt idx="94">
                  <c:v>2040</c:v>
                </c:pt>
                <c:pt idx="95">
                  <c:v>2041</c:v>
                </c:pt>
                <c:pt idx="96">
                  <c:v>2214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B2-4068-8268-88CCC3C71A7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-13152</c:v>
                </c:pt>
                <c:pt idx="1">
                  <c:v>-13122</c:v>
                </c:pt>
                <c:pt idx="2">
                  <c:v>-12983</c:v>
                </c:pt>
                <c:pt idx="3">
                  <c:v>-12971</c:v>
                </c:pt>
                <c:pt idx="4">
                  <c:v>-12810</c:v>
                </c:pt>
                <c:pt idx="5">
                  <c:v>-12798</c:v>
                </c:pt>
                <c:pt idx="6">
                  <c:v>-12798</c:v>
                </c:pt>
                <c:pt idx="7">
                  <c:v>-12797</c:v>
                </c:pt>
                <c:pt idx="8">
                  <c:v>-12125</c:v>
                </c:pt>
                <c:pt idx="9">
                  <c:v>-6604</c:v>
                </c:pt>
                <c:pt idx="10">
                  <c:v>-6273</c:v>
                </c:pt>
                <c:pt idx="11">
                  <c:v>-6244</c:v>
                </c:pt>
                <c:pt idx="12">
                  <c:v>-6221</c:v>
                </c:pt>
                <c:pt idx="13">
                  <c:v>-6221</c:v>
                </c:pt>
                <c:pt idx="14">
                  <c:v>-5882</c:v>
                </c:pt>
                <c:pt idx="15">
                  <c:v>-5882</c:v>
                </c:pt>
                <c:pt idx="16">
                  <c:v>-5876</c:v>
                </c:pt>
                <c:pt idx="17">
                  <c:v>-5784</c:v>
                </c:pt>
                <c:pt idx="18">
                  <c:v>-5784</c:v>
                </c:pt>
                <c:pt idx="19">
                  <c:v>-5766</c:v>
                </c:pt>
                <c:pt idx="20">
                  <c:v>-5766</c:v>
                </c:pt>
                <c:pt idx="21">
                  <c:v>-5731</c:v>
                </c:pt>
                <c:pt idx="22">
                  <c:v>-5238</c:v>
                </c:pt>
                <c:pt idx="23">
                  <c:v>-5238</c:v>
                </c:pt>
                <c:pt idx="24">
                  <c:v>-5082</c:v>
                </c:pt>
                <c:pt idx="25">
                  <c:v>-5072</c:v>
                </c:pt>
                <c:pt idx="26">
                  <c:v>-5072</c:v>
                </c:pt>
                <c:pt idx="27">
                  <c:v>-5046</c:v>
                </c:pt>
                <c:pt idx="28">
                  <c:v>-5043</c:v>
                </c:pt>
                <c:pt idx="29">
                  <c:v>-4927</c:v>
                </c:pt>
                <c:pt idx="30">
                  <c:v>-4921</c:v>
                </c:pt>
                <c:pt idx="31">
                  <c:v>-4886</c:v>
                </c:pt>
                <c:pt idx="32">
                  <c:v>-4886</c:v>
                </c:pt>
                <c:pt idx="33">
                  <c:v>-4862</c:v>
                </c:pt>
                <c:pt idx="34">
                  <c:v>-4694</c:v>
                </c:pt>
                <c:pt idx="35">
                  <c:v>-4561</c:v>
                </c:pt>
                <c:pt idx="36">
                  <c:v>-4524</c:v>
                </c:pt>
                <c:pt idx="37">
                  <c:v>-4371</c:v>
                </c:pt>
                <c:pt idx="38">
                  <c:v>-4234</c:v>
                </c:pt>
                <c:pt idx="39">
                  <c:v>-4217</c:v>
                </c:pt>
                <c:pt idx="40">
                  <c:v>-4049</c:v>
                </c:pt>
                <c:pt idx="41">
                  <c:v>-4021</c:v>
                </c:pt>
                <c:pt idx="42">
                  <c:v>-3882</c:v>
                </c:pt>
                <c:pt idx="43">
                  <c:v>-3869</c:v>
                </c:pt>
                <c:pt idx="44">
                  <c:v>-3868</c:v>
                </c:pt>
                <c:pt idx="45">
                  <c:v>-3845</c:v>
                </c:pt>
                <c:pt idx="46">
                  <c:v>-3714</c:v>
                </c:pt>
                <c:pt idx="47">
                  <c:v>-3706</c:v>
                </c:pt>
                <c:pt idx="48">
                  <c:v>-3701</c:v>
                </c:pt>
                <c:pt idx="49">
                  <c:v>-3569</c:v>
                </c:pt>
                <c:pt idx="50">
                  <c:v>-3528</c:v>
                </c:pt>
                <c:pt idx="51">
                  <c:v>-3522</c:v>
                </c:pt>
                <c:pt idx="52">
                  <c:v>-3360</c:v>
                </c:pt>
                <c:pt idx="53">
                  <c:v>-3352</c:v>
                </c:pt>
                <c:pt idx="54">
                  <c:v>-3196</c:v>
                </c:pt>
                <c:pt idx="55">
                  <c:v>-3051</c:v>
                </c:pt>
                <c:pt idx="56">
                  <c:v>-3036</c:v>
                </c:pt>
                <c:pt idx="57">
                  <c:v>-3034</c:v>
                </c:pt>
                <c:pt idx="58">
                  <c:v>-2848</c:v>
                </c:pt>
                <c:pt idx="59">
                  <c:v>-2697</c:v>
                </c:pt>
                <c:pt idx="60">
                  <c:v>-2686</c:v>
                </c:pt>
                <c:pt idx="61">
                  <c:v>-2529</c:v>
                </c:pt>
                <c:pt idx="62">
                  <c:v>-2522</c:v>
                </c:pt>
                <c:pt idx="63">
                  <c:v>-2505</c:v>
                </c:pt>
                <c:pt idx="64">
                  <c:v>-2337</c:v>
                </c:pt>
                <c:pt idx="65">
                  <c:v>-2195</c:v>
                </c:pt>
                <c:pt idx="66">
                  <c:v>-2003</c:v>
                </c:pt>
                <c:pt idx="67">
                  <c:v>-1995</c:v>
                </c:pt>
                <c:pt idx="68">
                  <c:v>-1736</c:v>
                </c:pt>
                <c:pt idx="69">
                  <c:v>-1349</c:v>
                </c:pt>
                <c:pt idx="70">
                  <c:v>-1340</c:v>
                </c:pt>
                <c:pt idx="71">
                  <c:v>-1334</c:v>
                </c:pt>
                <c:pt idx="72">
                  <c:v>-1003</c:v>
                </c:pt>
                <c:pt idx="73">
                  <c:v>-661</c:v>
                </c:pt>
                <c:pt idx="74">
                  <c:v>-499</c:v>
                </c:pt>
                <c:pt idx="75">
                  <c:v>-348</c:v>
                </c:pt>
                <c:pt idx="76">
                  <c:v>-319</c:v>
                </c:pt>
                <c:pt idx="77">
                  <c:v>-186</c:v>
                </c:pt>
                <c:pt idx="78">
                  <c:v>-151</c:v>
                </c:pt>
                <c:pt idx="79">
                  <c:v>0</c:v>
                </c:pt>
                <c:pt idx="80">
                  <c:v>174</c:v>
                </c:pt>
                <c:pt idx="81">
                  <c:v>348</c:v>
                </c:pt>
                <c:pt idx="82">
                  <c:v>690</c:v>
                </c:pt>
                <c:pt idx="83">
                  <c:v>796</c:v>
                </c:pt>
                <c:pt idx="84">
                  <c:v>690</c:v>
                </c:pt>
                <c:pt idx="85">
                  <c:v>847</c:v>
                </c:pt>
                <c:pt idx="86">
                  <c:v>974</c:v>
                </c:pt>
                <c:pt idx="87">
                  <c:v>1154</c:v>
                </c:pt>
                <c:pt idx="88">
                  <c:v>1177</c:v>
                </c:pt>
                <c:pt idx="89">
                  <c:v>1328</c:v>
                </c:pt>
                <c:pt idx="90">
                  <c:v>1355</c:v>
                </c:pt>
                <c:pt idx="91">
                  <c:v>1508</c:v>
                </c:pt>
                <c:pt idx="92">
                  <c:v>1653</c:v>
                </c:pt>
                <c:pt idx="93">
                  <c:v>1711</c:v>
                </c:pt>
                <c:pt idx="94">
                  <c:v>2040</c:v>
                </c:pt>
                <c:pt idx="95">
                  <c:v>2041</c:v>
                </c:pt>
                <c:pt idx="96">
                  <c:v>2214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60">
                  <c:v>-8.9444233582594151E-2</c:v>
                </c:pt>
                <c:pt idx="65">
                  <c:v>-7.3718934568180239E-2</c:v>
                </c:pt>
                <c:pt idx="66">
                  <c:v>-6.7569734138918564E-2</c:v>
                </c:pt>
                <c:pt idx="74">
                  <c:v>-1.9400997443035618E-2</c:v>
                </c:pt>
                <c:pt idx="75">
                  <c:v>-1.4564907522105881E-2</c:v>
                </c:pt>
                <c:pt idx="76">
                  <c:v>-1.363612204060282E-2</c:v>
                </c:pt>
                <c:pt idx="77">
                  <c:v>-9.376519659916361E-3</c:v>
                </c:pt>
                <c:pt idx="78">
                  <c:v>-8.2555716649988717E-3</c:v>
                </c:pt>
                <c:pt idx="79">
                  <c:v>-3.4194817440691347E-3</c:v>
                </c:pt>
                <c:pt idx="80">
                  <c:v>2.1532311449492386E-3</c:v>
                </c:pt>
                <c:pt idx="81">
                  <c:v>7.7259440339676119E-3</c:v>
                </c:pt>
                <c:pt idx="82">
                  <c:v>1.8679207298589934E-2</c:v>
                </c:pt>
                <c:pt idx="83">
                  <c:v>2.2074078368911471E-2</c:v>
                </c:pt>
                <c:pt idx="84">
                  <c:v>1.8679207298589934E-2</c:v>
                </c:pt>
                <c:pt idx="85">
                  <c:v>2.3707459732934099E-2</c:v>
                </c:pt>
                <c:pt idx="86">
                  <c:v>2.777489960020613E-2</c:v>
                </c:pt>
                <c:pt idx="87">
                  <c:v>3.3539775002638932E-2</c:v>
                </c:pt>
                <c:pt idx="88">
                  <c:v>3.4276397970727568E-2</c:v>
                </c:pt>
                <c:pt idx="89">
                  <c:v>3.9112487891657305E-2</c:v>
                </c:pt>
                <c:pt idx="90">
                  <c:v>3.997721920202222E-2</c:v>
                </c:pt>
                <c:pt idx="91">
                  <c:v>4.4877363294090103E-2</c:v>
                </c:pt>
                <c:pt idx="92">
                  <c:v>4.9521290701605415E-2</c:v>
                </c:pt>
                <c:pt idx="93">
                  <c:v>5.1378861664611537E-2</c:v>
                </c:pt>
                <c:pt idx="94">
                  <c:v>6.1915772816835933E-2</c:v>
                </c:pt>
                <c:pt idx="95">
                  <c:v>6.1947799902405003E-2</c:v>
                </c:pt>
                <c:pt idx="96">
                  <c:v>6.7488485705854306E-2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B2-4068-8268-88CCC3C71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102640"/>
        <c:axId val="1"/>
      </c:scatterChart>
      <c:valAx>
        <c:axId val="63210264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749302678628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64808362369339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102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815349300849588"/>
          <c:y val="0.92000129214617399"/>
          <c:w val="0.7282235452275782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CMa - O-C Diagr.</a:t>
            </a:r>
          </a:p>
        </c:rich>
      </c:tx>
      <c:layout>
        <c:manualLayout>
          <c:xMode val="edge"/>
          <c:yMode val="edge"/>
          <c:x val="0.363478260869565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304347826087"/>
          <c:y val="0.14723926380368099"/>
          <c:w val="0.803478260869565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-13152</c:v>
                </c:pt>
                <c:pt idx="1">
                  <c:v>-13122</c:v>
                </c:pt>
                <c:pt idx="2">
                  <c:v>-12983</c:v>
                </c:pt>
                <c:pt idx="3">
                  <c:v>-12971</c:v>
                </c:pt>
                <c:pt idx="4">
                  <c:v>-12810</c:v>
                </c:pt>
                <c:pt idx="5">
                  <c:v>-12798</c:v>
                </c:pt>
                <c:pt idx="6">
                  <c:v>-12798</c:v>
                </c:pt>
                <c:pt idx="7">
                  <c:v>-12797</c:v>
                </c:pt>
                <c:pt idx="8">
                  <c:v>-12125</c:v>
                </c:pt>
                <c:pt idx="9">
                  <c:v>-6604</c:v>
                </c:pt>
                <c:pt idx="10">
                  <c:v>-6273</c:v>
                </c:pt>
                <c:pt idx="11">
                  <c:v>-6244</c:v>
                </c:pt>
                <c:pt idx="12">
                  <c:v>-6221</c:v>
                </c:pt>
                <c:pt idx="13">
                  <c:v>-6221</c:v>
                </c:pt>
                <c:pt idx="14">
                  <c:v>-5882</c:v>
                </c:pt>
                <c:pt idx="15">
                  <c:v>-5882</c:v>
                </c:pt>
                <c:pt idx="16">
                  <c:v>-5876</c:v>
                </c:pt>
                <c:pt idx="17">
                  <c:v>-5784</c:v>
                </c:pt>
                <c:pt idx="18">
                  <c:v>-5784</c:v>
                </c:pt>
                <c:pt idx="19">
                  <c:v>-5766</c:v>
                </c:pt>
                <c:pt idx="20">
                  <c:v>-5766</c:v>
                </c:pt>
                <c:pt idx="21">
                  <c:v>-5731</c:v>
                </c:pt>
                <c:pt idx="22">
                  <c:v>-5238</c:v>
                </c:pt>
                <c:pt idx="23">
                  <c:v>-5238</c:v>
                </c:pt>
                <c:pt idx="24">
                  <c:v>-5082</c:v>
                </c:pt>
                <c:pt idx="25">
                  <c:v>-5072</c:v>
                </c:pt>
                <c:pt idx="26">
                  <c:v>-5072</c:v>
                </c:pt>
                <c:pt idx="27">
                  <c:v>-5046</c:v>
                </c:pt>
                <c:pt idx="28">
                  <c:v>-5043</c:v>
                </c:pt>
                <c:pt idx="29">
                  <c:v>-4927</c:v>
                </c:pt>
                <c:pt idx="30">
                  <c:v>-4921</c:v>
                </c:pt>
                <c:pt idx="31">
                  <c:v>-4886</c:v>
                </c:pt>
                <c:pt idx="32">
                  <c:v>-4886</c:v>
                </c:pt>
                <c:pt idx="33">
                  <c:v>-4862</c:v>
                </c:pt>
                <c:pt idx="34">
                  <c:v>-4694</c:v>
                </c:pt>
                <c:pt idx="35">
                  <c:v>-4561</c:v>
                </c:pt>
                <c:pt idx="36">
                  <c:v>-4524</c:v>
                </c:pt>
                <c:pt idx="37">
                  <c:v>-4371</c:v>
                </c:pt>
                <c:pt idx="38">
                  <c:v>-4234</c:v>
                </c:pt>
                <c:pt idx="39">
                  <c:v>-4217</c:v>
                </c:pt>
                <c:pt idx="40">
                  <c:v>-4049</c:v>
                </c:pt>
                <c:pt idx="41">
                  <c:v>-4021</c:v>
                </c:pt>
                <c:pt idx="42">
                  <c:v>-3882</c:v>
                </c:pt>
                <c:pt idx="43">
                  <c:v>-3869</c:v>
                </c:pt>
                <c:pt idx="44">
                  <c:v>-3868</c:v>
                </c:pt>
                <c:pt idx="45">
                  <c:v>-3845</c:v>
                </c:pt>
                <c:pt idx="46">
                  <c:v>-3714</c:v>
                </c:pt>
                <c:pt idx="47">
                  <c:v>-3706</c:v>
                </c:pt>
                <c:pt idx="48">
                  <c:v>-3701</c:v>
                </c:pt>
                <c:pt idx="49">
                  <c:v>-3569</c:v>
                </c:pt>
                <c:pt idx="50">
                  <c:v>-3528</c:v>
                </c:pt>
                <c:pt idx="51">
                  <c:v>-3522</c:v>
                </c:pt>
                <c:pt idx="52">
                  <c:v>-3360</c:v>
                </c:pt>
                <c:pt idx="53">
                  <c:v>-3352</c:v>
                </c:pt>
                <c:pt idx="54">
                  <c:v>-3196</c:v>
                </c:pt>
                <c:pt idx="55">
                  <c:v>-3051</c:v>
                </c:pt>
                <c:pt idx="56">
                  <c:v>-3036</c:v>
                </c:pt>
                <c:pt idx="57">
                  <c:v>-3034</c:v>
                </c:pt>
                <c:pt idx="58">
                  <c:v>-2848</c:v>
                </c:pt>
                <c:pt idx="59">
                  <c:v>-2697</c:v>
                </c:pt>
                <c:pt idx="60">
                  <c:v>-2686</c:v>
                </c:pt>
                <c:pt idx="61">
                  <c:v>-2529</c:v>
                </c:pt>
                <c:pt idx="62">
                  <c:v>-2522</c:v>
                </c:pt>
                <c:pt idx="63">
                  <c:v>-2505</c:v>
                </c:pt>
                <c:pt idx="64">
                  <c:v>-2337</c:v>
                </c:pt>
                <c:pt idx="65">
                  <c:v>-2195</c:v>
                </c:pt>
                <c:pt idx="66">
                  <c:v>-2003</c:v>
                </c:pt>
                <c:pt idx="67">
                  <c:v>-1995</c:v>
                </c:pt>
                <c:pt idx="68">
                  <c:v>-1736</c:v>
                </c:pt>
                <c:pt idx="69">
                  <c:v>-1349</c:v>
                </c:pt>
                <c:pt idx="70">
                  <c:v>-1340</c:v>
                </c:pt>
                <c:pt idx="71">
                  <c:v>-1334</c:v>
                </c:pt>
                <c:pt idx="72">
                  <c:v>-1003</c:v>
                </c:pt>
                <c:pt idx="73">
                  <c:v>-661</c:v>
                </c:pt>
                <c:pt idx="74">
                  <c:v>-499</c:v>
                </c:pt>
                <c:pt idx="75">
                  <c:v>-348</c:v>
                </c:pt>
                <c:pt idx="76">
                  <c:v>-319</c:v>
                </c:pt>
                <c:pt idx="77">
                  <c:v>-186</c:v>
                </c:pt>
                <c:pt idx="78">
                  <c:v>-151</c:v>
                </c:pt>
                <c:pt idx="79">
                  <c:v>0</c:v>
                </c:pt>
                <c:pt idx="80">
                  <c:v>174</c:v>
                </c:pt>
                <c:pt idx="81">
                  <c:v>348</c:v>
                </c:pt>
                <c:pt idx="82">
                  <c:v>690</c:v>
                </c:pt>
                <c:pt idx="83">
                  <c:v>796</c:v>
                </c:pt>
                <c:pt idx="84">
                  <c:v>690</c:v>
                </c:pt>
                <c:pt idx="85">
                  <c:v>847</c:v>
                </c:pt>
                <c:pt idx="86">
                  <c:v>974</c:v>
                </c:pt>
                <c:pt idx="87">
                  <c:v>1154</c:v>
                </c:pt>
                <c:pt idx="88">
                  <c:v>1177</c:v>
                </c:pt>
                <c:pt idx="89">
                  <c:v>1328</c:v>
                </c:pt>
                <c:pt idx="90">
                  <c:v>1355</c:v>
                </c:pt>
                <c:pt idx="91">
                  <c:v>1508</c:v>
                </c:pt>
                <c:pt idx="92">
                  <c:v>1653</c:v>
                </c:pt>
                <c:pt idx="93">
                  <c:v>1711</c:v>
                </c:pt>
                <c:pt idx="94">
                  <c:v>2040</c:v>
                </c:pt>
                <c:pt idx="95">
                  <c:v>2041</c:v>
                </c:pt>
                <c:pt idx="96">
                  <c:v>2214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26">
                  <c:v>9.8954399989452213E-2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79-485A-8E04-5A2D76617E8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5.0000000000000001E-4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5.0000000000000001E-4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5.0000000000000001E-4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5.0000000000000001E-4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-13152</c:v>
                </c:pt>
                <c:pt idx="1">
                  <c:v>-13122</c:v>
                </c:pt>
                <c:pt idx="2">
                  <c:v>-12983</c:v>
                </c:pt>
                <c:pt idx="3">
                  <c:v>-12971</c:v>
                </c:pt>
                <c:pt idx="4">
                  <c:v>-12810</c:v>
                </c:pt>
                <c:pt idx="5">
                  <c:v>-12798</c:v>
                </c:pt>
                <c:pt idx="6">
                  <c:v>-12798</c:v>
                </c:pt>
                <c:pt idx="7">
                  <c:v>-12797</c:v>
                </c:pt>
                <c:pt idx="8">
                  <c:v>-12125</c:v>
                </c:pt>
                <c:pt idx="9">
                  <c:v>-6604</c:v>
                </c:pt>
                <c:pt idx="10">
                  <c:v>-6273</c:v>
                </c:pt>
                <c:pt idx="11">
                  <c:v>-6244</c:v>
                </c:pt>
                <c:pt idx="12">
                  <c:v>-6221</c:v>
                </c:pt>
                <c:pt idx="13">
                  <c:v>-6221</c:v>
                </c:pt>
                <c:pt idx="14">
                  <c:v>-5882</c:v>
                </c:pt>
                <c:pt idx="15">
                  <c:v>-5882</c:v>
                </c:pt>
                <c:pt idx="16">
                  <c:v>-5876</c:v>
                </c:pt>
                <c:pt idx="17">
                  <c:v>-5784</c:v>
                </c:pt>
                <c:pt idx="18">
                  <c:v>-5784</c:v>
                </c:pt>
                <c:pt idx="19">
                  <c:v>-5766</c:v>
                </c:pt>
                <c:pt idx="20">
                  <c:v>-5766</c:v>
                </c:pt>
                <c:pt idx="21">
                  <c:v>-5731</c:v>
                </c:pt>
                <c:pt idx="22">
                  <c:v>-5238</c:v>
                </c:pt>
                <c:pt idx="23">
                  <c:v>-5238</c:v>
                </c:pt>
                <c:pt idx="24">
                  <c:v>-5082</c:v>
                </c:pt>
                <c:pt idx="25">
                  <c:v>-5072</c:v>
                </c:pt>
                <c:pt idx="26">
                  <c:v>-5072</c:v>
                </c:pt>
                <c:pt idx="27">
                  <c:v>-5046</c:v>
                </c:pt>
                <c:pt idx="28">
                  <c:v>-5043</c:v>
                </c:pt>
                <c:pt idx="29">
                  <c:v>-4927</c:v>
                </c:pt>
                <c:pt idx="30">
                  <c:v>-4921</c:v>
                </c:pt>
                <c:pt idx="31">
                  <c:v>-4886</c:v>
                </c:pt>
                <c:pt idx="32">
                  <c:v>-4886</c:v>
                </c:pt>
                <c:pt idx="33">
                  <c:v>-4862</c:v>
                </c:pt>
                <c:pt idx="34">
                  <c:v>-4694</c:v>
                </c:pt>
                <c:pt idx="35">
                  <c:v>-4561</c:v>
                </c:pt>
                <c:pt idx="36">
                  <c:v>-4524</c:v>
                </c:pt>
                <c:pt idx="37">
                  <c:v>-4371</c:v>
                </c:pt>
                <c:pt idx="38">
                  <c:v>-4234</c:v>
                </c:pt>
                <c:pt idx="39">
                  <c:v>-4217</c:v>
                </c:pt>
                <c:pt idx="40">
                  <c:v>-4049</c:v>
                </c:pt>
                <c:pt idx="41">
                  <c:v>-4021</c:v>
                </c:pt>
                <c:pt idx="42">
                  <c:v>-3882</c:v>
                </c:pt>
                <c:pt idx="43">
                  <c:v>-3869</c:v>
                </c:pt>
                <c:pt idx="44">
                  <c:v>-3868</c:v>
                </c:pt>
                <c:pt idx="45">
                  <c:v>-3845</c:v>
                </c:pt>
                <c:pt idx="46">
                  <c:v>-3714</c:v>
                </c:pt>
                <c:pt idx="47">
                  <c:v>-3706</c:v>
                </c:pt>
                <c:pt idx="48">
                  <c:v>-3701</c:v>
                </c:pt>
                <c:pt idx="49">
                  <c:v>-3569</c:v>
                </c:pt>
                <c:pt idx="50">
                  <c:v>-3528</c:v>
                </c:pt>
                <c:pt idx="51">
                  <c:v>-3522</c:v>
                </c:pt>
                <c:pt idx="52">
                  <c:v>-3360</c:v>
                </c:pt>
                <c:pt idx="53">
                  <c:v>-3352</c:v>
                </c:pt>
                <c:pt idx="54">
                  <c:v>-3196</c:v>
                </c:pt>
                <c:pt idx="55">
                  <c:v>-3051</c:v>
                </c:pt>
                <c:pt idx="56">
                  <c:v>-3036</c:v>
                </c:pt>
                <c:pt idx="57">
                  <c:v>-3034</c:v>
                </c:pt>
                <c:pt idx="58">
                  <c:v>-2848</c:v>
                </c:pt>
                <c:pt idx="59">
                  <c:v>-2697</c:v>
                </c:pt>
                <c:pt idx="60">
                  <c:v>-2686</c:v>
                </c:pt>
                <c:pt idx="61">
                  <c:v>-2529</c:v>
                </c:pt>
                <c:pt idx="62">
                  <c:v>-2522</c:v>
                </c:pt>
                <c:pt idx="63">
                  <c:v>-2505</c:v>
                </c:pt>
                <c:pt idx="64">
                  <c:v>-2337</c:v>
                </c:pt>
                <c:pt idx="65">
                  <c:v>-2195</c:v>
                </c:pt>
                <c:pt idx="66">
                  <c:v>-2003</c:v>
                </c:pt>
                <c:pt idx="67">
                  <c:v>-1995</c:v>
                </c:pt>
                <c:pt idx="68">
                  <c:v>-1736</c:v>
                </c:pt>
                <c:pt idx="69">
                  <c:v>-1349</c:v>
                </c:pt>
                <c:pt idx="70">
                  <c:v>-1340</c:v>
                </c:pt>
                <c:pt idx="71">
                  <c:v>-1334</c:v>
                </c:pt>
                <c:pt idx="72">
                  <c:v>-1003</c:v>
                </c:pt>
                <c:pt idx="73">
                  <c:v>-661</c:v>
                </c:pt>
                <c:pt idx="74">
                  <c:v>-499</c:v>
                </c:pt>
                <c:pt idx="75">
                  <c:v>-348</c:v>
                </c:pt>
                <c:pt idx="76">
                  <c:v>-319</c:v>
                </c:pt>
                <c:pt idx="77">
                  <c:v>-186</c:v>
                </c:pt>
                <c:pt idx="78">
                  <c:v>-151</c:v>
                </c:pt>
                <c:pt idx="79">
                  <c:v>0</c:v>
                </c:pt>
                <c:pt idx="80">
                  <c:v>174</c:v>
                </c:pt>
                <c:pt idx="81">
                  <c:v>348</c:v>
                </c:pt>
                <c:pt idx="82">
                  <c:v>690</c:v>
                </c:pt>
                <c:pt idx="83">
                  <c:v>796</c:v>
                </c:pt>
                <c:pt idx="84">
                  <c:v>690</c:v>
                </c:pt>
                <c:pt idx="85">
                  <c:v>847</c:v>
                </c:pt>
                <c:pt idx="86">
                  <c:v>974</c:v>
                </c:pt>
                <c:pt idx="87">
                  <c:v>1154</c:v>
                </c:pt>
                <c:pt idx="88">
                  <c:v>1177</c:v>
                </c:pt>
                <c:pt idx="89">
                  <c:v>1328</c:v>
                </c:pt>
                <c:pt idx="90">
                  <c:v>1355</c:v>
                </c:pt>
                <c:pt idx="91">
                  <c:v>1508</c:v>
                </c:pt>
                <c:pt idx="92">
                  <c:v>1653</c:v>
                </c:pt>
                <c:pt idx="93">
                  <c:v>1711</c:v>
                </c:pt>
                <c:pt idx="94">
                  <c:v>2040</c:v>
                </c:pt>
                <c:pt idx="95">
                  <c:v>2041</c:v>
                </c:pt>
                <c:pt idx="96">
                  <c:v>2214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-2.8296000018599443E-3</c:v>
                </c:pt>
                <c:pt idx="1">
                  <c:v>7.2689399996306747E-2</c:v>
                </c:pt>
                <c:pt idx="2">
                  <c:v>5.1594099997601006E-2</c:v>
                </c:pt>
                <c:pt idx="3">
                  <c:v>9.3801699997129617E-2</c:v>
                </c:pt>
                <c:pt idx="4">
                  <c:v>8.6999996710801497E-5</c:v>
                </c:pt>
                <c:pt idx="5">
                  <c:v>7.2294599995075259E-2</c:v>
                </c:pt>
                <c:pt idx="6">
                  <c:v>8.7294599994493183E-2</c:v>
                </c:pt>
                <c:pt idx="7">
                  <c:v>9.5811899998807348E-2</c:v>
                </c:pt>
                <c:pt idx="8">
                  <c:v>0.12543749999895226</c:v>
                </c:pt>
                <c:pt idx="9">
                  <c:v>0.30745079999906011</c:v>
                </c:pt>
                <c:pt idx="10">
                  <c:v>0.33767709999665385</c:v>
                </c:pt>
                <c:pt idx="11">
                  <c:v>0.31367879999743309</c:v>
                </c:pt>
                <c:pt idx="12">
                  <c:v>0.33757669999613427</c:v>
                </c:pt>
                <c:pt idx="13">
                  <c:v>0.38457669999479549</c:v>
                </c:pt>
                <c:pt idx="14">
                  <c:v>0.1219414000006509</c:v>
                </c:pt>
                <c:pt idx="15">
                  <c:v>0.12294139999721665</c:v>
                </c:pt>
                <c:pt idx="16">
                  <c:v>0.12104520000139019</c:v>
                </c:pt>
                <c:pt idx="17">
                  <c:v>0.11563679999380838</c:v>
                </c:pt>
                <c:pt idx="18">
                  <c:v>0.12063679999846499</c:v>
                </c:pt>
                <c:pt idx="19">
                  <c:v>0.11494819999643369</c:v>
                </c:pt>
                <c:pt idx="20">
                  <c:v>0.11894819998997264</c:v>
                </c:pt>
                <c:pt idx="21">
                  <c:v>0.11605369999597315</c:v>
                </c:pt>
                <c:pt idx="22">
                  <c:v>9.3082599989429582E-2</c:v>
                </c:pt>
                <c:pt idx="23">
                  <c:v>9.9082599990651943E-2</c:v>
                </c:pt>
                <c:pt idx="24">
                  <c:v>8.8781399994331878E-2</c:v>
                </c:pt>
                <c:pt idx="25">
                  <c:v>9.8954399989452213E-2</c:v>
                </c:pt>
                <c:pt idx="27">
                  <c:v>8.640420000301674E-2</c:v>
                </c:pt>
                <c:pt idx="28">
                  <c:v>0.12695609999354929</c:v>
                </c:pt>
                <c:pt idx="29">
                  <c:v>8.9962899997772183E-2</c:v>
                </c:pt>
                <c:pt idx="30">
                  <c:v>9.806669999670703E-2</c:v>
                </c:pt>
                <c:pt idx="31">
                  <c:v>-1.8827799998689443E-2</c:v>
                </c:pt>
                <c:pt idx="32">
                  <c:v>8.1172199999855366E-2</c:v>
                </c:pt>
                <c:pt idx="33">
                  <c:v>7.4587399998563342E-2</c:v>
                </c:pt>
                <c:pt idx="34">
                  <c:v>6.449379999685334E-2</c:v>
                </c:pt>
                <c:pt idx="35">
                  <c:v>7.3294699999678414E-2</c:v>
                </c:pt>
                <c:pt idx="36">
                  <c:v>7.4434800000744872E-2</c:v>
                </c:pt>
                <c:pt idx="37">
                  <c:v>6.05816999959643E-2</c:v>
                </c:pt>
                <c:pt idx="38">
                  <c:v>6.3451800000621006E-2</c:v>
                </c:pt>
                <c:pt idx="39">
                  <c:v>7.3245899991889019E-2</c:v>
                </c:pt>
                <c:pt idx="40">
                  <c:v>6.3152299997454975E-2</c:v>
                </c:pt>
                <c:pt idx="41">
                  <c:v>6.6636700001254212E-2</c:v>
                </c:pt>
                <c:pt idx="42">
                  <c:v>6.3541399998939596E-2</c:v>
                </c:pt>
                <c:pt idx="43">
                  <c:v>5.9266299998853356E-2</c:v>
                </c:pt>
                <c:pt idx="44">
                  <c:v>5.6783599997288547E-2</c:v>
                </c:pt>
                <c:pt idx="45">
                  <c:v>5.9681499995349441E-2</c:v>
                </c:pt>
                <c:pt idx="46">
                  <c:v>7.144779999362072E-2</c:v>
                </c:pt>
                <c:pt idx="47">
                  <c:v>5.6586200000310782E-2</c:v>
                </c:pt>
                <c:pt idx="48">
                  <c:v>6.017269999574637E-2</c:v>
                </c:pt>
                <c:pt idx="49">
                  <c:v>5.9456299997691531E-2</c:v>
                </c:pt>
                <c:pt idx="50">
                  <c:v>6.0665600001811981E-2</c:v>
                </c:pt>
                <c:pt idx="51">
                  <c:v>5.8769399998709559E-2</c:v>
                </c:pt>
                <c:pt idx="52">
                  <c:v>4.5571999995445367E-2</c:v>
                </c:pt>
                <c:pt idx="53">
                  <c:v>4.6710399998119101E-2</c:v>
                </c:pt>
                <c:pt idx="54">
                  <c:v>4.7409200000402052E-2</c:v>
                </c:pt>
                <c:pt idx="55">
                  <c:v>2.9417699995974544E-2</c:v>
                </c:pt>
                <c:pt idx="56">
                  <c:v>6.017720000090776E-2</c:v>
                </c:pt>
                <c:pt idx="57">
                  <c:v>3.6211799997545313E-2</c:v>
                </c:pt>
                <c:pt idx="58">
                  <c:v>3.3429600000090431E-2</c:v>
                </c:pt>
                <c:pt idx="59">
                  <c:v>2.9541899995820131E-2</c:v>
                </c:pt>
                <c:pt idx="60">
                  <c:v>2.5232199994206894E-2</c:v>
                </c:pt>
                <c:pt idx="61">
                  <c:v>2.4448299998766743E-2</c:v>
                </c:pt>
                <c:pt idx="62">
                  <c:v>1.0694000011426397E-3</c:v>
                </c:pt>
                <c:pt idx="63">
                  <c:v>2.2863499994855374E-2</c:v>
                </c:pt>
                <c:pt idx="64">
                  <c:v>9.7698999961721711E-3</c:v>
                </c:pt>
                <c:pt idx="65">
                  <c:v>5.2226499996322673E-2</c:v>
                </c:pt>
                <c:pt idx="66">
                  <c:v>3.054810000321595E-2</c:v>
                </c:pt>
                <c:pt idx="68">
                  <c:v>-9.3328000002657063E-3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79-485A-8E04-5A2D76617E8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-13152</c:v>
                </c:pt>
                <c:pt idx="1">
                  <c:v>-13122</c:v>
                </c:pt>
                <c:pt idx="2">
                  <c:v>-12983</c:v>
                </c:pt>
                <c:pt idx="3">
                  <c:v>-12971</c:v>
                </c:pt>
                <c:pt idx="4">
                  <c:v>-12810</c:v>
                </c:pt>
                <c:pt idx="5">
                  <c:v>-12798</c:v>
                </c:pt>
                <c:pt idx="6">
                  <c:v>-12798</c:v>
                </c:pt>
                <c:pt idx="7">
                  <c:v>-12797</c:v>
                </c:pt>
                <c:pt idx="8">
                  <c:v>-12125</c:v>
                </c:pt>
                <c:pt idx="9">
                  <c:v>-6604</c:v>
                </c:pt>
                <c:pt idx="10">
                  <c:v>-6273</c:v>
                </c:pt>
                <c:pt idx="11">
                  <c:v>-6244</c:v>
                </c:pt>
                <c:pt idx="12">
                  <c:v>-6221</c:v>
                </c:pt>
                <c:pt idx="13">
                  <c:v>-6221</c:v>
                </c:pt>
                <c:pt idx="14">
                  <c:v>-5882</c:v>
                </c:pt>
                <c:pt idx="15">
                  <c:v>-5882</c:v>
                </c:pt>
                <c:pt idx="16">
                  <c:v>-5876</c:v>
                </c:pt>
                <c:pt idx="17">
                  <c:v>-5784</c:v>
                </c:pt>
                <c:pt idx="18">
                  <c:v>-5784</c:v>
                </c:pt>
                <c:pt idx="19">
                  <c:v>-5766</c:v>
                </c:pt>
                <c:pt idx="20">
                  <c:v>-5766</c:v>
                </c:pt>
                <c:pt idx="21">
                  <c:v>-5731</c:v>
                </c:pt>
                <c:pt idx="22">
                  <c:v>-5238</c:v>
                </c:pt>
                <c:pt idx="23">
                  <c:v>-5238</c:v>
                </c:pt>
                <c:pt idx="24">
                  <c:v>-5082</c:v>
                </c:pt>
                <c:pt idx="25">
                  <c:v>-5072</c:v>
                </c:pt>
                <c:pt idx="26">
                  <c:v>-5072</c:v>
                </c:pt>
                <c:pt idx="27">
                  <c:v>-5046</c:v>
                </c:pt>
                <c:pt idx="28">
                  <c:v>-5043</c:v>
                </c:pt>
                <c:pt idx="29">
                  <c:v>-4927</c:v>
                </c:pt>
                <c:pt idx="30">
                  <c:v>-4921</c:v>
                </c:pt>
                <c:pt idx="31">
                  <c:v>-4886</c:v>
                </c:pt>
                <c:pt idx="32">
                  <c:v>-4886</c:v>
                </c:pt>
                <c:pt idx="33">
                  <c:v>-4862</c:v>
                </c:pt>
                <c:pt idx="34">
                  <c:v>-4694</c:v>
                </c:pt>
                <c:pt idx="35">
                  <c:v>-4561</c:v>
                </c:pt>
                <c:pt idx="36">
                  <c:v>-4524</c:v>
                </c:pt>
                <c:pt idx="37">
                  <c:v>-4371</c:v>
                </c:pt>
                <c:pt idx="38">
                  <c:v>-4234</c:v>
                </c:pt>
                <c:pt idx="39">
                  <c:v>-4217</c:v>
                </c:pt>
                <c:pt idx="40">
                  <c:v>-4049</c:v>
                </c:pt>
                <c:pt idx="41">
                  <c:v>-4021</c:v>
                </c:pt>
                <c:pt idx="42">
                  <c:v>-3882</c:v>
                </c:pt>
                <c:pt idx="43">
                  <c:v>-3869</c:v>
                </c:pt>
                <c:pt idx="44">
                  <c:v>-3868</c:v>
                </c:pt>
                <c:pt idx="45">
                  <c:v>-3845</c:v>
                </c:pt>
                <c:pt idx="46">
                  <c:v>-3714</c:v>
                </c:pt>
                <c:pt idx="47">
                  <c:v>-3706</c:v>
                </c:pt>
                <c:pt idx="48">
                  <c:v>-3701</c:v>
                </c:pt>
                <c:pt idx="49">
                  <c:v>-3569</c:v>
                </c:pt>
                <c:pt idx="50">
                  <c:v>-3528</c:v>
                </c:pt>
                <c:pt idx="51">
                  <c:v>-3522</c:v>
                </c:pt>
                <c:pt idx="52">
                  <c:v>-3360</c:v>
                </c:pt>
                <c:pt idx="53">
                  <c:v>-3352</c:v>
                </c:pt>
                <c:pt idx="54">
                  <c:v>-3196</c:v>
                </c:pt>
                <c:pt idx="55">
                  <c:v>-3051</c:v>
                </c:pt>
                <c:pt idx="56">
                  <c:v>-3036</c:v>
                </c:pt>
                <c:pt idx="57">
                  <c:v>-3034</c:v>
                </c:pt>
                <c:pt idx="58">
                  <c:v>-2848</c:v>
                </c:pt>
                <c:pt idx="59">
                  <c:v>-2697</c:v>
                </c:pt>
                <c:pt idx="60">
                  <c:v>-2686</c:v>
                </c:pt>
                <c:pt idx="61">
                  <c:v>-2529</c:v>
                </c:pt>
                <c:pt idx="62">
                  <c:v>-2522</c:v>
                </c:pt>
                <c:pt idx="63">
                  <c:v>-2505</c:v>
                </c:pt>
                <c:pt idx="64">
                  <c:v>-2337</c:v>
                </c:pt>
                <c:pt idx="65">
                  <c:v>-2195</c:v>
                </c:pt>
                <c:pt idx="66">
                  <c:v>-2003</c:v>
                </c:pt>
                <c:pt idx="67">
                  <c:v>-1995</c:v>
                </c:pt>
                <c:pt idx="68">
                  <c:v>-1736</c:v>
                </c:pt>
                <c:pt idx="69">
                  <c:v>-1349</c:v>
                </c:pt>
                <c:pt idx="70">
                  <c:v>-1340</c:v>
                </c:pt>
                <c:pt idx="71">
                  <c:v>-1334</c:v>
                </c:pt>
                <c:pt idx="72">
                  <c:v>-1003</c:v>
                </c:pt>
                <c:pt idx="73">
                  <c:v>-661</c:v>
                </c:pt>
                <c:pt idx="74">
                  <c:v>-499</c:v>
                </c:pt>
                <c:pt idx="75">
                  <c:v>-348</c:v>
                </c:pt>
                <c:pt idx="76">
                  <c:v>-319</c:v>
                </c:pt>
                <c:pt idx="77">
                  <c:v>-186</c:v>
                </c:pt>
                <c:pt idx="78">
                  <c:v>-151</c:v>
                </c:pt>
                <c:pt idx="79">
                  <c:v>0</c:v>
                </c:pt>
                <c:pt idx="80">
                  <c:v>174</c:v>
                </c:pt>
                <c:pt idx="81">
                  <c:v>348</c:v>
                </c:pt>
                <c:pt idx="82">
                  <c:v>690</c:v>
                </c:pt>
                <c:pt idx="83">
                  <c:v>796</c:v>
                </c:pt>
                <c:pt idx="84">
                  <c:v>690</c:v>
                </c:pt>
                <c:pt idx="85">
                  <c:v>847</c:v>
                </c:pt>
                <c:pt idx="86">
                  <c:v>974</c:v>
                </c:pt>
                <c:pt idx="87">
                  <c:v>1154</c:v>
                </c:pt>
                <c:pt idx="88">
                  <c:v>1177</c:v>
                </c:pt>
                <c:pt idx="89">
                  <c:v>1328</c:v>
                </c:pt>
                <c:pt idx="90">
                  <c:v>1355</c:v>
                </c:pt>
                <c:pt idx="91">
                  <c:v>1508</c:v>
                </c:pt>
                <c:pt idx="92">
                  <c:v>1653</c:v>
                </c:pt>
                <c:pt idx="93">
                  <c:v>1711</c:v>
                </c:pt>
                <c:pt idx="94">
                  <c:v>2040</c:v>
                </c:pt>
                <c:pt idx="95">
                  <c:v>2041</c:v>
                </c:pt>
                <c:pt idx="96">
                  <c:v>2214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79-485A-8E04-5A2D76617E8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-13152</c:v>
                </c:pt>
                <c:pt idx="1">
                  <c:v>-13122</c:v>
                </c:pt>
                <c:pt idx="2">
                  <c:v>-12983</c:v>
                </c:pt>
                <c:pt idx="3">
                  <c:v>-12971</c:v>
                </c:pt>
                <c:pt idx="4">
                  <c:v>-12810</c:v>
                </c:pt>
                <c:pt idx="5">
                  <c:v>-12798</c:v>
                </c:pt>
                <c:pt idx="6">
                  <c:v>-12798</c:v>
                </c:pt>
                <c:pt idx="7">
                  <c:v>-12797</c:v>
                </c:pt>
                <c:pt idx="8">
                  <c:v>-12125</c:v>
                </c:pt>
                <c:pt idx="9">
                  <c:v>-6604</c:v>
                </c:pt>
                <c:pt idx="10">
                  <c:v>-6273</c:v>
                </c:pt>
                <c:pt idx="11">
                  <c:v>-6244</c:v>
                </c:pt>
                <c:pt idx="12">
                  <c:v>-6221</c:v>
                </c:pt>
                <c:pt idx="13">
                  <c:v>-6221</c:v>
                </c:pt>
                <c:pt idx="14">
                  <c:v>-5882</c:v>
                </c:pt>
                <c:pt idx="15">
                  <c:v>-5882</c:v>
                </c:pt>
                <c:pt idx="16">
                  <c:v>-5876</c:v>
                </c:pt>
                <c:pt idx="17">
                  <c:v>-5784</c:v>
                </c:pt>
                <c:pt idx="18">
                  <c:v>-5784</c:v>
                </c:pt>
                <c:pt idx="19">
                  <c:v>-5766</c:v>
                </c:pt>
                <c:pt idx="20">
                  <c:v>-5766</c:v>
                </c:pt>
                <c:pt idx="21">
                  <c:v>-5731</c:v>
                </c:pt>
                <c:pt idx="22">
                  <c:v>-5238</c:v>
                </c:pt>
                <c:pt idx="23">
                  <c:v>-5238</c:v>
                </c:pt>
                <c:pt idx="24">
                  <c:v>-5082</c:v>
                </c:pt>
                <c:pt idx="25">
                  <c:v>-5072</c:v>
                </c:pt>
                <c:pt idx="26">
                  <c:v>-5072</c:v>
                </c:pt>
                <c:pt idx="27">
                  <c:v>-5046</c:v>
                </c:pt>
                <c:pt idx="28">
                  <c:v>-5043</c:v>
                </c:pt>
                <c:pt idx="29">
                  <c:v>-4927</c:v>
                </c:pt>
                <c:pt idx="30">
                  <c:v>-4921</c:v>
                </c:pt>
                <c:pt idx="31">
                  <c:v>-4886</c:v>
                </c:pt>
                <c:pt idx="32">
                  <c:v>-4886</c:v>
                </c:pt>
                <c:pt idx="33">
                  <c:v>-4862</c:v>
                </c:pt>
                <c:pt idx="34">
                  <c:v>-4694</c:v>
                </c:pt>
                <c:pt idx="35">
                  <c:v>-4561</c:v>
                </c:pt>
                <c:pt idx="36">
                  <c:v>-4524</c:v>
                </c:pt>
                <c:pt idx="37">
                  <c:v>-4371</c:v>
                </c:pt>
                <c:pt idx="38">
                  <c:v>-4234</c:v>
                </c:pt>
                <c:pt idx="39">
                  <c:v>-4217</c:v>
                </c:pt>
                <c:pt idx="40">
                  <c:v>-4049</c:v>
                </c:pt>
                <c:pt idx="41">
                  <c:v>-4021</c:v>
                </c:pt>
                <c:pt idx="42">
                  <c:v>-3882</c:v>
                </c:pt>
                <c:pt idx="43">
                  <c:v>-3869</c:v>
                </c:pt>
                <c:pt idx="44">
                  <c:v>-3868</c:v>
                </c:pt>
                <c:pt idx="45">
                  <c:v>-3845</c:v>
                </c:pt>
                <c:pt idx="46">
                  <c:v>-3714</c:v>
                </c:pt>
                <c:pt idx="47">
                  <c:v>-3706</c:v>
                </c:pt>
                <c:pt idx="48">
                  <c:v>-3701</c:v>
                </c:pt>
                <c:pt idx="49">
                  <c:v>-3569</c:v>
                </c:pt>
                <c:pt idx="50">
                  <c:v>-3528</c:v>
                </c:pt>
                <c:pt idx="51">
                  <c:v>-3522</c:v>
                </c:pt>
                <c:pt idx="52">
                  <c:v>-3360</c:v>
                </c:pt>
                <c:pt idx="53">
                  <c:v>-3352</c:v>
                </c:pt>
                <c:pt idx="54">
                  <c:v>-3196</c:v>
                </c:pt>
                <c:pt idx="55">
                  <c:v>-3051</c:v>
                </c:pt>
                <c:pt idx="56">
                  <c:v>-3036</c:v>
                </c:pt>
                <c:pt idx="57">
                  <c:v>-3034</c:v>
                </c:pt>
                <c:pt idx="58">
                  <c:v>-2848</c:v>
                </c:pt>
                <c:pt idx="59">
                  <c:v>-2697</c:v>
                </c:pt>
                <c:pt idx="60">
                  <c:v>-2686</c:v>
                </c:pt>
                <c:pt idx="61">
                  <c:v>-2529</c:v>
                </c:pt>
                <c:pt idx="62">
                  <c:v>-2522</c:v>
                </c:pt>
                <c:pt idx="63">
                  <c:v>-2505</c:v>
                </c:pt>
                <c:pt idx="64">
                  <c:v>-2337</c:v>
                </c:pt>
                <c:pt idx="65">
                  <c:v>-2195</c:v>
                </c:pt>
                <c:pt idx="66">
                  <c:v>-2003</c:v>
                </c:pt>
                <c:pt idx="67">
                  <c:v>-1995</c:v>
                </c:pt>
                <c:pt idx="68">
                  <c:v>-1736</c:v>
                </c:pt>
                <c:pt idx="69">
                  <c:v>-1349</c:v>
                </c:pt>
                <c:pt idx="70">
                  <c:v>-1340</c:v>
                </c:pt>
                <c:pt idx="71">
                  <c:v>-1334</c:v>
                </c:pt>
                <c:pt idx="72">
                  <c:v>-1003</c:v>
                </c:pt>
                <c:pt idx="73">
                  <c:v>-661</c:v>
                </c:pt>
                <c:pt idx="74">
                  <c:v>-499</c:v>
                </c:pt>
                <c:pt idx="75">
                  <c:v>-348</c:v>
                </c:pt>
                <c:pt idx="76">
                  <c:v>-319</c:v>
                </c:pt>
                <c:pt idx="77">
                  <c:v>-186</c:v>
                </c:pt>
                <c:pt idx="78">
                  <c:v>-151</c:v>
                </c:pt>
                <c:pt idx="79">
                  <c:v>0</c:v>
                </c:pt>
                <c:pt idx="80">
                  <c:v>174</c:v>
                </c:pt>
                <c:pt idx="81">
                  <c:v>348</c:v>
                </c:pt>
                <c:pt idx="82">
                  <c:v>690</c:v>
                </c:pt>
                <c:pt idx="83">
                  <c:v>796</c:v>
                </c:pt>
                <c:pt idx="84">
                  <c:v>690</c:v>
                </c:pt>
                <c:pt idx="85">
                  <c:v>847</c:v>
                </c:pt>
                <c:pt idx="86">
                  <c:v>974</c:v>
                </c:pt>
                <c:pt idx="87">
                  <c:v>1154</c:v>
                </c:pt>
                <c:pt idx="88">
                  <c:v>1177</c:v>
                </c:pt>
                <c:pt idx="89">
                  <c:v>1328</c:v>
                </c:pt>
                <c:pt idx="90">
                  <c:v>1355</c:v>
                </c:pt>
                <c:pt idx="91">
                  <c:v>1508</c:v>
                </c:pt>
                <c:pt idx="92">
                  <c:v>1653</c:v>
                </c:pt>
                <c:pt idx="93">
                  <c:v>1711</c:v>
                </c:pt>
                <c:pt idx="94">
                  <c:v>2040</c:v>
                </c:pt>
                <c:pt idx="95">
                  <c:v>2041</c:v>
                </c:pt>
                <c:pt idx="96">
                  <c:v>2214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67">
                  <c:v>3.4864999979618005E-3</c:v>
                </c:pt>
                <c:pt idx="69">
                  <c:v>6.6229999356437474E-4</c:v>
                </c:pt>
                <c:pt idx="70">
                  <c:v>2.1799999376526102E-4</c:v>
                </c:pt>
                <c:pt idx="71">
                  <c:v>-1.7820000357460231E-4</c:v>
                </c:pt>
                <c:pt idx="72">
                  <c:v>-9.5190000865841284E-4</c:v>
                </c:pt>
                <c:pt idx="73">
                  <c:v>-1.2352999983704649E-3</c:v>
                </c:pt>
                <c:pt idx="74">
                  <c:v>-1.2327000076766126E-3</c:v>
                </c:pt>
                <c:pt idx="75">
                  <c:v>-3.2204000017372891E-3</c:v>
                </c:pt>
                <c:pt idx="76">
                  <c:v>-1.418699997884687E-3</c:v>
                </c:pt>
                <c:pt idx="77">
                  <c:v>1.8219999765278772E-4</c:v>
                </c:pt>
                <c:pt idx="78">
                  <c:v>-1.123000038205646E-4</c:v>
                </c:pt>
                <c:pt idx="79">
                  <c:v>0</c:v>
                </c:pt>
                <c:pt idx="80">
                  <c:v>3.7101999914739281E-3</c:v>
                </c:pt>
                <c:pt idx="81">
                  <c:v>8.5203999988152646E-3</c:v>
                </c:pt>
                <c:pt idx="82">
                  <c:v>1.8937000000732951E-2</c:v>
                </c:pt>
                <c:pt idx="83">
                  <c:v>2.1170799926039763E-2</c:v>
                </c:pt>
                <c:pt idx="84">
                  <c:v>1.8937000000732951E-2</c:v>
                </c:pt>
                <c:pt idx="85">
                  <c:v>2.3853099999541882E-2</c:v>
                </c:pt>
                <c:pt idx="86">
                  <c:v>2.6850199996260926E-2</c:v>
                </c:pt>
                <c:pt idx="87">
                  <c:v>3.0864199994539376E-2</c:v>
                </c:pt>
                <c:pt idx="88">
                  <c:v>3.1462099999771453E-2</c:v>
                </c:pt>
                <c:pt idx="89">
                  <c:v>3.7174400000367314E-2</c:v>
                </c:pt>
                <c:pt idx="90">
                  <c:v>3.7741499996627681E-2</c:v>
                </c:pt>
                <c:pt idx="91">
                  <c:v>4.2988399996829685E-2</c:v>
                </c:pt>
                <c:pt idx="92">
                  <c:v>4.9196899999515153E-2</c:v>
                </c:pt>
                <c:pt idx="93">
                  <c:v>5.0500299999839626E-2</c:v>
                </c:pt>
                <c:pt idx="94">
                  <c:v>6.4691999992646743E-2</c:v>
                </c:pt>
                <c:pt idx="95">
                  <c:v>6.2409299993305467E-2</c:v>
                </c:pt>
                <c:pt idx="96">
                  <c:v>7.2402199999487493E-2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79-485A-8E04-5A2D76617E8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-13152</c:v>
                </c:pt>
                <c:pt idx="1">
                  <c:v>-13122</c:v>
                </c:pt>
                <c:pt idx="2">
                  <c:v>-12983</c:v>
                </c:pt>
                <c:pt idx="3">
                  <c:v>-12971</c:v>
                </c:pt>
                <c:pt idx="4">
                  <c:v>-12810</c:v>
                </c:pt>
                <c:pt idx="5">
                  <c:v>-12798</c:v>
                </c:pt>
                <c:pt idx="6">
                  <c:v>-12798</c:v>
                </c:pt>
                <c:pt idx="7">
                  <c:v>-12797</c:v>
                </c:pt>
                <c:pt idx="8">
                  <c:v>-12125</c:v>
                </c:pt>
                <c:pt idx="9">
                  <c:v>-6604</c:v>
                </c:pt>
                <c:pt idx="10">
                  <c:v>-6273</c:v>
                </c:pt>
                <c:pt idx="11">
                  <c:v>-6244</c:v>
                </c:pt>
                <c:pt idx="12">
                  <c:v>-6221</c:v>
                </c:pt>
                <c:pt idx="13">
                  <c:v>-6221</c:v>
                </c:pt>
                <c:pt idx="14">
                  <c:v>-5882</c:v>
                </c:pt>
                <c:pt idx="15">
                  <c:v>-5882</c:v>
                </c:pt>
                <c:pt idx="16">
                  <c:v>-5876</c:v>
                </c:pt>
                <c:pt idx="17">
                  <c:v>-5784</c:v>
                </c:pt>
                <c:pt idx="18">
                  <c:v>-5784</c:v>
                </c:pt>
                <c:pt idx="19">
                  <c:v>-5766</c:v>
                </c:pt>
                <c:pt idx="20">
                  <c:v>-5766</c:v>
                </c:pt>
                <c:pt idx="21">
                  <c:v>-5731</c:v>
                </c:pt>
                <c:pt idx="22">
                  <c:v>-5238</c:v>
                </c:pt>
                <c:pt idx="23">
                  <c:v>-5238</c:v>
                </c:pt>
                <c:pt idx="24">
                  <c:v>-5082</c:v>
                </c:pt>
                <c:pt idx="25">
                  <c:v>-5072</c:v>
                </c:pt>
                <c:pt idx="26">
                  <c:v>-5072</c:v>
                </c:pt>
                <c:pt idx="27">
                  <c:v>-5046</c:v>
                </c:pt>
                <c:pt idx="28">
                  <c:v>-5043</c:v>
                </c:pt>
                <c:pt idx="29">
                  <c:v>-4927</c:v>
                </c:pt>
                <c:pt idx="30">
                  <c:v>-4921</c:v>
                </c:pt>
                <c:pt idx="31">
                  <c:v>-4886</c:v>
                </c:pt>
                <c:pt idx="32">
                  <c:v>-4886</c:v>
                </c:pt>
                <c:pt idx="33">
                  <c:v>-4862</c:v>
                </c:pt>
                <c:pt idx="34">
                  <c:v>-4694</c:v>
                </c:pt>
                <c:pt idx="35">
                  <c:v>-4561</c:v>
                </c:pt>
                <c:pt idx="36">
                  <c:v>-4524</c:v>
                </c:pt>
                <c:pt idx="37">
                  <c:v>-4371</c:v>
                </c:pt>
                <c:pt idx="38">
                  <c:v>-4234</c:v>
                </c:pt>
                <c:pt idx="39">
                  <c:v>-4217</c:v>
                </c:pt>
                <c:pt idx="40">
                  <c:v>-4049</c:v>
                </c:pt>
                <c:pt idx="41">
                  <c:v>-4021</c:v>
                </c:pt>
                <c:pt idx="42">
                  <c:v>-3882</c:v>
                </c:pt>
                <c:pt idx="43">
                  <c:v>-3869</c:v>
                </c:pt>
                <c:pt idx="44">
                  <c:v>-3868</c:v>
                </c:pt>
                <c:pt idx="45">
                  <c:v>-3845</c:v>
                </c:pt>
                <c:pt idx="46">
                  <c:v>-3714</c:v>
                </c:pt>
                <c:pt idx="47">
                  <c:v>-3706</c:v>
                </c:pt>
                <c:pt idx="48">
                  <c:v>-3701</c:v>
                </c:pt>
                <c:pt idx="49">
                  <c:v>-3569</c:v>
                </c:pt>
                <c:pt idx="50">
                  <c:v>-3528</c:v>
                </c:pt>
                <c:pt idx="51">
                  <c:v>-3522</c:v>
                </c:pt>
                <c:pt idx="52">
                  <c:v>-3360</c:v>
                </c:pt>
                <c:pt idx="53">
                  <c:v>-3352</c:v>
                </c:pt>
                <c:pt idx="54">
                  <c:v>-3196</c:v>
                </c:pt>
                <c:pt idx="55">
                  <c:v>-3051</c:v>
                </c:pt>
                <c:pt idx="56">
                  <c:v>-3036</c:v>
                </c:pt>
                <c:pt idx="57">
                  <c:v>-3034</c:v>
                </c:pt>
                <c:pt idx="58">
                  <c:v>-2848</c:v>
                </c:pt>
                <c:pt idx="59">
                  <c:v>-2697</c:v>
                </c:pt>
                <c:pt idx="60">
                  <c:v>-2686</c:v>
                </c:pt>
                <c:pt idx="61">
                  <c:v>-2529</c:v>
                </c:pt>
                <c:pt idx="62">
                  <c:v>-2522</c:v>
                </c:pt>
                <c:pt idx="63">
                  <c:v>-2505</c:v>
                </c:pt>
                <c:pt idx="64">
                  <c:v>-2337</c:v>
                </c:pt>
                <c:pt idx="65">
                  <c:v>-2195</c:v>
                </c:pt>
                <c:pt idx="66">
                  <c:v>-2003</c:v>
                </c:pt>
                <c:pt idx="67">
                  <c:v>-1995</c:v>
                </c:pt>
                <c:pt idx="68">
                  <c:v>-1736</c:v>
                </c:pt>
                <c:pt idx="69">
                  <c:v>-1349</c:v>
                </c:pt>
                <c:pt idx="70">
                  <c:v>-1340</c:v>
                </c:pt>
                <c:pt idx="71">
                  <c:v>-1334</c:v>
                </c:pt>
                <c:pt idx="72">
                  <c:v>-1003</c:v>
                </c:pt>
                <c:pt idx="73">
                  <c:v>-661</c:v>
                </c:pt>
                <c:pt idx="74">
                  <c:v>-499</c:v>
                </c:pt>
                <c:pt idx="75">
                  <c:v>-348</c:v>
                </c:pt>
                <c:pt idx="76">
                  <c:v>-319</c:v>
                </c:pt>
                <c:pt idx="77">
                  <c:v>-186</c:v>
                </c:pt>
                <c:pt idx="78">
                  <c:v>-151</c:v>
                </c:pt>
                <c:pt idx="79">
                  <c:v>0</c:v>
                </c:pt>
                <c:pt idx="80">
                  <c:v>174</c:v>
                </c:pt>
                <c:pt idx="81">
                  <c:v>348</c:v>
                </c:pt>
                <c:pt idx="82">
                  <c:v>690</c:v>
                </c:pt>
                <c:pt idx="83">
                  <c:v>796</c:v>
                </c:pt>
                <c:pt idx="84">
                  <c:v>690</c:v>
                </c:pt>
                <c:pt idx="85">
                  <c:v>847</c:v>
                </c:pt>
                <c:pt idx="86">
                  <c:v>974</c:v>
                </c:pt>
                <c:pt idx="87">
                  <c:v>1154</c:v>
                </c:pt>
                <c:pt idx="88">
                  <c:v>1177</c:v>
                </c:pt>
                <c:pt idx="89">
                  <c:v>1328</c:v>
                </c:pt>
                <c:pt idx="90">
                  <c:v>1355</c:v>
                </c:pt>
                <c:pt idx="91">
                  <c:v>1508</c:v>
                </c:pt>
                <c:pt idx="92">
                  <c:v>1653</c:v>
                </c:pt>
                <c:pt idx="93">
                  <c:v>1711</c:v>
                </c:pt>
                <c:pt idx="94">
                  <c:v>2040</c:v>
                </c:pt>
                <c:pt idx="95">
                  <c:v>2041</c:v>
                </c:pt>
                <c:pt idx="96">
                  <c:v>2214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79-485A-8E04-5A2D76617E8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-13152</c:v>
                </c:pt>
                <c:pt idx="1">
                  <c:v>-13122</c:v>
                </c:pt>
                <c:pt idx="2">
                  <c:v>-12983</c:v>
                </c:pt>
                <c:pt idx="3">
                  <c:v>-12971</c:v>
                </c:pt>
                <c:pt idx="4">
                  <c:v>-12810</c:v>
                </c:pt>
                <c:pt idx="5">
                  <c:v>-12798</c:v>
                </c:pt>
                <c:pt idx="6">
                  <c:v>-12798</c:v>
                </c:pt>
                <c:pt idx="7">
                  <c:v>-12797</c:v>
                </c:pt>
                <c:pt idx="8">
                  <c:v>-12125</c:v>
                </c:pt>
                <c:pt idx="9">
                  <c:v>-6604</c:v>
                </c:pt>
                <c:pt idx="10">
                  <c:v>-6273</c:v>
                </c:pt>
                <c:pt idx="11">
                  <c:v>-6244</c:v>
                </c:pt>
                <c:pt idx="12">
                  <c:v>-6221</c:v>
                </c:pt>
                <c:pt idx="13">
                  <c:v>-6221</c:v>
                </c:pt>
                <c:pt idx="14">
                  <c:v>-5882</c:v>
                </c:pt>
                <c:pt idx="15">
                  <c:v>-5882</c:v>
                </c:pt>
                <c:pt idx="16">
                  <c:v>-5876</c:v>
                </c:pt>
                <c:pt idx="17">
                  <c:v>-5784</c:v>
                </c:pt>
                <c:pt idx="18">
                  <c:v>-5784</c:v>
                </c:pt>
                <c:pt idx="19">
                  <c:v>-5766</c:v>
                </c:pt>
                <c:pt idx="20">
                  <c:v>-5766</c:v>
                </c:pt>
                <c:pt idx="21">
                  <c:v>-5731</c:v>
                </c:pt>
                <c:pt idx="22">
                  <c:v>-5238</c:v>
                </c:pt>
                <c:pt idx="23">
                  <c:v>-5238</c:v>
                </c:pt>
                <c:pt idx="24">
                  <c:v>-5082</c:v>
                </c:pt>
                <c:pt idx="25">
                  <c:v>-5072</c:v>
                </c:pt>
                <c:pt idx="26">
                  <c:v>-5072</c:v>
                </c:pt>
                <c:pt idx="27">
                  <c:v>-5046</c:v>
                </c:pt>
                <c:pt idx="28">
                  <c:v>-5043</c:v>
                </c:pt>
                <c:pt idx="29">
                  <c:v>-4927</c:v>
                </c:pt>
                <c:pt idx="30">
                  <c:v>-4921</c:v>
                </c:pt>
                <c:pt idx="31">
                  <c:v>-4886</c:v>
                </c:pt>
                <c:pt idx="32">
                  <c:v>-4886</c:v>
                </c:pt>
                <c:pt idx="33">
                  <c:v>-4862</c:v>
                </c:pt>
                <c:pt idx="34">
                  <c:v>-4694</c:v>
                </c:pt>
                <c:pt idx="35">
                  <c:v>-4561</c:v>
                </c:pt>
                <c:pt idx="36">
                  <c:v>-4524</c:v>
                </c:pt>
                <c:pt idx="37">
                  <c:v>-4371</c:v>
                </c:pt>
                <c:pt idx="38">
                  <c:v>-4234</c:v>
                </c:pt>
                <c:pt idx="39">
                  <c:v>-4217</c:v>
                </c:pt>
                <c:pt idx="40">
                  <c:v>-4049</c:v>
                </c:pt>
                <c:pt idx="41">
                  <c:v>-4021</c:v>
                </c:pt>
                <c:pt idx="42">
                  <c:v>-3882</c:v>
                </c:pt>
                <c:pt idx="43">
                  <c:v>-3869</c:v>
                </c:pt>
                <c:pt idx="44">
                  <c:v>-3868</c:v>
                </c:pt>
                <c:pt idx="45">
                  <c:v>-3845</c:v>
                </c:pt>
                <c:pt idx="46">
                  <c:v>-3714</c:v>
                </c:pt>
                <c:pt idx="47">
                  <c:v>-3706</c:v>
                </c:pt>
                <c:pt idx="48">
                  <c:v>-3701</c:v>
                </c:pt>
                <c:pt idx="49">
                  <c:v>-3569</c:v>
                </c:pt>
                <c:pt idx="50">
                  <c:v>-3528</c:v>
                </c:pt>
                <c:pt idx="51">
                  <c:v>-3522</c:v>
                </c:pt>
                <c:pt idx="52">
                  <c:v>-3360</c:v>
                </c:pt>
                <c:pt idx="53">
                  <c:v>-3352</c:v>
                </c:pt>
                <c:pt idx="54">
                  <c:v>-3196</c:v>
                </c:pt>
                <c:pt idx="55">
                  <c:v>-3051</c:v>
                </c:pt>
                <c:pt idx="56">
                  <c:v>-3036</c:v>
                </c:pt>
                <c:pt idx="57">
                  <c:v>-3034</c:v>
                </c:pt>
                <c:pt idx="58">
                  <c:v>-2848</c:v>
                </c:pt>
                <c:pt idx="59">
                  <c:v>-2697</c:v>
                </c:pt>
                <c:pt idx="60">
                  <c:v>-2686</c:v>
                </c:pt>
                <c:pt idx="61">
                  <c:v>-2529</c:v>
                </c:pt>
                <c:pt idx="62">
                  <c:v>-2522</c:v>
                </c:pt>
                <c:pt idx="63">
                  <c:v>-2505</c:v>
                </c:pt>
                <c:pt idx="64">
                  <c:v>-2337</c:v>
                </c:pt>
                <c:pt idx="65">
                  <c:v>-2195</c:v>
                </c:pt>
                <c:pt idx="66">
                  <c:v>-2003</c:v>
                </c:pt>
                <c:pt idx="67">
                  <c:v>-1995</c:v>
                </c:pt>
                <c:pt idx="68">
                  <c:v>-1736</c:v>
                </c:pt>
                <c:pt idx="69">
                  <c:v>-1349</c:v>
                </c:pt>
                <c:pt idx="70">
                  <c:v>-1340</c:v>
                </c:pt>
                <c:pt idx="71">
                  <c:v>-1334</c:v>
                </c:pt>
                <c:pt idx="72">
                  <c:v>-1003</c:v>
                </c:pt>
                <c:pt idx="73">
                  <c:v>-661</c:v>
                </c:pt>
                <c:pt idx="74">
                  <c:v>-499</c:v>
                </c:pt>
                <c:pt idx="75">
                  <c:v>-348</c:v>
                </c:pt>
                <c:pt idx="76">
                  <c:v>-319</c:v>
                </c:pt>
                <c:pt idx="77">
                  <c:v>-186</c:v>
                </c:pt>
                <c:pt idx="78">
                  <c:v>-151</c:v>
                </c:pt>
                <c:pt idx="79">
                  <c:v>0</c:v>
                </c:pt>
                <c:pt idx="80">
                  <c:v>174</c:v>
                </c:pt>
                <c:pt idx="81">
                  <c:v>348</c:v>
                </c:pt>
                <c:pt idx="82">
                  <c:v>690</c:v>
                </c:pt>
                <c:pt idx="83">
                  <c:v>796</c:v>
                </c:pt>
                <c:pt idx="84">
                  <c:v>690</c:v>
                </c:pt>
                <c:pt idx="85">
                  <c:v>847</c:v>
                </c:pt>
                <c:pt idx="86">
                  <c:v>974</c:v>
                </c:pt>
                <c:pt idx="87">
                  <c:v>1154</c:v>
                </c:pt>
                <c:pt idx="88">
                  <c:v>1177</c:v>
                </c:pt>
                <c:pt idx="89">
                  <c:v>1328</c:v>
                </c:pt>
                <c:pt idx="90">
                  <c:v>1355</c:v>
                </c:pt>
                <c:pt idx="91">
                  <c:v>1508</c:v>
                </c:pt>
                <c:pt idx="92">
                  <c:v>1653</c:v>
                </c:pt>
                <c:pt idx="93">
                  <c:v>1711</c:v>
                </c:pt>
                <c:pt idx="94">
                  <c:v>2040</c:v>
                </c:pt>
                <c:pt idx="95">
                  <c:v>2041</c:v>
                </c:pt>
                <c:pt idx="96">
                  <c:v>2214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79-485A-8E04-5A2D76617E8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-13152</c:v>
                </c:pt>
                <c:pt idx="1">
                  <c:v>-13122</c:v>
                </c:pt>
                <c:pt idx="2">
                  <c:v>-12983</c:v>
                </c:pt>
                <c:pt idx="3">
                  <c:v>-12971</c:v>
                </c:pt>
                <c:pt idx="4">
                  <c:v>-12810</c:v>
                </c:pt>
                <c:pt idx="5">
                  <c:v>-12798</c:v>
                </c:pt>
                <c:pt idx="6">
                  <c:v>-12798</c:v>
                </c:pt>
                <c:pt idx="7">
                  <c:v>-12797</c:v>
                </c:pt>
                <c:pt idx="8">
                  <c:v>-12125</c:v>
                </c:pt>
                <c:pt idx="9">
                  <c:v>-6604</c:v>
                </c:pt>
                <c:pt idx="10">
                  <c:v>-6273</c:v>
                </c:pt>
                <c:pt idx="11">
                  <c:v>-6244</c:v>
                </c:pt>
                <c:pt idx="12">
                  <c:v>-6221</c:v>
                </c:pt>
                <c:pt idx="13">
                  <c:v>-6221</c:v>
                </c:pt>
                <c:pt idx="14">
                  <c:v>-5882</c:v>
                </c:pt>
                <c:pt idx="15">
                  <c:v>-5882</c:v>
                </c:pt>
                <c:pt idx="16">
                  <c:v>-5876</c:v>
                </c:pt>
                <c:pt idx="17">
                  <c:v>-5784</c:v>
                </c:pt>
                <c:pt idx="18">
                  <c:v>-5784</c:v>
                </c:pt>
                <c:pt idx="19">
                  <c:v>-5766</c:v>
                </c:pt>
                <c:pt idx="20">
                  <c:v>-5766</c:v>
                </c:pt>
                <c:pt idx="21">
                  <c:v>-5731</c:v>
                </c:pt>
                <c:pt idx="22">
                  <c:v>-5238</c:v>
                </c:pt>
                <c:pt idx="23">
                  <c:v>-5238</c:v>
                </c:pt>
                <c:pt idx="24">
                  <c:v>-5082</c:v>
                </c:pt>
                <c:pt idx="25">
                  <c:v>-5072</c:v>
                </c:pt>
                <c:pt idx="26">
                  <c:v>-5072</c:v>
                </c:pt>
                <c:pt idx="27">
                  <c:v>-5046</c:v>
                </c:pt>
                <c:pt idx="28">
                  <c:v>-5043</c:v>
                </c:pt>
                <c:pt idx="29">
                  <c:v>-4927</c:v>
                </c:pt>
                <c:pt idx="30">
                  <c:v>-4921</c:v>
                </c:pt>
                <c:pt idx="31">
                  <c:v>-4886</c:v>
                </c:pt>
                <c:pt idx="32">
                  <c:v>-4886</c:v>
                </c:pt>
                <c:pt idx="33">
                  <c:v>-4862</c:v>
                </c:pt>
                <c:pt idx="34">
                  <c:v>-4694</c:v>
                </c:pt>
                <c:pt idx="35">
                  <c:v>-4561</c:v>
                </c:pt>
                <c:pt idx="36">
                  <c:v>-4524</c:v>
                </c:pt>
                <c:pt idx="37">
                  <c:v>-4371</c:v>
                </c:pt>
                <c:pt idx="38">
                  <c:v>-4234</c:v>
                </c:pt>
                <c:pt idx="39">
                  <c:v>-4217</c:v>
                </c:pt>
                <c:pt idx="40">
                  <c:v>-4049</c:v>
                </c:pt>
                <c:pt idx="41">
                  <c:v>-4021</c:v>
                </c:pt>
                <c:pt idx="42">
                  <c:v>-3882</c:v>
                </c:pt>
                <c:pt idx="43">
                  <c:v>-3869</c:v>
                </c:pt>
                <c:pt idx="44">
                  <c:v>-3868</c:v>
                </c:pt>
                <c:pt idx="45">
                  <c:v>-3845</c:v>
                </c:pt>
                <c:pt idx="46">
                  <c:v>-3714</c:v>
                </c:pt>
                <c:pt idx="47">
                  <c:v>-3706</c:v>
                </c:pt>
                <c:pt idx="48">
                  <c:v>-3701</c:v>
                </c:pt>
                <c:pt idx="49">
                  <c:v>-3569</c:v>
                </c:pt>
                <c:pt idx="50">
                  <c:v>-3528</c:v>
                </c:pt>
                <c:pt idx="51">
                  <c:v>-3522</c:v>
                </c:pt>
                <c:pt idx="52">
                  <c:v>-3360</c:v>
                </c:pt>
                <c:pt idx="53">
                  <c:v>-3352</c:v>
                </c:pt>
                <c:pt idx="54">
                  <c:v>-3196</c:v>
                </c:pt>
                <c:pt idx="55">
                  <c:v>-3051</c:v>
                </c:pt>
                <c:pt idx="56">
                  <c:v>-3036</c:v>
                </c:pt>
                <c:pt idx="57">
                  <c:v>-3034</c:v>
                </c:pt>
                <c:pt idx="58">
                  <c:v>-2848</c:v>
                </c:pt>
                <c:pt idx="59">
                  <c:v>-2697</c:v>
                </c:pt>
                <c:pt idx="60">
                  <c:v>-2686</c:v>
                </c:pt>
                <c:pt idx="61">
                  <c:v>-2529</c:v>
                </c:pt>
                <c:pt idx="62">
                  <c:v>-2522</c:v>
                </c:pt>
                <c:pt idx="63">
                  <c:v>-2505</c:v>
                </c:pt>
                <c:pt idx="64">
                  <c:v>-2337</c:v>
                </c:pt>
                <c:pt idx="65">
                  <c:v>-2195</c:v>
                </c:pt>
                <c:pt idx="66">
                  <c:v>-2003</c:v>
                </c:pt>
                <c:pt idx="67">
                  <c:v>-1995</c:v>
                </c:pt>
                <c:pt idx="68">
                  <c:v>-1736</c:v>
                </c:pt>
                <c:pt idx="69">
                  <c:v>-1349</c:v>
                </c:pt>
                <c:pt idx="70">
                  <c:v>-1340</c:v>
                </c:pt>
                <c:pt idx="71">
                  <c:v>-1334</c:v>
                </c:pt>
                <c:pt idx="72">
                  <c:v>-1003</c:v>
                </c:pt>
                <c:pt idx="73">
                  <c:v>-661</c:v>
                </c:pt>
                <c:pt idx="74">
                  <c:v>-499</c:v>
                </c:pt>
                <c:pt idx="75">
                  <c:v>-348</c:v>
                </c:pt>
                <c:pt idx="76">
                  <c:v>-319</c:v>
                </c:pt>
                <c:pt idx="77">
                  <c:v>-186</c:v>
                </c:pt>
                <c:pt idx="78">
                  <c:v>-151</c:v>
                </c:pt>
                <c:pt idx="79">
                  <c:v>0</c:v>
                </c:pt>
                <c:pt idx="80">
                  <c:v>174</c:v>
                </c:pt>
                <c:pt idx="81">
                  <c:v>348</c:v>
                </c:pt>
                <c:pt idx="82">
                  <c:v>690</c:v>
                </c:pt>
                <c:pt idx="83">
                  <c:v>796</c:v>
                </c:pt>
                <c:pt idx="84">
                  <c:v>690</c:v>
                </c:pt>
                <c:pt idx="85">
                  <c:v>847</c:v>
                </c:pt>
                <c:pt idx="86">
                  <c:v>974</c:v>
                </c:pt>
                <c:pt idx="87">
                  <c:v>1154</c:v>
                </c:pt>
                <c:pt idx="88">
                  <c:v>1177</c:v>
                </c:pt>
                <c:pt idx="89">
                  <c:v>1328</c:v>
                </c:pt>
                <c:pt idx="90">
                  <c:v>1355</c:v>
                </c:pt>
                <c:pt idx="91">
                  <c:v>1508</c:v>
                </c:pt>
                <c:pt idx="92">
                  <c:v>1653</c:v>
                </c:pt>
                <c:pt idx="93">
                  <c:v>1711</c:v>
                </c:pt>
                <c:pt idx="94">
                  <c:v>2040</c:v>
                </c:pt>
                <c:pt idx="95">
                  <c:v>2041</c:v>
                </c:pt>
                <c:pt idx="96">
                  <c:v>2214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79-485A-8E04-5A2D76617E8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-13152</c:v>
                </c:pt>
                <c:pt idx="1">
                  <c:v>-13122</c:v>
                </c:pt>
                <c:pt idx="2">
                  <c:v>-12983</c:v>
                </c:pt>
                <c:pt idx="3">
                  <c:v>-12971</c:v>
                </c:pt>
                <c:pt idx="4">
                  <c:v>-12810</c:v>
                </c:pt>
                <c:pt idx="5">
                  <c:v>-12798</c:v>
                </c:pt>
                <c:pt idx="6">
                  <c:v>-12798</c:v>
                </c:pt>
                <c:pt idx="7">
                  <c:v>-12797</c:v>
                </c:pt>
                <c:pt idx="8">
                  <c:v>-12125</c:v>
                </c:pt>
                <c:pt idx="9">
                  <c:v>-6604</c:v>
                </c:pt>
                <c:pt idx="10">
                  <c:v>-6273</c:v>
                </c:pt>
                <c:pt idx="11">
                  <c:v>-6244</c:v>
                </c:pt>
                <c:pt idx="12">
                  <c:v>-6221</c:v>
                </c:pt>
                <c:pt idx="13">
                  <c:v>-6221</c:v>
                </c:pt>
                <c:pt idx="14">
                  <c:v>-5882</c:v>
                </c:pt>
                <c:pt idx="15">
                  <c:v>-5882</c:v>
                </c:pt>
                <c:pt idx="16">
                  <c:v>-5876</c:v>
                </c:pt>
                <c:pt idx="17">
                  <c:v>-5784</c:v>
                </c:pt>
                <c:pt idx="18">
                  <c:v>-5784</c:v>
                </c:pt>
                <c:pt idx="19">
                  <c:v>-5766</c:v>
                </c:pt>
                <c:pt idx="20">
                  <c:v>-5766</c:v>
                </c:pt>
                <c:pt idx="21">
                  <c:v>-5731</c:v>
                </c:pt>
                <c:pt idx="22">
                  <c:v>-5238</c:v>
                </c:pt>
                <c:pt idx="23">
                  <c:v>-5238</c:v>
                </c:pt>
                <c:pt idx="24">
                  <c:v>-5082</c:v>
                </c:pt>
                <c:pt idx="25">
                  <c:v>-5072</c:v>
                </c:pt>
                <c:pt idx="26">
                  <c:v>-5072</c:v>
                </c:pt>
                <c:pt idx="27">
                  <c:v>-5046</c:v>
                </c:pt>
                <c:pt idx="28">
                  <c:v>-5043</c:v>
                </c:pt>
                <c:pt idx="29">
                  <c:v>-4927</c:v>
                </c:pt>
                <c:pt idx="30">
                  <c:v>-4921</c:v>
                </c:pt>
                <c:pt idx="31">
                  <c:v>-4886</c:v>
                </c:pt>
                <c:pt idx="32">
                  <c:v>-4886</c:v>
                </c:pt>
                <c:pt idx="33">
                  <c:v>-4862</c:v>
                </c:pt>
                <c:pt idx="34">
                  <c:v>-4694</c:v>
                </c:pt>
                <c:pt idx="35">
                  <c:v>-4561</c:v>
                </c:pt>
                <c:pt idx="36">
                  <c:v>-4524</c:v>
                </c:pt>
                <c:pt idx="37">
                  <c:v>-4371</c:v>
                </c:pt>
                <c:pt idx="38">
                  <c:v>-4234</c:v>
                </c:pt>
                <c:pt idx="39">
                  <c:v>-4217</c:v>
                </c:pt>
                <c:pt idx="40">
                  <c:v>-4049</c:v>
                </c:pt>
                <c:pt idx="41">
                  <c:v>-4021</c:v>
                </c:pt>
                <c:pt idx="42">
                  <c:v>-3882</c:v>
                </c:pt>
                <c:pt idx="43">
                  <c:v>-3869</c:v>
                </c:pt>
                <c:pt idx="44">
                  <c:v>-3868</c:v>
                </c:pt>
                <c:pt idx="45">
                  <c:v>-3845</c:v>
                </c:pt>
                <c:pt idx="46">
                  <c:v>-3714</c:v>
                </c:pt>
                <c:pt idx="47">
                  <c:v>-3706</c:v>
                </c:pt>
                <c:pt idx="48">
                  <c:v>-3701</c:v>
                </c:pt>
                <c:pt idx="49">
                  <c:v>-3569</c:v>
                </c:pt>
                <c:pt idx="50">
                  <c:v>-3528</c:v>
                </c:pt>
                <c:pt idx="51">
                  <c:v>-3522</c:v>
                </c:pt>
                <c:pt idx="52">
                  <c:v>-3360</c:v>
                </c:pt>
                <c:pt idx="53">
                  <c:v>-3352</c:v>
                </c:pt>
                <c:pt idx="54">
                  <c:v>-3196</c:v>
                </c:pt>
                <c:pt idx="55">
                  <c:v>-3051</c:v>
                </c:pt>
                <c:pt idx="56">
                  <c:v>-3036</c:v>
                </c:pt>
                <c:pt idx="57">
                  <c:v>-3034</c:v>
                </c:pt>
                <c:pt idx="58">
                  <c:v>-2848</c:v>
                </c:pt>
                <c:pt idx="59">
                  <c:v>-2697</c:v>
                </c:pt>
                <c:pt idx="60">
                  <c:v>-2686</c:v>
                </c:pt>
                <c:pt idx="61">
                  <c:v>-2529</c:v>
                </c:pt>
                <c:pt idx="62">
                  <c:v>-2522</c:v>
                </c:pt>
                <c:pt idx="63">
                  <c:v>-2505</c:v>
                </c:pt>
                <c:pt idx="64">
                  <c:v>-2337</c:v>
                </c:pt>
                <c:pt idx="65">
                  <c:v>-2195</c:v>
                </c:pt>
                <c:pt idx="66">
                  <c:v>-2003</c:v>
                </c:pt>
                <c:pt idx="67">
                  <c:v>-1995</c:v>
                </c:pt>
                <c:pt idx="68">
                  <c:v>-1736</c:v>
                </c:pt>
                <c:pt idx="69">
                  <c:v>-1349</c:v>
                </c:pt>
                <c:pt idx="70">
                  <c:v>-1340</c:v>
                </c:pt>
                <c:pt idx="71">
                  <c:v>-1334</c:v>
                </c:pt>
                <c:pt idx="72">
                  <c:v>-1003</c:v>
                </c:pt>
                <c:pt idx="73">
                  <c:v>-661</c:v>
                </c:pt>
                <c:pt idx="74">
                  <c:v>-499</c:v>
                </c:pt>
                <c:pt idx="75">
                  <c:v>-348</c:v>
                </c:pt>
                <c:pt idx="76">
                  <c:v>-319</c:v>
                </c:pt>
                <c:pt idx="77">
                  <c:v>-186</c:v>
                </c:pt>
                <c:pt idx="78">
                  <c:v>-151</c:v>
                </c:pt>
                <c:pt idx="79">
                  <c:v>0</c:v>
                </c:pt>
                <c:pt idx="80">
                  <c:v>174</c:v>
                </c:pt>
                <c:pt idx="81">
                  <c:v>348</c:v>
                </c:pt>
                <c:pt idx="82">
                  <c:v>690</c:v>
                </c:pt>
                <c:pt idx="83">
                  <c:v>796</c:v>
                </c:pt>
                <c:pt idx="84">
                  <c:v>690</c:v>
                </c:pt>
                <c:pt idx="85">
                  <c:v>847</c:v>
                </c:pt>
                <c:pt idx="86">
                  <c:v>974</c:v>
                </c:pt>
                <c:pt idx="87">
                  <c:v>1154</c:v>
                </c:pt>
                <c:pt idx="88">
                  <c:v>1177</c:v>
                </c:pt>
                <c:pt idx="89">
                  <c:v>1328</c:v>
                </c:pt>
                <c:pt idx="90">
                  <c:v>1355</c:v>
                </c:pt>
                <c:pt idx="91">
                  <c:v>1508</c:v>
                </c:pt>
                <c:pt idx="92">
                  <c:v>1653</c:v>
                </c:pt>
                <c:pt idx="93">
                  <c:v>1711</c:v>
                </c:pt>
                <c:pt idx="94">
                  <c:v>2040</c:v>
                </c:pt>
                <c:pt idx="95">
                  <c:v>2041</c:v>
                </c:pt>
                <c:pt idx="96">
                  <c:v>2214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60">
                  <c:v>-8.9444233582594151E-2</c:v>
                </c:pt>
                <c:pt idx="65">
                  <c:v>-7.3718934568180239E-2</c:v>
                </c:pt>
                <c:pt idx="66">
                  <c:v>-6.7569734138918564E-2</c:v>
                </c:pt>
                <c:pt idx="74">
                  <c:v>-1.9400997443035618E-2</c:v>
                </c:pt>
                <c:pt idx="75">
                  <c:v>-1.4564907522105881E-2</c:v>
                </c:pt>
                <c:pt idx="76">
                  <c:v>-1.363612204060282E-2</c:v>
                </c:pt>
                <c:pt idx="77">
                  <c:v>-9.376519659916361E-3</c:v>
                </c:pt>
                <c:pt idx="78">
                  <c:v>-8.2555716649988717E-3</c:v>
                </c:pt>
                <c:pt idx="79">
                  <c:v>-3.4194817440691347E-3</c:v>
                </c:pt>
                <c:pt idx="80">
                  <c:v>2.1532311449492386E-3</c:v>
                </c:pt>
                <c:pt idx="81">
                  <c:v>7.7259440339676119E-3</c:v>
                </c:pt>
                <c:pt idx="82">
                  <c:v>1.8679207298589934E-2</c:v>
                </c:pt>
                <c:pt idx="83">
                  <c:v>2.2074078368911471E-2</c:v>
                </c:pt>
                <c:pt idx="84">
                  <c:v>1.8679207298589934E-2</c:v>
                </c:pt>
                <c:pt idx="85">
                  <c:v>2.3707459732934099E-2</c:v>
                </c:pt>
                <c:pt idx="86">
                  <c:v>2.777489960020613E-2</c:v>
                </c:pt>
                <c:pt idx="87">
                  <c:v>3.3539775002638932E-2</c:v>
                </c:pt>
                <c:pt idx="88">
                  <c:v>3.4276397970727568E-2</c:v>
                </c:pt>
                <c:pt idx="89">
                  <c:v>3.9112487891657305E-2</c:v>
                </c:pt>
                <c:pt idx="90">
                  <c:v>3.997721920202222E-2</c:v>
                </c:pt>
                <c:pt idx="91">
                  <c:v>4.4877363294090103E-2</c:v>
                </c:pt>
                <c:pt idx="92">
                  <c:v>4.9521290701605415E-2</c:v>
                </c:pt>
                <c:pt idx="93">
                  <c:v>5.1378861664611537E-2</c:v>
                </c:pt>
                <c:pt idx="94">
                  <c:v>6.1915772816835933E-2</c:v>
                </c:pt>
                <c:pt idx="95">
                  <c:v>6.1947799902405003E-2</c:v>
                </c:pt>
                <c:pt idx="96">
                  <c:v>6.7488485705854306E-2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79-485A-8E04-5A2D76617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106576"/>
        <c:axId val="1"/>
      </c:scatterChart>
      <c:valAx>
        <c:axId val="632106576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2608695652174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7391304347825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106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13043478260871"/>
          <c:y val="0.92024539877300615"/>
          <c:w val="0.7269565217391303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0</xdr:row>
      <xdr:rowOff>0</xdr:rowOff>
    </xdr:from>
    <xdr:to>
      <xdr:col>17</xdr:col>
      <xdr:colOff>200024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44D125F2-9EF3-D300-6CED-3C007CAA4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323850</xdr:colOff>
      <xdr:row>0</xdr:row>
      <xdr:rowOff>19050</xdr:rowOff>
    </xdr:from>
    <xdr:to>
      <xdr:col>26</xdr:col>
      <xdr:colOff>428625</xdr:colOff>
      <xdr:row>18</xdr:row>
      <xdr:rowOff>47625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4DA1E52D-1278-D634-4AB2-95F7574E5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avso.org/sites/default/files/jaavso/v36n2/171.pdf" TargetMode="External"/><Relationship Id="rId1" Type="http://schemas.openxmlformats.org/officeDocument/2006/relationships/hyperlink" Target="http://vsolj.cetus-net.org/no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29"/>
  <sheetViews>
    <sheetView tabSelected="1" workbookViewId="0">
      <pane xSplit="14" ySplit="22" topLeftCell="O110" activePane="bottomRight" state="frozen"/>
      <selection pane="topRight" activeCell="O1" sqref="O1"/>
      <selection pane="bottomLeft" activeCell="A23" sqref="A23"/>
      <selection pane="bottomRight" activeCell="E123" sqref="E123"/>
    </sheetView>
  </sheetViews>
  <sheetFormatPr defaultColWidth="10.28515625" defaultRowHeight="12.75"/>
  <cols>
    <col min="1" max="1" width="17.5703125" customWidth="1"/>
    <col min="2" max="2" width="5.140625" customWidth="1"/>
    <col min="3" max="3" width="11.85546875" customWidth="1"/>
    <col min="4" max="4" width="9.42578125" customWidth="1"/>
    <col min="5" max="5" width="11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68</v>
      </c>
    </row>
    <row r="2" spans="1:6">
      <c r="A2" t="s">
        <v>26</v>
      </c>
      <c r="B2" s="16" t="s">
        <v>67</v>
      </c>
    </row>
    <row r="4" spans="1:6" ht="14.25" thickTop="1" thickBot="1">
      <c r="A4" s="8" t="s">
        <v>1</v>
      </c>
      <c r="C4" s="3">
        <v>44598.411999999997</v>
      </c>
      <c r="D4" s="4">
        <v>2.1664842000000002</v>
      </c>
    </row>
    <row r="5" spans="1:6" ht="13.5" thickTop="1">
      <c r="A5" s="17" t="s">
        <v>77</v>
      </c>
      <c r="B5" s="18"/>
      <c r="C5" s="19">
        <v>-9.5</v>
      </c>
      <c r="D5" s="18" t="s">
        <v>78</v>
      </c>
    </row>
    <row r="6" spans="1:6">
      <c r="A6" s="8" t="s">
        <v>2</v>
      </c>
    </row>
    <row r="7" spans="1:6">
      <c r="A7" t="s">
        <v>3</v>
      </c>
      <c r="C7">
        <v>55586.713300000003</v>
      </c>
      <c r="D7" s="78" t="s">
        <v>392</v>
      </c>
    </row>
    <row r="8" spans="1:6">
      <c r="A8" t="s">
        <v>4</v>
      </c>
      <c r="C8">
        <v>2.1664827</v>
      </c>
      <c r="D8" s="78" t="s">
        <v>392</v>
      </c>
    </row>
    <row r="9" spans="1:6">
      <c r="A9" s="23" t="s">
        <v>79</v>
      </c>
      <c r="B9" s="24">
        <v>100</v>
      </c>
      <c r="C9" s="21" t="str">
        <f>"F"&amp;B9</f>
        <v>F100</v>
      </c>
      <c r="D9" s="22" t="str">
        <f>"G"&amp;B9</f>
        <v>G100</v>
      </c>
    </row>
    <row r="10" spans="1:6" ht="13.5" thickBot="1">
      <c r="C10" s="7" t="s">
        <v>21</v>
      </c>
      <c r="D10" s="7" t="s">
        <v>22</v>
      </c>
    </row>
    <row r="11" spans="1:6">
      <c r="A11" t="s">
        <v>17</v>
      </c>
      <c r="C11" s="20">
        <f ca="1">INTERCEPT(INDIRECT($D$9):G987,INDIRECT($C$9):F987)</f>
        <v>-3.4194817440691347E-3</v>
      </c>
      <c r="D11" s="6"/>
    </row>
    <row r="12" spans="1:6">
      <c r="A12" t="s">
        <v>18</v>
      </c>
      <c r="C12" s="20">
        <f ca="1">SLOPE(INDIRECT($D$9):G987,INDIRECT($C$9):F987)</f>
        <v>3.2027085569071113E-5</v>
      </c>
      <c r="D12" s="6"/>
      <c r="E12" s="72" t="s">
        <v>388</v>
      </c>
      <c r="F12" s="77" t="s">
        <v>391</v>
      </c>
    </row>
    <row r="13" spans="1:6">
      <c r="A13" t="s">
        <v>20</v>
      </c>
      <c r="C13" s="6"/>
      <c r="E13" s="70" t="s">
        <v>80</v>
      </c>
      <c r="F13" s="73">
        <v>1</v>
      </c>
    </row>
    <row r="14" spans="1:6">
      <c r="A14" t="s">
        <v>25</v>
      </c>
      <c r="E14" s="70" t="s">
        <v>81</v>
      </c>
      <c r="F14" s="74">
        <f ca="1">NOW()+15018.5+$C$5/24</f>
        <v>60679.801562037035</v>
      </c>
    </row>
    <row r="15" spans="1:6">
      <c r="A15" s="5" t="s">
        <v>19</v>
      </c>
      <c r="C15" s="11">
        <f ca="1">(C7+C11)+(C8+C12)*INT(MAX(F21:F3528))</f>
        <v>60383.373486285709</v>
      </c>
      <c r="E15" s="70" t="s">
        <v>82</v>
      </c>
      <c r="F15" s="74">
        <f ca="1">ROUND(2*($F$14-$C$7)/$C$8,0)/2+$F$13</f>
        <v>2352</v>
      </c>
    </row>
    <row r="16" spans="1:6">
      <c r="A16" s="8" t="s">
        <v>5</v>
      </c>
      <c r="C16" s="12">
        <f ca="1">+C8+C12</f>
        <v>2.1665147270855689</v>
      </c>
      <c r="E16" s="70" t="s">
        <v>83</v>
      </c>
      <c r="F16" s="74">
        <f ca="1">ROUND(2*($F$14-$C$15)/$C$16,0)/2+$F$13</f>
        <v>138</v>
      </c>
    </row>
    <row r="17" spans="1:32" ht="13.5" thickBot="1">
      <c r="A17" s="13" t="s">
        <v>66</v>
      </c>
      <c r="C17">
        <f>COUNT(C21:C2186)</f>
        <v>97</v>
      </c>
      <c r="E17" s="70" t="s">
        <v>389</v>
      </c>
      <c r="F17" s="75">
        <f ca="1">+$C$15+$C$16*$F$16-15018.5-$C$5/24</f>
        <v>45664.248351956856</v>
      </c>
    </row>
    <row r="18" spans="1:32" ht="14.25" thickTop="1" thickBot="1">
      <c r="A18" s="8" t="s">
        <v>6</v>
      </c>
      <c r="C18" s="3">
        <f ca="1">+C15</f>
        <v>60383.373486285709</v>
      </c>
      <c r="D18" s="69">
        <f ca="1">+C16</f>
        <v>2.1665147270855689</v>
      </c>
      <c r="E18" s="71" t="s">
        <v>390</v>
      </c>
      <c r="F18" s="76">
        <f ca="1">+($C$15+$C$16*$F$16)-($C$16/2)-15018.5-$C$5/24</f>
        <v>45663.165094593314</v>
      </c>
    </row>
    <row r="19" spans="1:32" ht="13.5" thickTop="1">
      <c r="E19" s="25"/>
      <c r="F19" s="26"/>
    </row>
    <row r="20" spans="1:32" ht="13.5" thickBot="1">
      <c r="A20" s="7" t="s">
        <v>7</v>
      </c>
      <c r="B20" s="7" t="s">
        <v>8</v>
      </c>
      <c r="C20" s="64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93</v>
      </c>
      <c r="I20" s="10" t="s">
        <v>96</v>
      </c>
      <c r="J20" s="10" t="s">
        <v>90</v>
      </c>
      <c r="K20" s="10" t="s">
        <v>88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</row>
    <row r="21" spans="1:32">
      <c r="A21" s="45" t="s">
        <v>102</v>
      </c>
      <c r="B21" s="47" t="s">
        <v>70</v>
      </c>
      <c r="C21" s="46">
        <v>27093.13</v>
      </c>
      <c r="D21" s="46" t="s">
        <v>96</v>
      </c>
      <c r="E21">
        <f t="shared" ref="E21:E52" si="0">+(C21-C$7)/C$8</f>
        <v>-13152.001306080128</v>
      </c>
      <c r="F21">
        <f t="shared" ref="F21:F52" si="1">ROUND(2*E21,0)/2</f>
        <v>-13152</v>
      </c>
      <c r="G21">
        <f t="shared" ref="G21:G52" si="2">+C21-(C$7+F21*C$8)</f>
        <v>-2.8296000018599443E-3</v>
      </c>
      <c r="I21">
        <f t="shared" ref="I21:I46" si="3">+G21</f>
        <v>-2.8296000018599443E-3</v>
      </c>
      <c r="Q21" s="2">
        <f t="shared" ref="Q21:Q52" si="4">+C21-15018.5</f>
        <v>12074.630000000001</v>
      </c>
    </row>
    <row r="22" spans="1:32">
      <c r="A22" s="45" t="s">
        <v>102</v>
      </c>
      <c r="B22" s="47" t="s">
        <v>70</v>
      </c>
      <c r="C22" s="46">
        <v>27158.2</v>
      </c>
      <c r="D22" s="46" t="s">
        <v>96</v>
      </c>
      <c r="E22">
        <f t="shared" si="0"/>
        <v>-13121.966448197349</v>
      </c>
      <c r="F22">
        <f t="shared" si="1"/>
        <v>-13122</v>
      </c>
      <c r="G22">
        <f t="shared" si="2"/>
        <v>7.2689399996306747E-2</v>
      </c>
      <c r="I22">
        <f t="shared" si="3"/>
        <v>7.2689399996306747E-2</v>
      </c>
      <c r="Q22" s="2">
        <f t="shared" si="4"/>
        <v>12139.7</v>
      </c>
    </row>
    <row r="23" spans="1:32">
      <c r="A23" s="45" t="s">
        <v>102</v>
      </c>
      <c r="B23" s="47" t="s">
        <v>70</v>
      </c>
      <c r="C23" s="46">
        <v>27459.32</v>
      </c>
      <c r="D23" s="46" t="s">
        <v>96</v>
      </c>
      <c r="E23">
        <f t="shared" si="0"/>
        <v>-12982.976185316413</v>
      </c>
      <c r="F23">
        <f t="shared" si="1"/>
        <v>-12983</v>
      </c>
      <c r="G23">
        <f t="shared" si="2"/>
        <v>5.1594099997601006E-2</v>
      </c>
      <c r="I23">
        <f t="shared" si="3"/>
        <v>5.1594099997601006E-2</v>
      </c>
      <c r="Q23" s="2">
        <f t="shared" si="4"/>
        <v>12440.82</v>
      </c>
    </row>
    <row r="24" spans="1:32">
      <c r="A24" s="45" t="s">
        <v>102</v>
      </c>
      <c r="B24" s="47" t="s">
        <v>70</v>
      </c>
      <c r="C24" s="46">
        <v>27485.360000000001</v>
      </c>
      <c r="D24" s="46" t="s">
        <v>96</v>
      </c>
      <c r="E24">
        <f t="shared" si="0"/>
        <v>-12970.956703231464</v>
      </c>
      <c r="F24">
        <f t="shared" si="1"/>
        <v>-12971</v>
      </c>
      <c r="G24">
        <f t="shared" si="2"/>
        <v>9.3801699997129617E-2</v>
      </c>
      <c r="I24">
        <f t="shared" si="3"/>
        <v>9.3801699997129617E-2</v>
      </c>
      <c r="Q24" s="2">
        <f t="shared" si="4"/>
        <v>12466.86</v>
      </c>
    </row>
    <row r="25" spans="1:32">
      <c r="A25" s="45" t="s">
        <v>102</v>
      </c>
      <c r="B25" s="47" t="s">
        <v>70</v>
      </c>
      <c r="C25" s="46">
        <v>27834.07</v>
      </c>
      <c r="D25" s="46" t="s">
        <v>96</v>
      </c>
      <c r="E25">
        <f t="shared" si="0"/>
        <v>-12809.999959842746</v>
      </c>
      <c r="F25">
        <f t="shared" si="1"/>
        <v>-12810</v>
      </c>
      <c r="G25">
        <f t="shared" si="2"/>
        <v>8.6999996710801497E-5</v>
      </c>
      <c r="I25">
        <f t="shared" si="3"/>
        <v>8.6999996710801497E-5</v>
      </c>
      <c r="Q25" s="2">
        <f t="shared" si="4"/>
        <v>12815.57</v>
      </c>
    </row>
    <row r="26" spans="1:32">
      <c r="A26" s="45" t="s">
        <v>102</v>
      </c>
      <c r="B26" s="47" t="s">
        <v>70</v>
      </c>
      <c r="C26" s="46">
        <v>27860.14</v>
      </c>
      <c r="D26" s="46" t="s">
        <v>96</v>
      </c>
      <c r="E26">
        <f t="shared" si="0"/>
        <v>-12797.966630428207</v>
      </c>
      <c r="F26">
        <f t="shared" si="1"/>
        <v>-12798</v>
      </c>
      <c r="G26">
        <f t="shared" si="2"/>
        <v>7.2294599995075259E-2</v>
      </c>
      <c r="I26">
        <f t="shared" si="3"/>
        <v>7.2294599995075259E-2</v>
      </c>
      <c r="Q26" s="2">
        <f t="shared" si="4"/>
        <v>12841.64</v>
      </c>
    </row>
    <row r="27" spans="1:32">
      <c r="A27" s="45" t="s">
        <v>121</v>
      </c>
      <c r="B27" s="47" t="s">
        <v>70</v>
      </c>
      <c r="C27" s="46">
        <v>27860.154999999999</v>
      </c>
      <c r="D27" s="46" t="s">
        <v>96</v>
      </c>
      <c r="E27">
        <f t="shared" si="0"/>
        <v>-12797.959706763411</v>
      </c>
      <c r="F27">
        <f t="shared" si="1"/>
        <v>-12798</v>
      </c>
      <c r="G27">
        <f t="shared" si="2"/>
        <v>8.7294599994493183E-2</v>
      </c>
      <c r="I27">
        <f t="shared" si="3"/>
        <v>8.7294599994493183E-2</v>
      </c>
      <c r="Q27" s="2">
        <f t="shared" si="4"/>
        <v>12841.654999999999</v>
      </c>
    </row>
    <row r="28" spans="1:32">
      <c r="A28" s="45" t="s">
        <v>102</v>
      </c>
      <c r="B28" s="47" t="s">
        <v>70</v>
      </c>
      <c r="C28" s="46">
        <v>27862.33</v>
      </c>
      <c r="D28" s="46" t="s">
        <v>96</v>
      </c>
      <c r="E28">
        <f t="shared" si="0"/>
        <v>-12796.955775368066</v>
      </c>
      <c r="F28">
        <f t="shared" si="1"/>
        <v>-12797</v>
      </c>
      <c r="G28">
        <f t="shared" si="2"/>
        <v>9.5811899998807348E-2</v>
      </c>
      <c r="I28">
        <f t="shared" si="3"/>
        <v>9.5811899998807348E-2</v>
      </c>
      <c r="Q28" s="2">
        <f t="shared" si="4"/>
        <v>12843.830000000002</v>
      </c>
    </row>
    <row r="29" spans="1:32">
      <c r="A29" s="45" t="s">
        <v>129</v>
      </c>
      <c r="B29" s="47" t="s">
        <v>70</v>
      </c>
      <c r="C29" s="46">
        <v>29318.236000000001</v>
      </c>
      <c r="D29" s="46" t="s">
        <v>96</v>
      </c>
      <c r="E29">
        <f t="shared" si="0"/>
        <v>-12124.942100853148</v>
      </c>
      <c r="F29">
        <f t="shared" si="1"/>
        <v>-12125</v>
      </c>
      <c r="G29">
        <f t="shared" si="2"/>
        <v>0.12543749999895226</v>
      </c>
      <c r="I29">
        <f t="shared" si="3"/>
        <v>0.12543749999895226</v>
      </c>
      <c r="Q29" s="2">
        <f t="shared" si="4"/>
        <v>14299.736000000001</v>
      </c>
    </row>
    <row r="30" spans="1:32">
      <c r="A30" t="s">
        <v>31</v>
      </c>
      <c r="C30" s="15">
        <v>41279.569000000003</v>
      </c>
      <c r="D30" s="14"/>
      <c r="E30">
        <f t="shared" si="0"/>
        <v>-6603.8580875813132</v>
      </c>
      <c r="F30">
        <f t="shared" si="1"/>
        <v>-6604</v>
      </c>
      <c r="G30">
        <f t="shared" si="2"/>
        <v>0.30745079999906011</v>
      </c>
      <c r="I30">
        <f t="shared" si="3"/>
        <v>0.30745079999906011</v>
      </c>
      <c r="Q30" s="2">
        <f t="shared" si="4"/>
        <v>26261.069000000003</v>
      </c>
      <c r="AB30">
        <v>8</v>
      </c>
      <c r="AD30" t="s">
        <v>30</v>
      </c>
      <c r="AF30" t="s">
        <v>32</v>
      </c>
    </row>
    <row r="31" spans="1:32">
      <c r="A31" t="s">
        <v>34</v>
      </c>
      <c r="C31" s="15">
        <v>41996.705000000002</v>
      </c>
      <c r="D31" s="14"/>
      <c r="E31">
        <f t="shared" si="0"/>
        <v>-6272.8441357967004</v>
      </c>
      <c r="F31">
        <f t="shared" si="1"/>
        <v>-6273</v>
      </c>
      <c r="G31">
        <f t="shared" si="2"/>
        <v>0.33767709999665385</v>
      </c>
      <c r="I31">
        <f t="shared" si="3"/>
        <v>0.33767709999665385</v>
      </c>
      <c r="Q31" s="2">
        <f t="shared" si="4"/>
        <v>26978.205000000002</v>
      </c>
      <c r="AA31" t="s">
        <v>33</v>
      </c>
      <c r="AB31">
        <v>8</v>
      </c>
      <c r="AD31" t="s">
        <v>30</v>
      </c>
      <c r="AF31" t="s">
        <v>32</v>
      </c>
    </row>
    <row r="32" spans="1:32">
      <c r="A32" t="s">
        <v>35</v>
      </c>
      <c r="C32" s="15">
        <v>42059.508999999998</v>
      </c>
      <c r="D32" s="14"/>
      <c r="E32">
        <f t="shared" si="0"/>
        <v>-6243.8552128756928</v>
      </c>
      <c r="F32">
        <f t="shared" si="1"/>
        <v>-6244</v>
      </c>
      <c r="G32">
        <f t="shared" si="2"/>
        <v>0.31367879999743309</v>
      </c>
      <c r="I32">
        <f t="shared" si="3"/>
        <v>0.31367879999743309</v>
      </c>
      <c r="Q32" s="2">
        <f t="shared" si="4"/>
        <v>27041.008999999998</v>
      </c>
      <c r="AA32" t="s">
        <v>33</v>
      </c>
      <c r="AB32">
        <v>10</v>
      </c>
      <c r="AD32" t="s">
        <v>30</v>
      </c>
      <c r="AF32" t="s">
        <v>32</v>
      </c>
    </row>
    <row r="33" spans="1:32">
      <c r="A33" t="s">
        <v>37</v>
      </c>
      <c r="C33" s="15">
        <v>42109.362000000001</v>
      </c>
      <c r="D33" s="14"/>
      <c r="E33">
        <f t="shared" si="0"/>
        <v>-6220.844182139097</v>
      </c>
      <c r="F33">
        <f t="shared" si="1"/>
        <v>-6221</v>
      </c>
      <c r="G33">
        <f t="shared" si="2"/>
        <v>0.33757669999613427</v>
      </c>
      <c r="I33">
        <f t="shared" si="3"/>
        <v>0.33757669999613427</v>
      </c>
      <c r="Q33" s="2">
        <f t="shared" si="4"/>
        <v>27090.862000000001</v>
      </c>
      <c r="AA33" t="s">
        <v>33</v>
      </c>
      <c r="AB33">
        <v>13</v>
      </c>
      <c r="AD33" t="s">
        <v>36</v>
      </c>
      <c r="AF33" t="s">
        <v>32</v>
      </c>
    </row>
    <row r="34" spans="1:32">
      <c r="A34" t="s">
        <v>37</v>
      </c>
      <c r="C34" s="15">
        <v>42109.409</v>
      </c>
      <c r="D34" s="14" t="s">
        <v>38</v>
      </c>
      <c r="E34">
        <f t="shared" si="0"/>
        <v>-6220.8224879894051</v>
      </c>
      <c r="F34">
        <f t="shared" si="1"/>
        <v>-6221</v>
      </c>
      <c r="G34">
        <f t="shared" si="2"/>
        <v>0.38457669999479549</v>
      </c>
      <c r="I34">
        <f t="shared" si="3"/>
        <v>0.38457669999479549</v>
      </c>
      <c r="Q34" s="2">
        <f t="shared" si="4"/>
        <v>27090.909</v>
      </c>
      <c r="AA34" t="s">
        <v>33</v>
      </c>
      <c r="AB34">
        <v>9</v>
      </c>
      <c r="AD34" t="s">
        <v>30</v>
      </c>
      <c r="AF34" t="s">
        <v>32</v>
      </c>
    </row>
    <row r="35" spans="1:32">
      <c r="A35" s="45" t="s">
        <v>154</v>
      </c>
      <c r="B35" s="47" t="s">
        <v>70</v>
      </c>
      <c r="C35" s="46">
        <v>42843.584000000003</v>
      </c>
      <c r="D35" s="46" t="s">
        <v>96</v>
      </c>
      <c r="E35">
        <f t="shared" si="0"/>
        <v>-5881.9437145747806</v>
      </c>
      <c r="F35">
        <f t="shared" si="1"/>
        <v>-5882</v>
      </c>
      <c r="G35">
        <f t="shared" si="2"/>
        <v>0.1219414000006509</v>
      </c>
      <c r="I35">
        <f t="shared" si="3"/>
        <v>0.1219414000006509</v>
      </c>
      <c r="Q35" s="2">
        <f t="shared" si="4"/>
        <v>27825.084000000003</v>
      </c>
    </row>
    <row r="36" spans="1:32">
      <c r="A36" s="45" t="s">
        <v>154</v>
      </c>
      <c r="B36" s="47" t="s">
        <v>70</v>
      </c>
      <c r="C36" s="46">
        <v>42843.584999999999</v>
      </c>
      <c r="D36" s="46" t="s">
        <v>96</v>
      </c>
      <c r="E36">
        <f t="shared" si="0"/>
        <v>-5881.9432529971291</v>
      </c>
      <c r="F36">
        <f t="shared" si="1"/>
        <v>-5882</v>
      </c>
      <c r="G36">
        <f t="shared" si="2"/>
        <v>0.12294139999721665</v>
      </c>
      <c r="I36">
        <f t="shared" si="3"/>
        <v>0.12294139999721665</v>
      </c>
      <c r="Q36" s="2">
        <f t="shared" si="4"/>
        <v>27825.084999999999</v>
      </c>
    </row>
    <row r="37" spans="1:32">
      <c r="A37" s="45" t="s">
        <v>154</v>
      </c>
      <c r="B37" s="47" t="s">
        <v>70</v>
      </c>
      <c r="C37" s="46">
        <v>42856.582000000002</v>
      </c>
      <c r="D37" s="46" t="s">
        <v>96</v>
      </c>
      <c r="E37">
        <f t="shared" si="0"/>
        <v>-5875.9441282406733</v>
      </c>
      <c r="F37">
        <f t="shared" si="1"/>
        <v>-5876</v>
      </c>
      <c r="G37">
        <f t="shared" si="2"/>
        <v>0.12104520000139019</v>
      </c>
      <c r="I37">
        <f t="shared" si="3"/>
        <v>0.12104520000139019</v>
      </c>
      <c r="Q37" s="2">
        <f t="shared" si="4"/>
        <v>27838.082000000002</v>
      </c>
    </row>
    <row r="38" spans="1:32">
      <c r="A38" s="45" t="s">
        <v>154</v>
      </c>
      <c r="B38" s="47" t="s">
        <v>70</v>
      </c>
      <c r="C38" s="46">
        <v>43055.892999999996</v>
      </c>
      <c r="D38" s="46" t="s">
        <v>96</v>
      </c>
      <c r="E38">
        <f t="shared" si="0"/>
        <v>-5783.9466246372549</v>
      </c>
      <c r="F38">
        <f t="shared" si="1"/>
        <v>-5784</v>
      </c>
      <c r="G38">
        <f t="shared" si="2"/>
        <v>0.11563679999380838</v>
      </c>
      <c r="I38">
        <f t="shared" si="3"/>
        <v>0.11563679999380838</v>
      </c>
      <c r="Q38" s="2">
        <f t="shared" si="4"/>
        <v>28037.392999999996</v>
      </c>
    </row>
    <row r="39" spans="1:32">
      <c r="A39" s="45" t="s">
        <v>154</v>
      </c>
      <c r="B39" s="47" t="s">
        <v>70</v>
      </c>
      <c r="C39" s="46">
        <v>43055.898000000001</v>
      </c>
      <c r="D39" s="46" t="s">
        <v>96</v>
      </c>
      <c r="E39">
        <f t="shared" si="0"/>
        <v>-5783.9443167489881</v>
      </c>
      <c r="F39">
        <f t="shared" si="1"/>
        <v>-5784</v>
      </c>
      <c r="G39">
        <f t="shared" si="2"/>
        <v>0.12063679999846499</v>
      </c>
      <c r="I39">
        <f t="shared" si="3"/>
        <v>0.12063679999846499</v>
      </c>
      <c r="Q39" s="2">
        <f t="shared" si="4"/>
        <v>28037.398000000001</v>
      </c>
    </row>
    <row r="40" spans="1:32">
      <c r="A40" s="45" t="s">
        <v>154</v>
      </c>
      <c r="B40" s="47" t="s">
        <v>70</v>
      </c>
      <c r="C40" s="46">
        <v>43094.889000000003</v>
      </c>
      <c r="D40" s="46" t="s">
        <v>96</v>
      </c>
      <c r="E40">
        <f t="shared" si="0"/>
        <v>-5765.9469424796243</v>
      </c>
      <c r="F40">
        <f t="shared" si="1"/>
        <v>-5766</v>
      </c>
      <c r="G40">
        <f t="shared" si="2"/>
        <v>0.11494819999643369</v>
      </c>
      <c r="I40">
        <f t="shared" si="3"/>
        <v>0.11494819999643369</v>
      </c>
      <c r="Q40" s="2">
        <f t="shared" si="4"/>
        <v>28076.389000000003</v>
      </c>
    </row>
    <row r="41" spans="1:32">
      <c r="A41" s="45" t="s">
        <v>154</v>
      </c>
      <c r="B41" s="47" t="s">
        <v>70</v>
      </c>
      <c r="C41" s="46">
        <v>43094.892999999996</v>
      </c>
      <c r="D41" s="46" t="s">
        <v>96</v>
      </c>
      <c r="E41">
        <f t="shared" si="0"/>
        <v>-5765.9450961690145</v>
      </c>
      <c r="F41">
        <f t="shared" si="1"/>
        <v>-5766</v>
      </c>
      <c r="G41">
        <f t="shared" si="2"/>
        <v>0.11894819998997264</v>
      </c>
      <c r="I41">
        <f t="shared" si="3"/>
        <v>0.11894819998997264</v>
      </c>
      <c r="Q41" s="2">
        <f t="shared" si="4"/>
        <v>28076.392999999996</v>
      </c>
    </row>
    <row r="42" spans="1:32">
      <c r="A42" s="45" t="s">
        <v>154</v>
      </c>
      <c r="B42" s="47" t="s">
        <v>70</v>
      </c>
      <c r="C42" s="46">
        <v>43170.716999999997</v>
      </c>
      <c r="D42" s="46" t="s">
        <v>96</v>
      </c>
      <c r="E42">
        <f t="shared" si="0"/>
        <v>-5730.946432205531</v>
      </c>
      <c r="F42">
        <f t="shared" si="1"/>
        <v>-5731</v>
      </c>
      <c r="G42">
        <f t="shared" si="2"/>
        <v>0.11605369999597315</v>
      </c>
      <c r="I42">
        <f t="shared" si="3"/>
        <v>0.11605369999597315</v>
      </c>
      <c r="Q42" s="2">
        <f t="shared" si="4"/>
        <v>28152.216999999997</v>
      </c>
    </row>
    <row r="43" spans="1:32">
      <c r="A43" t="s">
        <v>40</v>
      </c>
      <c r="C43" s="15">
        <v>44238.77</v>
      </c>
      <c r="D43" s="14"/>
      <c r="E43">
        <f t="shared" si="0"/>
        <v>-5237.9570351519569</v>
      </c>
      <c r="F43">
        <f t="shared" si="1"/>
        <v>-5238</v>
      </c>
      <c r="G43">
        <f t="shared" si="2"/>
        <v>9.3082599989429582E-2</v>
      </c>
      <c r="I43">
        <f t="shared" si="3"/>
        <v>9.3082599989429582E-2</v>
      </c>
      <c r="Q43" s="2">
        <f t="shared" si="4"/>
        <v>29220.269999999997</v>
      </c>
      <c r="AA43" t="s">
        <v>33</v>
      </c>
      <c r="AB43">
        <v>19</v>
      </c>
      <c r="AD43" t="s">
        <v>39</v>
      </c>
      <c r="AF43" t="s">
        <v>41</v>
      </c>
    </row>
    <row r="44" spans="1:32">
      <c r="A44" t="s">
        <v>40</v>
      </c>
      <c r="C44" s="15">
        <v>44238.775999999998</v>
      </c>
      <c r="D44" s="14"/>
      <c r="E44">
        <f t="shared" si="0"/>
        <v>-5237.9542656860385</v>
      </c>
      <c r="F44">
        <f t="shared" si="1"/>
        <v>-5238</v>
      </c>
      <c r="G44">
        <f t="shared" si="2"/>
        <v>9.9082599990651943E-2</v>
      </c>
      <c r="I44">
        <f t="shared" si="3"/>
        <v>9.9082599990651943E-2</v>
      </c>
      <c r="Q44" s="2">
        <f t="shared" si="4"/>
        <v>29220.275999999998</v>
      </c>
      <c r="AA44" t="s">
        <v>33</v>
      </c>
      <c r="AB44">
        <v>17</v>
      </c>
      <c r="AD44" t="s">
        <v>42</v>
      </c>
      <c r="AF44" t="s">
        <v>41</v>
      </c>
    </row>
    <row r="45" spans="1:32">
      <c r="A45" t="s">
        <v>40</v>
      </c>
      <c r="C45" s="15">
        <v>44576.737000000001</v>
      </c>
      <c r="D45" s="14"/>
      <c r="E45">
        <f t="shared" si="0"/>
        <v>-5081.9590204897559</v>
      </c>
      <c r="F45">
        <f t="shared" si="1"/>
        <v>-5082</v>
      </c>
      <c r="G45">
        <f t="shared" si="2"/>
        <v>8.8781399994331878E-2</v>
      </c>
      <c r="I45">
        <f t="shared" si="3"/>
        <v>8.8781399994331878E-2</v>
      </c>
      <c r="Q45" s="2">
        <f t="shared" si="4"/>
        <v>29558.237000000001</v>
      </c>
      <c r="AA45" t="s">
        <v>33</v>
      </c>
      <c r="AB45">
        <v>14</v>
      </c>
      <c r="AD45" t="s">
        <v>39</v>
      </c>
      <c r="AF45" t="s">
        <v>41</v>
      </c>
    </row>
    <row r="46" spans="1:32">
      <c r="A46" t="s">
        <v>43</v>
      </c>
      <c r="C46" s="15">
        <v>44598.411999999997</v>
      </c>
      <c r="D46" s="14"/>
      <c r="E46">
        <f t="shared" si="0"/>
        <v>-5071.954324860294</v>
      </c>
      <c r="F46">
        <f t="shared" si="1"/>
        <v>-5072</v>
      </c>
      <c r="G46">
        <f t="shared" si="2"/>
        <v>9.8954399989452213E-2</v>
      </c>
      <c r="I46">
        <f t="shared" si="3"/>
        <v>9.8954399989452213E-2</v>
      </c>
      <c r="Q46" s="2">
        <f t="shared" si="4"/>
        <v>29579.911999999997</v>
      </c>
      <c r="AA46" t="s">
        <v>33</v>
      </c>
      <c r="AB46">
        <v>6</v>
      </c>
      <c r="AD46" t="s">
        <v>30</v>
      </c>
      <c r="AF46" t="s">
        <v>32</v>
      </c>
    </row>
    <row r="47" spans="1:32">
      <c r="A47" t="s">
        <v>13</v>
      </c>
      <c r="C47" s="14">
        <v>44598.411999999997</v>
      </c>
      <c r="D47" s="14" t="s">
        <v>15</v>
      </c>
      <c r="E47">
        <f t="shared" si="0"/>
        <v>-5071.954324860294</v>
      </c>
      <c r="F47">
        <f t="shared" si="1"/>
        <v>-5072</v>
      </c>
      <c r="G47">
        <f t="shared" si="2"/>
        <v>9.8954399989452213E-2</v>
      </c>
      <c r="H47">
        <f>+G47</f>
        <v>9.8954399989452213E-2</v>
      </c>
      <c r="Q47" s="2">
        <f t="shared" si="4"/>
        <v>29579.911999999997</v>
      </c>
    </row>
    <row r="48" spans="1:32">
      <c r="A48" t="s">
        <v>40</v>
      </c>
      <c r="C48" s="15">
        <v>44654.728000000003</v>
      </c>
      <c r="D48" s="14"/>
      <c r="E48">
        <f t="shared" si="0"/>
        <v>-5045.9601177521517</v>
      </c>
      <c r="F48">
        <f t="shared" si="1"/>
        <v>-5046</v>
      </c>
      <c r="G48">
        <f t="shared" si="2"/>
        <v>8.640420000301674E-2</v>
      </c>
      <c r="I48">
        <f t="shared" ref="I48:I87" si="5">+G48</f>
        <v>8.640420000301674E-2</v>
      </c>
      <c r="Q48" s="2">
        <f t="shared" si="4"/>
        <v>29636.228000000003</v>
      </c>
      <c r="AA48" t="s">
        <v>33</v>
      </c>
      <c r="AB48">
        <v>13</v>
      </c>
      <c r="AD48" t="s">
        <v>39</v>
      </c>
      <c r="AF48" t="s">
        <v>41</v>
      </c>
    </row>
    <row r="49" spans="1:32">
      <c r="A49" t="s">
        <v>44</v>
      </c>
      <c r="C49" s="15">
        <v>44661.267999999996</v>
      </c>
      <c r="D49" s="14"/>
      <c r="E49">
        <f t="shared" si="0"/>
        <v>-5042.9413999013268</v>
      </c>
      <c r="F49">
        <f t="shared" si="1"/>
        <v>-5043</v>
      </c>
      <c r="G49">
        <f t="shared" si="2"/>
        <v>0.12695609999354929</v>
      </c>
      <c r="I49">
        <f t="shared" si="5"/>
        <v>0.12695609999354929</v>
      </c>
      <c r="Q49" s="2">
        <f t="shared" si="4"/>
        <v>29642.767999999996</v>
      </c>
      <c r="AA49" t="s">
        <v>33</v>
      </c>
      <c r="AB49">
        <v>7</v>
      </c>
      <c r="AD49" t="s">
        <v>30</v>
      </c>
      <c r="AF49" t="s">
        <v>32</v>
      </c>
    </row>
    <row r="50" spans="1:32">
      <c r="A50" t="s">
        <v>45</v>
      </c>
      <c r="C50" s="15">
        <v>44912.542999999998</v>
      </c>
      <c r="D50" s="14"/>
      <c r="E50">
        <f t="shared" si="0"/>
        <v>-4926.9584751357606</v>
      </c>
      <c r="F50">
        <f t="shared" si="1"/>
        <v>-4927</v>
      </c>
      <c r="G50">
        <f t="shared" si="2"/>
        <v>8.9962899997772183E-2</v>
      </c>
      <c r="I50">
        <f t="shared" si="5"/>
        <v>8.9962899997772183E-2</v>
      </c>
      <c r="Q50" s="2">
        <f t="shared" si="4"/>
        <v>29894.042999999998</v>
      </c>
      <c r="AA50" t="s">
        <v>33</v>
      </c>
      <c r="AB50">
        <v>6</v>
      </c>
      <c r="AD50" t="s">
        <v>30</v>
      </c>
      <c r="AF50" t="s">
        <v>32</v>
      </c>
    </row>
    <row r="51" spans="1:32">
      <c r="A51" t="s">
        <v>45</v>
      </c>
      <c r="C51" s="15">
        <v>44925.55</v>
      </c>
      <c r="D51" s="14"/>
      <c r="E51">
        <f t="shared" si="0"/>
        <v>-4920.9547346027739</v>
      </c>
      <c r="F51">
        <f t="shared" si="1"/>
        <v>-4921</v>
      </c>
      <c r="G51">
        <f t="shared" si="2"/>
        <v>9.806669999670703E-2</v>
      </c>
      <c r="I51">
        <f t="shared" si="5"/>
        <v>9.806669999670703E-2</v>
      </c>
      <c r="Q51" s="2">
        <f t="shared" si="4"/>
        <v>29907.050000000003</v>
      </c>
      <c r="AA51" t="s">
        <v>33</v>
      </c>
      <c r="AB51">
        <v>6</v>
      </c>
      <c r="AD51" t="s">
        <v>30</v>
      </c>
      <c r="AF51" t="s">
        <v>32</v>
      </c>
    </row>
    <row r="52" spans="1:32">
      <c r="A52" s="45" t="s">
        <v>205</v>
      </c>
      <c r="B52" s="47" t="s">
        <v>70</v>
      </c>
      <c r="C52" s="46">
        <v>45001.26</v>
      </c>
      <c r="D52" s="46" t="s">
        <v>96</v>
      </c>
      <c r="E52">
        <f t="shared" si="0"/>
        <v>-4886.0086904917362</v>
      </c>
      <c r="F52">
        <f t="shared" si="1"/>
        <v>-4886</v>
      </c>
      <c r="G52">
        <f t="shared" si="2"/>
        <v>-1.8827799998689443E-2</v>
      </c>
      <c r="I52">
        <f t="shared" si="5"/>
        <v>-1.8827799998689443E-2</v>
      </c>
      <c r="Q52" s="2">
        <f t="shared" si="4"/>
        <v>29982.760000000002</v>
      </c>
    </row>
    <row r="53" spans="1:32">
      <c r="A53" t="s">
        <v>46</v>
      </c>
      <c r="C53" s="15">
        <v>45001.36</v>
      </c>
      <c r="D53" s="14"/>
      <c r="E53">
        <f t="shared" ref="E53:E84" si="6">+(C53-C$7)/C$8</f>
        <v>-4885.9625327264339</v>
      </c>
      <c r="F53">
        <f t="shared" ref="F53:F84" si="7">ROUND(2*E53,0)/2</f>
        <v>-4886</v>
      </c>
      <c r="G53">
        <f t="shared" ref="G53:G84" si="8">+C53-(C$7+F53*C$8)</f>
        <v>8.1172199999855366E-2</v>
      </c>
      <c r="I53">
        <f t="shared" si="5"/>
        <v>8.1172199999855366E-2</v>
      </c>
      <c r="Q53" s="2">
        <f t="shared" ref="Q53:Q84" si="9">+C53-15018.5</f>
        <v>29982.86</v>
      </c>
      <c r="AA53" t="s">
        <v>33</v>
      </c>
      <c r="AB53">
        <v>9</v>
      </c>
      <c r="AD53" t="s">
        <v>30</v>
      </c>
      <c r="AF53" t="s">
        <v>32</v>
      </c>
    </row>
    <row r="54" spans="1:32">
      <c r="A54" t="s">
        <v>47</v>
      </c>
      <c r="C54" s="15">
        <v>45053.349000000002</v>
      </c>
      <c r="D54" s="14"/>
      <c r="E54">
        <f t="shared" si="6"/>
        <v>-4861.9655721229628</v>
      </c>
      <c r="F54">
        <f t="shared" si="7"/>
        <v>-4862</v>
      </c>
      <c r="G54">
        <f t="shared" si="8"/>
        <v>7.4587399998563342E-2</v>
      </c>
      <c r="I54">
        <f t="shared" si="5"/>
        <v>7.4587399998563342E-2</v>
      </c>
      <c r="Q54" s="2">
        <f t="shared" si="9"/>
        <v>30034.849000000002</v>
      </c>
      <c r="AA54" t="s">
        <v>33</v>
      </c>
      <c r="AB54">
        <v>6</v>
      </c>
      <c r="AD54" t="s">
        <v>30</v>
      </c>
      <c r="AF54" t="s">
        <v>32</v>
      </c>
    </row>
    <row r="55" spans="1:32">
      <c r="A55" t="s">
        <v>48</v>
      </c>
      <c r="C55" s="15">
        <v>45417.307999999997</v>
      </c>
      <c r="D55" s="14"/>
      <c r="E55">
        <f t="shared" si="6"/>
        <v>-4693.9702311031633</v>
      </c>
      <c r="F55">
        <f t="shared" si="7"/>
        <v>-4694</v>
      </c>
      <c r="G55">
        <f t="shared" si="8"/>
        <v>6.449379999685334E-2</v>
      </c>
      <c r="I55">
        <f t="shared" si="5"/>
        <v>6.449379999685334E-2</v>
      </c>
      <c r="Q55" s="2">
        <f t="shared" si="9"/>
        <v>30398.807999999997</v>
      </c>
      <c r="AA55" t="s">
        <v>33</v>
      </c>
      <c r="AB55">
        <v>5</v>
      </c>
      <c r="AD55" t="s">
        <v>30</v>
      </c>
      <c r="AF55" t="s">
        <v>32</v>
      </c>
    </row>
    <row r="56" spans="1:32">
      <c r="A56" t="s">
        <v>49</v>
      </c>
      <c r="C56" s="15">
        <v>45705.459000000003</v>
      </c>
      <c r="D56" s="14" t="s">
        <v>38</v>
      </c>
      <c r="E56">
        <f t="shared" si="6"/>
        <v>-4560.9661688043943</v>
      </c>
      <c r="F56">
        <f t="shared" si="7"/>
        <v>-4561</v>
      </c>
      <c r="G56">
        <f t="shared" si="8"/>
        <v>7.3294699999678414E-2</v>
      </c>
      <c r="I56">
        <f t="shared" si="5"/>
        <v>7.3294699999678414E-2</v>
      </c>
      <c r="Q56" s="2">
        <f t="shared" si="9"/>
        <v>30686.959000000003</v>
      </c>
      <c r="AA56" t="s">
        <v>33</v>
      </c>
      <c r="AB56">
        <v>5</v>
      </c>
      <c r="AD56" t="s">
        <v>30</v>
      </c>
      <c r="AF56" t="s">
        <v>32</v>
      </c>
    </row>
    <row r="57" spans="1:32">
      <c r="A57" t="s">
        <v>40</v>
      </c>
      <c r="C57" s="15">
        <v>45785.62</v>
      </c>
      <c r="D57" s="14"/>
      <c r="E57">
        <f t="shared" si="6"/>
        <v>-4523.9656425597123</v>
      </c>
      <c r="F57">
        <f t="shared" si="7"/>
        <v>-4524</v>
      </c>
      <c r="G57">
        <f t="shared" si="8"/>
        <v>7.4434800000744872E-2</v>
      </c>
      <c r="I57">
        <f t="shared" si="5"/>
        <v>7.4434800000744872E-2</v>
      </c>
      <c r="Q57" s="2">
        <f t="shared" si="9"/>
        <v>30767.120000000003</v>
      </c>
      <c r="AA57" t="s">
        <v>33</v>
      </c>
      <c r="AB57">
        <v>12</v>
      </c>
      <c r="AD57" t="s">
        <v>39</v>
      </c>
      <c r="AF57" t="s">
        <v>41</v>
      </c>
    </row>
    <row r="58" spans="1:32">
      <c r="A58" t="s">
        <v>40</v>
      </c>
      <c r="C58" s="15">
        <v>46117.078000000001</v>
      </c>
      <c r="D58" s="14"/>
      <c r="E58">
        <f t="shared" si="6"/>
        <v>-4370.9720368410981</v>
      </c>
      <c r="F58">
        <f t="shared" si="7"/>
        <v>-4371</v>
      </c>
      <c r="G58">
        <f t="shared" si="8"/>
        <v>6.05816999959643E-2</v>
      </c>
      <c r="I58">
        <f t="shared" si="5"/>
        <v>6.05816999959643E-2</v>
      </c>
      <c r="Q58" s="2">
        <f t="shared" si="9"/>
        <v>31098.578000000001</v>
      </c>
      <c r="AA58" t="s">
        <v>50</v>
      </c>
      <c r="AB58">
        <v>22</v>
      </c>
      <c r="AD58" t="s">
        <v>51</v>
      </c>
      <c r="AF58" t="s">
        <v>41</v>
      </c>
    </row>
    <row r="59" spans="1:32">
      <c r="A59" t="s">
        <v>40</v>
      </c>
      <c r="C59" s="15">
        <v>46413.889000000003</v>
      </c>
      <c r="D59" s="14"/>
      <c r="E59">
        <f t="shared" si="6"/>
        <v>-4233.9707120670755</v>
      </c>
      <c r="F59">
        <f t="shared" si="7"/>
        <v>-4234</v>
      </c>
      <c r="G59">
        <f t="shared" si="8"/>
        <v>6.3451800000621006E-2</v>
      </c>
      <c r="I59">
        <f t="shared" si="5"/>
        <v>6.3451800000621006E-2</v>
      </c>
      <c r="Q59" s="2">
        <f t="shared" si="9"/>
        <v>31395.389000000003</v>
      </c>
      <c r="AA59" t="s">
        <v>33</v>
      </c>
      <c r="AB59">
        <v>19</v>
      </c>
      <c r="AD59" t="s">
        <v>39</v>
      </c>
      <c r="AF59" t="s">
        <v>41</v>
      </c>
    </row>
    <row r="60" spans="1:32">
      <c r="A60" t="s">
        <v>40</v>
      </c>
      <c r="C60" s="15">
        <v>46450.728999999999</v>
      </c>
      <c r="D60" s="14"/>
      <c r="E60">
        <f t="shared" si="6"/>
        <v>-4216.9661913293858</v>
      </c>
      <c r="F60">
        <f t="shared" si="7"/>
        <v>-4217</v>
      </c>
      <c r="G60">
        <f t="shared" si="8"/>
        <v>7.3245899991889019E-2</v>
      </c>
      <c r="I60">
        <f t="shared" si="5"/>
        <v>7.3245899991889019E-2</v>
      </c>
      <c r="Q60" s="2">
        <f t="shared" si="9"/>
        <v>31432.228999999999</v>
      </c>
      <c r="AA60" t="s">
        <v>33</v>
      </c>
      <c r="AB60">
        <v>20</v>
      </c>
      <c r="AD60" t="s">
        <v>52</v>
      </c>
      <c r="AF60" t="s">
        <v>41</v>
      </c>
    </row>
    <row r="61" spans="1:32">
      <c r="A61" t="s">
        <v>40</v>
      </c>
      <c r="C61" s="15">
        <v>46814.688000000002</v>
      </c>
      <c r="D61" s="14"/>
      <c r="E61">
        <f t="shared" si="6"/>
        <v>-4048.9708503095831</v>
      </c>
      <c r="F61">
        <f t="shared" si="7"/>
        <v>-4049</v>
      </c>
      <c r="G61">
        <f t="shared" si="8"/>
        <v>6.3152299997454975E-2</v>
      </c>
      <c r="I61">
        <f t="shared" si="5"/>
        <v>6.3152299997454975E-2</v>
      </c>
      <c r="Q61" s="2">
        <f t="shared" si="9"/>
        <v>31796.188000000002</v>
      </c>
      <c r="AA61" t="s">
        <v>33</v>
      </c>
      <c r="AB61">
        <v>17</v>
      </c>
      <c r="AD61" t="s">
        <v>39</v>
      </c>
      <c r="AF61" t="s">
        <v>41</v>
      </c>
    </row>
    <row r="62" spans="1:32">
      <c r="A62" t="s">
        <v>53</v>
      </c>
      <c r="C62" s="15">
        <v>46875.353000000003</v>
      </c>
      <c r="D62" s="14"/>
      <c r="E62">
        <f t="shared" si="6"/>
        <v>-4020.9692419884082</v>
      </c>
      <c r="F62">
        <f t="shared" si="7"/>
        <v>-4021</v>
      </c>
      <c r="G62">
        <f t="shared" si="8"/>
        <v>6.6636700001254212E-2</v>
      </c>
      <c r="I62">
        <f t="shared" si="5"/>
        <v>6.6636700001254212E-2</v>
      </c>
      <c r="Q62" s="2">
        <f t="shared" si="9"/>
        <v>31856.853000000003</v>
      </c>
      <c r="AA62" t="s">
        <v>33</v>
      </c>
      <c r="AB62">
        <v>9</v>
      </c>
      <c r="AD62" t="s">
        <v>30</v>
      </c>
      <c r="AF62" t="s">
        <v>32</v>
      </c>
    </row>
    <row r="63" spans="1:32">
      <c r="A63" t="s">
        <v>54</v>
      </c>
      <c r="C63" s="15">
        <v>47176.491000000002</v>
      </c>
      <c r="D63" s="14"/>
      <c r="E63">
        <f t="shared" si="6"/>
        <v>-3881.9706707097184</v>
      </c>
      <c r="F63">
        <f t="shared" si="7"/>
        <v>-3882</v>
      </c>
      <c r="G63">
        <f t="shared" si="8"/>
        <v>6.3541399998939596E-2</v>
      </c>
      <c r="I63">
        <f t="shared" si="5"/>
        <v>6.3541399998939596E-2</v>
      </c>
      <c r="Q63" s="2">
        <f t="shared" si="9"/>
        <v>32157.991000000002</v>
      </c>
      <c r="AA63" t="s">
        <v>33</v>
      </c>
      <c r="AB63">
        <v>6</v>
      </c>
      <c r="AD63" t="s">
        <v>30</v>
      </c>
      <c r="AF63" t="s">
        <v>32</v>
      </c>
    </row>
    <row r="64" spans="1:32">
      <c r="A64" t="s">
        <v>40</v>
      </c>
      <c r="C64" s="15">
        <v>47204.650999999998</v>
      </c>
      <c r="D64" s="14"/>
      <c r="E64">
        <f t="shared" si="6"/>
        <v>-3868.9726440003446</v>
      </c>
      <c r="F64">
        <f t="shared" si="7"/>
        <v>-3869</v>
      </c>
      <c r="G64">
        <f t="shared" si="8"/>
        <v>5.9266299998853356E-2</v>
      </c>
      <c r="I64">
        <f t="shared" si="5"/>
        <v>5.9266299998853356E-2</v>
      </c>
      <c r="Q64" s="2">
        <f t="shared" si="9"/>
        <v>32186.150999999998</v>
      </c>
      <c r="AA64" t="s">
        <v>33</v>
      </c>
      <c r="AB64">
        <v>17</v>
      </c>
      <c r="AD64" t="s">
        <v>55</v>
      </c>
      <c r="AF64" t="s">
        <v>41</v>
      </c>
    </row>
    <row r="65" spans="1:32">
      <c r="A65" t="s">
        <v>40</v>
      </c>
      <c r="C65" s="15">
        <v>47206.815000000002</v>
      </c>
      <c r="D65" s="14"/>
      <c r="E65">
        <f t="shared" si="6"/>
        <v>-3867.9737899591819</v>
      </c>
      <c r="F65">
        <f t="shared" si="7"/>
        <v>-3868</v>
      </c>
      <c r="G65">
        <f t="shared" si="8"/>
        <v>5.6783599997288547E-2</v>
      </c>
      <c r="I65">
        <f t="shared" si="5"/>
        <v>5.6783599997288547E-2</v>
      </c>
      <c r="Q65" s="2">
        <f t="shared" si="9"/>
        <v>32188.315000000002</v>
      </c>
      <c r="AA65" t="s">
        <v>50</v>
      </c>
      <c r="AB65">
        <v>32</v>
      </c>
      <c r="AD65" t="s">
        <v>51</v>
      </c>
      <c r="AF65" t="s">
        <v>41</v>
      </c>
    </row>
    <row r="66" spans="1:32">
      <c r="A66" t="s">
        <v>40</v>
      </c>
      <c r="C66" s="15">
        <v>47256.646999999997</v>
      </c>
      <c r="D66" s="14"/>
      <c r="E66">
        <f t="shared" si="6"/>
        <v>-3844.9724523533032</v>
      </c>
      <c r="F66">
        <f t="shared" si="7"/>
        <v>-3845</v>
      </c>
      <c r="G66">
        <f t="shared" si="8"/>
        <v>5.9681499995349441E-2</v>
      </c>
      <c r="I66">
        <f t="shared" si="5"/>
        <v>5.9681499995349441E-2</v>
      </c>
      <c r="Q66" s="2">
        <f t="shared" si="9"/>
        <v>32238.146999999997</v>
      </c>
      <c r="AA66" t="s">
        <v>33</v>
      </c>
      <c r="AB66">
        <v>10</v>
      </c>
      <c r="AD66" t="s">
        <v>52</v>
      </c>
      <c r="AF66" t="s">
        <v>41</v>
      </c>
    </row>
    <row r="67" spans="1:32">
      <c r="A67" t="s">
        <v>56</v>
      </c>
      <c r="C67" s="15">
        <v>47540.468000000001</v>
      </c>
      <c r="D67" s="14"/>
      <c r="E67">
        <f t="shared" si="6"/>
        <v>-3713.9670212921628</v>
      </c>
      <c r="F67">
        <f t="shared" si="7"/>
        <v>-3714</v>
      </c>
      <c r="G67">
        <f t="shared" si="8"/>
        <v>7.144779999362072E-2</v>
      </c>
      <c r="I67">
        <f t="shared" si="5"/>
        <v>7.144779999362072E-2</v>
      </c>
      <c r="Q67" s="2">
        <f t="shared" si="9"/>
        <v>32521.968000000001</v>
      </c>
      <c r="AA67" t="s">
        <v>33</v>
      </c>
      <c r="AB67">
        <v>8</v>
      </c>
      <c r="AD67" t="s">
        <v>30</v>
      </c>
      <c r="AF67" t="s">
        <v>32</v>
      </c>
    </row>
    <row r="68" spans="1:32">
      <c r="A68" t="s">
        <v>40</v>
      </c>
      <c r="C68" s="15">
        <v>47557.785000000003</v>
      </c>
      <c r="D68" s="14"/>
      <c r="E68">
        <f t="shared" si="6"/>
        <v>-3705.9738810746098</v>
      </c>
      <c r="F68">
        <f t="shared" si="7"/>
        <v>-3706</v>
      </c>
      <c r="G68">
        <f t="shared" si="8"/>
        <v>5.6586200000310782E-2</v>
      </c>
      <c r="I68">
        <f t="shared" si="5"/>
        <v>5.6586200000310782E-2</v>
      </c>
      <c r="Q68" s="2">
        <f t="shared" si="9"/>
        <v>32539.285000000003</v>
      </c>
      <c r="AA68" t="s">
        <v>33</v>
      </c>
      <c r="AB68">
        <v>16</v>
      </c>
      <c r="AD68" t="s">
        <v>51</v>
      </c>
      <c r="AF68" t="s">
        <v>41</v>
      </c>
    </row>
    <row r="69" spans="1:32">
      <c r="A69" t="s">
        <v>40</v>
      </c>
      <c r="C69" s="15">
        <v>47568.620999999999</v>
      </c>
      <c r="D69" s="14"/>
      <c r="E69">
        <f t="shared" si="6"/>
        <v>-3700.9722256263594</v>
      </c>
      <c r="F69">
        <f t="shared" si="7"/>
        <v>-3701</v>
      </c>
      <c r="G69">
        <f t="shared" si="8"/>
        <v>6.017269999574637E-2</v>
      </c>
      <c r="I69">
        <f t="shared" si="5"/>
        <v>6.017269999574637E-2</v>
      </c>
      <c r="Q69" s="2">
        <f t="shared" si="9"/>
        <v>32550.120999999999</v>
      </c>
      <c r="AA69" t="s">
        <v>33</v>
      </c>
      <c r="AB69">
        <v>13</v>
      </c>
      <c r="AD69" t="s">
        <v>57</v>
      </c>
      <c r="AF69" t="s">
        <v>41</v>
      </c>
    </row>
    <row r="70" spans="1:32">
      <c r="A70" t="s">
        <v>58</v>
      </c>
      <c r="C70" s="15">
        <v>47854.595999999998</v>
      </c>
      <c r="D70" s="14"/>
      <c r="E70">
        <f t="shared" si="6"/>
        <v>-3568.9725563005904</v>
      </c>
      <c r="F70">
        <f t="shared" si="7"/>
        <v>-3569</v>
      </c>
      <c r="G70">
        <f t="shared" si="8"/>
        <v>5.9456299997691531E-2</v>
      </c>
      <c r="I70">
        <f t="shared" si="5"/>
        <v>5.9456299997691531E-2</v>
      </c>
      <c r="Q70" s="2">
        <f t="shared" si="9"/>
        <v>32836.095999999998</v>
      </c>
      <c r="AA70" t="s">
        <v>33</v>
      </c>
      <c r="AB70">
        <v>10</v>
      </c>
      <c r="AD70" t="s">
        <v>30</v>
      </c>
      <c r="AF70" t="s">
        <v>32</v>
      </c>
    </row>
    <row r="71" spans="1:32">
      <c r="A71" t="s">
        <v>59</v>
      </c>
      <c r="C71" s="15">
        <v>47943.423000000003</v>
      </c>
      <c r="D71" s="14"/>
      <c r="E71">
        <f t="shared" si="6"/>
        <v>-3527.9719981147327</v>
      </c>
      <c r="F71">
        <f t="shared" si="7"/>
        <v>-3528</v>
      </c>
      <c r="G71">
        <f t="shared" si="8"/>
        <v>6.0665600001811981E-2</v>
      </c>
      <c r="I71">
        <f t="shared" si="5"/>
        <v>6.0665600001811981E-2</v>
      </c>
      <c r="Q71" s="2">
        <f t="shared" si="9"/>
        <v>32924.923000000003</v>
      </c>
      <c r="AA71" t="s">
        <v>33</v>
      </c>
      <c r="AB71">
        <v>7</v>
      </c>
      <c r="AD71" t="s">
        <v>36</v>
      </c>
      <c r="AF71" t="s">
        <v>32</v>
      </c>
    </row>
    <row r="72" spans="1:32">
      <c r="A72" t="s">
        <v>59</v>
      </c>
      <c r="C72" s="15">
        <v>47956.42</v>
      </c>
      <c r="D72" s="14"/>
      <c r="E72">
        <f t="shared" si="6"/>
        <v>-3521.9728733582801</v>
      </c>
      <c r="F72">
        <f t="shared" si="7"/>
        <v>-3522</v>
      </c>
      <c r="G72">
        <f t="shared" si="8"/>
        <v>5.8769399998709559E-2</v>
      </c>
      <c r="I72">
        <f t="shared" si="5"/>
        <v>5.8769399998709559E-2</v>
      </c>
      <c r="Q72" s="2">
        <f t="shared" si="9"/>
        <v>32937.919999999998</v>
      </c>
      <c r="AA72" t="s">
        <v>33</v>
      </c>
      <c r="AB72">
        <v>7</v>
      </c>
      <c r="AD72" t="s">
        <v>30</v>
      </c>
      <c r="AF72" t="s">
        <v>32</v>
      </c>
    </row>
    <row r="73" spans="1:32">
      <c r="A73" t="s">
        <v>60</v>
      </c>
      <c r="C73" s="15">
        <v>48307.377</v>
      </c>
      <c r="D73" s="14">
        <v>3.0000000000000001E-3</v>
      </c>
      <c r="E73">
        <f t="shared" si="6"/>
        <v>-3359.9789649831973</v>
      </c>
      <c r="F73">
        <f t="shared" si="7"/>
        <v>-3360</v>
      </c>
      <c r="G73">
        <f t="shared" si="8"/>
        <v>4.5571999995445367E-2</v>
      </c>
      <c r="I73">
        <f t="shared" si="5"/>
        <v>4.5571999995445367E-2</v>
      </c>
      <c r="Q73" s="2">
        <f t="shared" si="9"/>
        <v>33288.877</v>
      </c>
      <c r="AA73" t="s">
        <v>33</v>
      </c>
      <c r="AB73">
        <v>10</v>
      </c>
      <c r="AD73" t="s">
        <v>30</v>
      </c>
      <c r="AF73" t="s">
        <v>32</v>
      </c>
    </row>
    <row r="74" spans="1:32">
      <c r="A74" t="s">
        <v>40</v>
      </c>
      <c r="C74" s="15">
        <v>48324.71</v>
      </c>
      <c r="D74" s="14"/>
      <c r="E74">
        <f t="shared" si="6"/>
        <v>-3351.9784395231977</v>
      </c>
      <c r="F74">
        <f t="shared" si="7"/>
        <v>-3352</v>
      </c>
      <c r="G74">
        <f t="shared" si="8"/>
        <v>4.6710399998119101E-2</v>
      </c>
      <c r="I74">
        <f t="shared" si="5"/>
        <v>4.6710399998119101E-2</v>
      </c>
      <c r="Q74" s="2">
        <f t="shared" si="9"/>
        <v>33306.21</v>
      </c>
      <c r="AA74" t="s">
        <v>33</v>
      </c>
      <c r="AB74">
        <v>17</v>
      </c>
      <c r="AD74" t="s">
        <v>52</v>
      </c>
      <c r="AF74" t="s">
        <v>41</v>
      </c>
    </row>
    <row r="75" spans="1:32">
      <c r="A75" t="s">
        <v>40</v>
      </c>
      <c r="C75" s="15">
        <v>48662.682000000001</v>
      </c>
      <c r="D75" s="14"/>
      <c r="E75">
        <f t="shared" si="6"/>
        <v>-3195.978116972733</v>
      </c>
      <c r="F75">
        <f t="shared" si="7"/>
        <v>-3196</v>
      </c>
      <c r="G75">
        <f t="shared" si="8"/>
        <v>4.7409200000402052E-2</v>
      </c>
      <c r="I75">
        <f t="shared" si="5"/>
        <v>4.7409200000402052E-2</v>
      </c>
      <c r="Q75" s="2">
        <f t="shared" si="9"/>
        <v>33644.182000000001</v>
      </c>
      <c r="AA75" t="s">
        <v>33</v>
      </c>
      <c r="AB75">
        <v>19</v>
      </c>
      <c r="AD75" t="s">
        <v>55</v>
      </c>
      <c r="AF75" t="s">
        <v>41</v>
      </c>
    </row>
    <row r="76" spans="1:32">
      <c r="A76" t="s">
        <v>40</v>
      </c>
      <c r="C76" s="15">
        <v>48976.803999999996</v>
      </c>
      <c r="D76" s="14"/>
      <c r="E76">
        <f t="shared" si="6"/>
        <v>-3050.9864214470795</v>
      </c>
      <c r="F76">
        <f t="shared" si="7"/>
        <v>-3051</v>
      </c>
      <c r="G76">
        <f t="shared" si="8"/>
        <v>2.9417699995974544E-2</v>
      </c>
      <c r="I76">
        <f t="shared" si="5"/>
        <v>2.9417699995974544E-2</v>
      </c>
      <c r="Q76" s="2">
        <f t="shared" si="9"/>
        <v>33958.303999999996</v>
      </c>
      <c r="AA76" t="s">
        <v>33</v>
      </c>
      <c r="AB76">
        <v>21</v>
      </c>
      <c r="AD76" t="s">
        <v>39</v>
      </c>
      <c r="AF76" t="s">
        <v>41</v>
      </c>
    </row>
    <row r="77" spans="1:32">
      <c r="A77" t="s">
        <v>61</v>
      </c>
      <c r="C77" s="15">
        <v>49009.332000000002</v>
      </c>
      <c r="D77" s="14">
        <v>7.0000000000000001E-3</v>
      </c>
      <c r="E77">
        <f t="shared" si="6"/>
        <v>-3035.9722235492586</v>
      </c>
      <c r="F77">
        <f t="shared" si="7"/>
        <v>-3036</v>
      </c>
      <c r="G77">
        <f t="shared" si="8"/>
        <v>6.017720000090776E-2</v>
      </c>
      <c r="I77">
        <f t="shared" si="5"/>
        <v>6.017720000090776E-2</v>
      </c>
      <c r="Q77" s="2">
        <f t="shared" si="9"/>
        <v>33990.832000000002</v>
      </c>
      <c r="AA77" t="s">
        <v>33</v>
      </c>
      <c r="AB77">
        <v>6</v>
      </c>
      <c r="AD77" t="s">
        <v>30</v>
      </c>
      <c r="AF77" t="s">
        <v>32</v>
      </c>
    </row>
    <row r="78" spans="1:32">
      <c r="A78" t="s">
        <v>40</v>
      </c>
      <c r="C78" s="15">
        <v>49013.641000000003</v>
      </c>
      <c r="D78" s="14"/>
      <c r="E78">
        <f t="shared" si="6"/>
        <v>-3033.9832854423439</v>
      </c>
      <c r="F78">
        <f t="shared" si="7"/>
        <v>-3034</v>
      </c>
      <c r="G78">
        <f t="shared" si="8"/>
        <v>3.6211799997545313E-2</v>
      </c>
      <c r="I78">
        <f t="shared" si="5"/>
        <v>3.6211799997545313E-2</v>
      </c>
      <c r="Q78" s="2">
        <f t="shared" si="9"/>
        <v>33995.141000000003</v>
      </c>
      <c r="AA78" t="s">
        <v>33</v>
      </c>
      <c r="AB78">
        <v>16</v>
      </c>
      <c r="AD78" t="s">
        <v>55</v>
      </c>
      <c r="AF78" t="s">
        <v>41</v>
      </c>
    </row>
    <row r="79" spans="1:32">
      <c r="A79" t="s">
        <v>40</v>
      </c>
      <c r="C79" s="15">
        <v>49416.603999999999</v>
      </c>
      <c r="D79" s="14"/>
      <c r="E79">
        <f t="shared" si="6"/>
        <v>-2847.9845696436919</v>
      </c>
      <c r="F79">
        <f t="shared" si="7"/>
        <v>-2848</v>
      </c>
      <c r="G79">
        <f t="shared" si="8"/>
        <v>3.3429600000090431E-2</v>
      </c>
      <c r="I79">
        <f t="shared" si="5"/>
        <v>3.3429600000090431E-2</v>
      </c>
      <c r="Q79" s="2">
        <f t="shared" si="9"/>
        <v>34398.103999999999</v>
      </c>
      <c r="AA79" t="s">
        <v>33</v>
      </c>
      <c r="AB79">
        <v>10</v>
      </c>
      <c r="AD79" t="s">
        <v>55</v>
      </c>
      <c r="AF79" t="s">
        <v>41</v>
      </c>
    </row>
    <row r="80" spans="1:32">
      <c r="A80" t="s">
        <v>40</v>
      </c>
      <c r="C80" s="15">
        <v>49743.739000000001</v>
      </c>
      <c r="D80" s="14"/>
      <c r="E80">
        <f t="shared" si="6"/>
        <v>-2696.9863641191328</v>
      </c>
      <c r="F80">
        <f t="shared" si="7"/>
        <v>-2697</v>
      </c>
      <c r="G80">
        <f t="shared" si="8"/>
        <v>2.9541899995820131E-2</v>
      </c>
      <c r="I80">
        <f t="shared" si="5"/>
        <v>2.9541899995820131E-2</v>
      </c>
      <c r="Q80" s="2">
        <f t="shared" si="9"/>
        <v>34725.239000000001</v>
      </c>
      <c r="AA80" t="s">
        <v>33</v>
      </c>
      <c r="AB80">
        <v>15</v>
      </c>
      <c r="AD80" t="s">
        <v>55</v>
      </c>
      <c r="AF80" t="s">
        <v>41</v>
      </c>
    </row>
    <row r="81" spans="1:32">
      <c r="A81" s="27" t="s">
        <v>40</v>
      </c>
      <c r="B81" s="27"/>
      <c r="C81" s="28">
        <v>49767.565999999999</v>
      </c>
      <c r="D81" s="29"/>
      <c r="E81" s="27">
        <f t="shared" si="6"/>
        <v>-2685.988353380345</v>
      </c>
      <c r="F81">
        <f t="shared" si="7"/>
        <v>-2686</v>
      </c>
      <c r="G81">
        <f t="shared" si="8"/>
        <v>2.5232199994206894E-2</v>
      </c>
      <c r="I81">
        <f t="shared" si="5"/>
        <v>2.5232199994206894E-2</v>
      </c>
      <c r="O81">
        <f ca="1">+C$11+C$12*F81</f>
        <v>-8.9444233582594151E-2</v>
      </c>
      <c r="Q81" s="2">
        <f t="shared" si="9"/>
        <v>34749.065999999999</v>
      </c>
      <c r="AA81" t="s">
        <v>33</v>
      </c>
      <c r="AB81">
        <v>13</v>
      </c>
      <c r="AD81" t="s">
        <v>55</v>
      </c>
      <c r="AF81" t="s">
        <v>41</v>
      </c>
    </row>
    <row r="82" spans="1:32">
      <c r="A82" s="45" t="s">
        <v>293</v>
      </c>
      <c r="B82" s="47" t="s">
        <v>70</v>
      </c>
      <c r="C82" s="46">
        <v>50107.703000000001</v>
      </c>
      <c r="D82" s="46" t="s">
        <v>96</v>
      </c>
      <c r="E82">
        <f t="shared" si="6"/>
        <v>-2528.9887152110664</v>
      </c>
      <c r="F82">
        <f t="shared" si="7"/>
        <v>-2529</v>
      </c>
      <c r="G82">
        <f t="shared" si="8"/>
        <v>2.4448299998766743E-2</v>
      </c>
      <c r="I82">
        <f t="shared" si="5"/>
        <v>2.4448299998766743E-2</v>
      </c>
      <c r="Q82" s="2">
        <f t="shared" si="9"/>
        <v>35089.203000000001</v>
      </c>
    </row>
    <row r="83" spans="1:32">
      <c r="A83" s="45" t="s">
        <v>293</v>
      </c>
      <c r="B83" s="47" t="s">
        <v>70</v>
      </c>
      <c r="C83" s="46">
        <v>50122.845000000001</v>
      </c>
      <c r="D83" s="46" t="s">
        <v>96</v>
      </c>
      <c r="E83">
        <f t="shared" si="6"/>
        <v>-2521.9995063888587</v>
      </c>
      <c r="F83">
        <f t="shared" si="7"/>
        <v>-2522</v>
      </c>
      <c r="G83">
        <f t="shared" si="8"/>
        <v>1.0694000011426397E-3</v>
      </c>
      <c r="I83">
        <f t="shared" si="5"/>
        <v>1.0694000011426397E-3</v>
      </c>
      <c r="Q83" s="2">
        <f t="shared" si="9"/>
        <v>35104.345000000001</v>
      </c>
    </row>
    <row r="84" spans="1:32">
      <c r="A84" s="45" t="s">
        <v>293</v>
      </c>
      <c r="B84" s="47" t="s">
        <v>70</v>
      </c>
      <c r="C84" s="46">
        <v>50159.697</v>
      </c>
      <c r="D84" s="46" t="s">
        <v>96</v>
      </c>
      <c r="E84">
        <f t="shared" si="6"/>
        <v>-2504.9894467193312</v>
      </c>
      <c r="F84">
        <f t="shared" si="7"/>
        <v>-2505</v>
      </c>
      <c r="G84">
        <f t="shared" si="8"/>
        <v>2.2863499994855374E-2</v>
      </c>
      <c r="I84">
        <f t="shared" si="5"/>
        <v>2.2863499994855374E-2</v>
      </c>
      <c r="Q84" s="2">
        <f t="shared" si="9"/>
        <v>35141.197</v>
      </c>
    </row>
    <row r="85" spans="1:32">
      <c r="A85" s="45" t="s">
        <v>293</v>
      </c>
      <c r="B85" s="47" t="s">
        <v>70</v>
      </c>
      <c r="C85" s="46">
        <v>50523.652999999998</v>
      </c>
      <c r="D85" s="46" t="s">
        <v>96</v>
      </c>
      <c r="E85">
        <f t="shared" ref="E85:E103" si="10">+(C85-C$7)/C$8</f>
        <v>-2336.99549043249</v>
      </c>
      <c r="F85">
        <f t="shared" ref="F85:F104" si="11">ROUND(2*E85,0)/2</f>
        <v>-2337</v>
      </c>
      <c r="G85">
        <f t="shared" ref="G85:G103" si="12">+C85-(C$7+F85*C$8)</f>
        <v>9.7698999961721711E-3</v>
      </c>
      <c r="I85">
        <f t="shared" si="5"/>
        <v>9.7698999961721711E-3</v>
      </c>
      <c r="Q85" s="2">
        <f t="shared" ref="Q85:Q103" si="13">+C85-15018.5</f>
        <v>35505.152999999998</v>
      </c>
    </row>
    <row r="86" spans="1:32">
      <c r="A86" s="27" t="s">
        <v>62</v>
      </c>
      <c r="B86" s="27"/>
      <c r="C86" s="28">
        <v>50831.336000000003</v>
      </c>
      <c r="D86" s="29">
        <v>8.0000000000000002E-3</v>
      </c>
      <c r="E86" s="27">
        <f t="shared" si="10"/>
        <v>-2194.9758934147039</v>
      </c>
      <c r="F86">
        <f t="shared" si="11"/>
        <v>-2195</v>
      </c>
      <c r="G86">
        <f t="shared" si="12"/>
        <v>5.2226499996322673E-2</v>
      </c>
      <c r="I86">
        <f t="shared" si="5"/>
        <v>5.2226499996322673E-2</v>
      </c>
      <c r="O86">
        <f ca="1">+C$11+C$12*F86</f>
        <v>-7.3718934568180239E-2</v>
      </c>
      <c r="Q86" s="2">
        <f t="shared" si="13"/>
        <v>35812.836000000003</v>
      </c>
      <c r="AA86" t="s">
        <v>33</v>
      </c>
      <c r="AB86">
        <v>5</v>
      </c>
      <c r="AD86" t="s">
        <v>30</v>
      </c>
      <c r="AF86" t="s">
        <v>32</v>
      </c>
    </row>
    <row r="87" spans="1:32">
      <c r="A87" s="27" t="s">
        <v>64</v>
      </c>
      <c r="B87" s="27"/>
      <c r="C87" s="28">
        <v>51247.279000000002</v>
      </c>
      <c r="D87" s="29">
        <v>8.0000000000000002E-3</v>
      </c>
      <c r="E87" s="27">
        <f t="shared" si="10"/>
        <v>-2002.9858996796977</v>
      </c>
      <c r="F87">
        <f t="shared" si="11"/>
        <v>-2003</v>
      </c>
      <c r="G87">
        <f t="shared" si="12"/>
        <v>3.054810000321595E-2</v>
      </c>
      <c r="I87">
        <f t="shared" si="5"/>
        <v>3.054810000321595E-2</v>
      </c>
      <c r="O87">
        <f ca="1">+C$11+C$12*F87</f>
        <v>-6.7569734138918564E-2</v>
      </c>
      <c r="Q87" s="2">
        <f t="shared" si="13"/>
        <v>36228.779000000002</v>
      </c>
      <c r="AA87" t="s">
        <v>33</v>
      </c>
      <c r="AB87">
        <v>6</v>
      </c>
      <c r="AD87" t="s">
        <v>63</v>
      </c>
      <c r="AF87" t="s">
        <v>65</v>
      </c>
    </row>
    <row r="88" spans="1:32">
      <c r="A88" s="45" t="s">
        <v>293</v>
      </c>
      <c r="B88" s="47" t="s">
        <v>70</v>
      </c>
      <c r="C88" s="46">
        <v>51264.5838</v>
      </c>
      <c r="D88" s="46" t="s">
        <v>96</v>
      </c>
      <c r="E88">
        <f t="shared" si="10"/>
        <v>-1994.9983907095141</v>
      </c>
      <c r="F88">
        <f t="shared" si="11"/>
        <v>-1995</v>
      </c>
      <c r="G88">
        <f t="shared" si="12"/>
        <v>3.4864999979618005E-3</v>
      </c>
      <c r="K88">
        <f>+G88</f>
        <v>3.4864999979618005E-3</v>
      </c>
      <c r="Q88" s="2">
        <f t="shared" si="13"/>
        <v>36246.0838</v>
      </c>
    </row>
    <row r="89" spans="1:32">
      <c r="A89" s="45" t="s">
        <v>319</v>
      </c>
      <c r="B89" s="47" t="s">
        <v>70</v>
      </c>
      <c r="C89" s="46">
        <v>51825.69</v>
      </c>
      <c r="D89" s="46" t="s">
        <v>96</v>
      </c>
      <c r="E89">
        <f t="shared" si="10"/>
        <v>-1736.0043078119206</v>
      </c>
      <c r="F89">
        <f t="shared" si="11"/>
        <v>-1736</v>
      </c>
      <c r="G89">
        <f t="shared" si="12"/>
        <v>-9.3328000002657063E-3</v>
      </c>
      <c r="I89">
        <f>+G89</f>
        <v>-9.3328000002657063E-3</v>
      </c>
      <c r="Q89" s="2">
        <f t="shared" si="13"/>
        <v>36807.19</v>
      </c>
    </row>
    <row r="90" spans="1:32">
      <c r="A90" s="45" t="s">
        <v>326</v>
      </c>
      <c r="B90" s="47" t="s">
        <v>70</v>
      </c>
      <c r="C90" s="46">
        <v>52664.128799999999</v>
      </c>
      <c r="D90" s="46" t="s">
        <v>96</v>
      </c>
      <c r="E90">
        <f t="shared" si="10"/>
        <v>-1348.9996942971225</v>
      </c>
      <c r="F90">
        <f t="shared" si="11"/>
        <v>-1349</v>
      </c>
      <c r="G90">
        <f t="shared" si="12"/>
        <v>6.6229999356437474E-4</v>
      </c>
      <c r="K90">
        <f t="shared" ref="K90:K103" si="14">+G90</f>
        <v>6.6229999356437474E-4</v>
      </c>
      <c r="Q90" s="2">
        <f t="shared" si="13"/>
        <v>37645.628799999999</v>
      </c>
    </row>
    <row r="91" spans="1:32">
      <c r="A91" s="45" t="s">
        <v>293</v>
      </c>
      <c r="B91" s="47" t="s">
        <v>70</v>
      </c>
      <c r="C91" s="46">
        <v>52683.626700000001</v>
      </c>
      <c r="D91" s="46" t="s">
        <v>88</v>
      </c>
      <c r="E91">
        <f t="shared" si="10"/>
        <v>-1339.9998993760728</v>
      </c>
      <c r="F91">
        <f t="shared" si="11"/>
        <v>-1340</v>
      </c>
      <c r="G91">
        <f t="shared" si="12"/>
        <v>2.1799999376526102E-4</v>
      </c>
      <c r="K91">
        <f t="shared" si="14"/>
        <v>2.1799999376526102E-4</v>
      </c>
      <c r="Q91" s="2">
        <f t="shared" si="13"/>
        <v>37665.126700000001</v>
      </c>
    </row>
    <row r="92" spans="1:32">
      <c r="A92" s="45" t="s">
        <v>293</v>
      </c>
      <c r="B92" s="47" t="s">
        <v>70</v>
      </c>
      <c r="C92" s="46">
        <v>52696.625200000002</v>
      </c>
      <c r="D92" s="46" t="s">
        <v>88</v>
      </c>
      <c r="E92">
        <f t="shared" si="10"/>
        <v>-1334.0000822531381</v>
      </c>
      <c r="F92">
        <f t="shared" si="11"/>
        <v>-1334</v>
      </c>
      <c r="G92">
        <f t="shared" si="12"/>
        <v>-1.7820000357460231E-4</v>
      </c>
      <c r="K92">
        <f t="shared" si="14"/>
        <v>-1.7820000357460231E-4</v>
      </c>
      <c r="Q92" s="2">
        <f t="shared" si="13"/>
        <v>37678.125200000002</v>
      </c>
    </row>
    <row r="93" spans="1:32">
      <c r="A93" s="45" t="s">
        <v>293</v>
      </c>
      <c r="B93" s="47" t="s">
        <v>70</v>
      </c>
      <c r="C93" s="46">
        <v>53413.730199999998</v>
      </c>
      <c r="D93" s="46" t="s">
        <v>88</v>
      </c>
      <c r="E93">
        <f t="shared" si="10"/>
        <v>-1003.0004393757702</v>
      </c>
      <c r="F93">
        <f t="shared" si="11"/>
        <v>-1003</v>
      </c>
      <c r="G93">
        <f t="shared" si="12"/>
        <v>-9.5190000865841284E-4</v>
      </c>
      <c r="K93">
        <f t="shared" si="14"/>
        <v>-9.5190000865841284E-4</v>
      </c>
      <c r="Q93" s="2">
        <f t="shared" si="13"/>
        <v>38395.230199999998</v>
      </c>
    </row>
    <row r="94" spans="1:32">
      <c r="A94" s="45" t="s">
        <v>341</v>
      </c>
      <c r="B94" s="47" t="s">
        <v>70</v>
      </c>
      <c r="C94" s="46">
        <v>54154.667000000001</v>
      </c>
      <c r="D94" s="46" t="s">
        <v>88</v>
      </c>
      <c r="E94">
        <f t="shared" si="10"/>
        <v>-661.00057018687562</v>
      </c>
      <c r="F94">
        <f t="shared" si="11"/>
        <v>-661</v>
      </c>
      <c r="G94">
        <f t="shared" si="12"/>
        <v>-1.2352999983704649E-3</v>
      </c>
      <c r="K94">
        <f t="shared" si="14"/>
        <v>-1.2352999983704649E-3</v>
      </c>
      <c r="Q94" s="2">
        <f t="shared" si="13"/>
        <v>39136.167000000001</v>
      </c>
    </row>
    <row r="95" spans="1:32">
      <c r="A95" s="30" t="s">
        <v>69</v>
      </c>
      <c r="B95" s="31" t="s">
        <v>70</v>
      </c>
      <c r="C95" s="29">
        <v>54505.637199999997</v>
      </c>
      <c r="D95" s="29">
        <v>1E-4</v>
      </c>
      <c r="E95" s="27">
        <f t="shared" si="10"/>
        <v>-499.00056898677553</v>
      </c>
      <c r="F95">
        <f t="shared" si="11"/>
        <v>-499</v>
      </c>
      <c r="G95">
        <f t="shared" si="12"/>
        <v>-1.2327000076766126E-3</v>
      </c>
      <c r="K95">
        <f t="shared" si="14"/>
        <v>-1.2327000076766126E-3</v>
      </c>
      <c r="O95">
        <f t="shared" ref="O95:O103" ca="1" si="15">+C$11+C$12*F95</f>
        <v>-1.9400997443035618E-2</v>
      </c>
      <c r="Q95" s="2">
        <f t="shared" si="13"/>
        <v>39487.137199999997</v>
      </c>
    </row>
    <row r="96" spans="1:32">
      <c r="A96" s="30" t="s">
        <v>73</v>
      </c>
      <c r="B96" s="31" t="s">
        <v>70</v>
      </c>
      <c r="C96" s="29">
        <v>54832.774100000002</v>
      </c>
      <c r="D96" s="29">
        <v>2.9999999999999997E-4</v>
      </c>
      <c r="E96" s="27">
        <f t="shared" si="10"/>
        <v>-348.00148646467414</v>
      </c>
      <c r="F96">
        <f t="shared" si="11"/>
        <v>-348</v>
      </c>
      <c r="G96">
        <f t="shared" si="12"/>
        <v>-3.2204000017372891E-3</v>
      </c>
      <c r="K96">
        <f t="shared" si="14"/>
        <v>-3.2204000017372891E-3</v>
      </c>
      <c r="O96">
        <f t="shared" ca="1" si="15"/>
        <v>-1.4564907522105881E-2</v>
      </c>
      <c r="Q96" s="2">
        <f t="shared" si="13"/>
        <v>39814.274100000002</v>
      </c>
    </row>
    <row r="97" spans="1:17">
      <c r="A97" s="30" t="s">
        <v>71</v>
      </c>
      <c r="B97" s="31" t="s">
        <v>70</v>
      </c>
      <c r="C97" s="29">
        <v>54895.603900000002</v>
      </c>
      <c r="D97" s="29">
        <v>2.9999999999999997E-4</v>
      </c>
      <c r="E97" s="27">
        <f t="shared" si="10"/>
        <v>-319.0006548402169</v>
      </c>
      <c r="F97">
        <f t="shared" si="11"/>
        <v>-319</v>
      </c>
      <c r="G97">
        <f t="shared" si="12"/>
        <v>-1.418699997884687E-3</v>
      </c>
      <c r="K97">
        <f t="shared" si="14"/>
        <v>-1.418699997884687E-3</v>
      </c>
      <c r="O97">
        <f t="shared" ca="1" si="15"/>
        <v>-1.363612204060282E-2</v>
      </c>
      <c r="Q97" s="2">
        <f t="shared" si="13"/>
        <v>39877.103900000002</v>
      </c>
    </row>
    <row r="98" spans="1:17">
      <c r="A98" s="30" t="s">
        <v>74</v>
      </c>
      <c r="B98" s="31" t="s">
        <v>70</v>
      </c>
      <c r="C98" s="29">
        <v>55183.7477</v>
      </c>
      <c r="D98" s="29">
        <v>2.0000000000000001E-4</v>
      </c>
      <c r="E98" s="27">
        <f t="shared" si="10"/>
        <v>-185.99991590055308</v>
      </c>
      <c r="F98">
        <f t="shared" si="11"/>
        <v>-186</v>
      </c>
      <c r="G98">
        <f t="shared" si="12"/>
        <v>1.8219999765278772E-4</v>
      </c>
      <c r="K98">
        <f t="shared" si="14"/>
        <v>1.8219999765278772E-4</v>
      </c>
      <c r="O98">
        <f t="shared" ca="1" si="15"/>
        <v>-9.376519659916361E-3</v>
      </c>
      <c r="Q98" s="2">
        <f t="shared" si="13"/>
        <v>40165.2477</v>
      </c>
    </row>
    <row r="99" spans="1:17">
      <c r="A99" s="30" t="s">
        <v>72</v>
      </c>
      <c r="B99" s="31" t="s">
        <v>70</v>
      </c>
      <c r="C99" s="29">
        <v>55259.5743</v>
      </c>
      <c r="D99" s="29">
        <v>2.0000000000000001E-4</v>
      </c>
      <c r="E99" s="27">
        <f t="shared" si="10"/>
        <v>-151.00005183517175</v>
      </c>
      <c r="F99">
        <f t="shared" si="11"/>
        <v>-151</v>
      </c>
      <c r="G99">
        <f t="shared" si="12"/>
        <v>-1.123000038205646E-4</v>
      </c>
      <c r="K99">
        <f t="shared" si="14"/>
        <v>-1.123000038205646E-4</v>
      </c>
      <c r="O99">
        <f t="shared" ca="1" si="15"/>
        <v>-8.2555716649988717E-3</v>
      </c>
      <c r="Q99" s="2">
        <f t="shared" si="13"/>
        <v>40241.0743</v>
      </c>
    </row>
    <row r="100" spans="1:17">
      <c r="A100" s="29" t="s">
        <v>75</v>
      </c>
      <c r="B100" s="31" t="s">
        <v>76</v>
      </c>
      <c r="C100" s="29">
        <v>55586.713300000003</v>
      </c>
      <c r="D100" s="29">
        <v>2.0000000000000001E-4</v>
      </c>
      <c r="E100" s="27">
        <f t="shared" si="10"/>
        <v>0</v>
      </c>
      <c r="F100">
        <f t="shared" si="11"/>
        <v>0</v>
      </c>
      <c r="G100">
        <f t="shared" si="12"/>
        <v>0</v>
      </c>
      <c r="K100">
        <f t="shared" si="14"/>
        <v>0</v>
      </c>
      <c r="O100">
        <f t="shared" ca="1" si="15"/>
        <v>-3.4194817440691347E-3</v>
      </c>
      <c r="Q100" s="2">
        <f t="shared" si="13"/>
        <v>40568.213300000003</v>
      </c>
    </row>
    <row r="101" spans="1:17">
      <c r="A101" s="30" t="s">
        <v>84</v>
      </c>
      <c r="B101" s="31" t="s">
        <v>70</v>
      </c>
      <c r="C101" s="29">
        <v>55963.684999999998</v>
      </c>
      <c r="D101" s="29">
        <v>1E-4</v>
      </c>
      <c r="E101" s="27">
        <f t="shared" si="10"/>
        <v>174.00171254540578</v>
      </c>
      <c r="F101">
        <f t="shared" si="11"/>
        <v>174</v>
      </c>
      <c r="G101">
        <f t="shared" si="12"/>
        <v>3.7101999914739281E-3</v>
      </c>
      <c r="K101">
        <f t="shared" si="14"/>
        <v>3.7101999914739281E-3</v>
      </c>
      <c r="O101">
        <f t="shared" ca="1" si="15"/>
        <v>2.1532311449492386E-3</v>
      </c>
      <c r="Q101" s="2">
        <f t="shared" si="13"/>
        <v>40945.184999999998</v>
      </c>
    </row>
    <row r="102" spans="1:17">
      <c r="A102" s="30" t="s">
        <v>85</v>
      </c>
      <c r="B102" s="31" t="s">
        <v>70</v>
      </c>
      <c r="C102" s="29">
        <v>56340.657800000001</v>
      </c>
      <c r="D102" s="29">
        <v>2.0000000000000001E-4</v>
      </c>
      <c r="E102" s="27">
        <f t="shared" si="10"/>
        <v>348.00393282623389</v>
      </c>
      <c r="F102">
        <f t="shared" si="11"/>
        <v>348</v>
      </c>
      <c r="G102">
        <f t="shared" si="12"/>
        <v>8.5203999988152646E-3</v>
      </c>
      <c r="K102">
        <f t="shared" si="14"/>
        <v>8.5203999988152646E-3</v>
      </c>
      <c r="O102">
        <f t="shared" ca="1" si="15"/>
        <v>7.7259440339676119E-3</v>
      </c>
      <c r="Q102" s="2">
        <f t="shared" si="13"/>
        <v>41322.157800000001</v>
      </c>
    </row>
    <row r="103" spans="1:17">
      <c r="A103" s="45" t="s">
        <v>376</v>
      </c>
      <c r="B103" s="47" t="s">
        <v>70</v>
      </c>
      <c r="C103" s="46">
        <v>57081.605300000003</v>
      </c>
      <c r="D103" s="46" t="s">
        <v>96</v>
      </c>
      <c r="E103">
        <f t="shared" si="10"/>
        <v>690.00874089601541</v>
      </c>
      <c r="F103">
        <f t="shared" si="11"/>
        <v>690</v>
      </c>
      <c r="G103">
        <f t="shared" si="12"/>
        <v>1.8937000000732951E-2</v>
      </c>
      <c r="K103">
        <f t="shared" si="14"/>
        <v>1.8937000000732951E-2</v>
      </c>
      <c r="O103">
        <f t="shared" ca="1" si="15"/>
        <v>1.8679207298589934E-2</v>
      </c>
      <c r="Q103" s="2">
        <f t="shared" si="13"/>
        <v>42063.105300000003</v>
      </c>
    </row>
    <row r="104" spans="1:17">
      <c r="A104" s="48" t="s">
        <v>377</v>
      </c>
      <c r="B104" s="49" t="s">
        <v>70</v>
      </c>
      <c r="C104" s="50">
        <v>57311.254699999932</v>
      </c>
      <c r="D104" s="50" t="s">
        <v>95</v>
      </c>
      <c r="E104">
        <f t="shared" ref="E104:E109" si="16">+(C104-C$7)/C$8</f>
        <v>796.00977196814415</v>
      </c>
      <c r="F104">
        <f t="shared" si="11"/>
        <v>796</v>
      </c>
      <c r="G104">
        <f t="shared" ref="G104:G109" si="17">+C104-(C$7+F104*C$8)</f>
        <v>2.1170799926039763E-2</v>
      </c>
      <c r="K104">
        <f t="shared" ref="K104:K109" si="18">+G104</f>
        <v>2.1170799926039763E-2</v>
      </c>
      <c r="O104">
        <f t="shared" ref="O104:O109" ca="1" si="19">+C$11+C$12*F104</f>
        <v>2.2074078368911471E-2</v>
      </c>
      <c r="Q104" s="2">
        <f t="shared" ref="Q104:Q109" si="20">+C104-15018.5</f>
        <v>42292.754699999932</v>
      </c>
    </row>
    <row r="105" spans="1:17">
      <c r="A105" s="51" t="s">
        <v>378</v>
      </c>
      <c r="B105" s="52" t="s">
        <v>70</v>
      </c>
      <c r="C105" s="53">
        <v>57081.605300000003</v>
      </c>
      <c r="D105" s="53">
        <v>1E-4</v>
      </c>
      <c r="E105">
        <f t="shared" si="16"/>
        <v>690.00874089601541</v>
      </c>
      <c r="F105">
        <f t="shared" ref="F105:F112" si="21">ROUND(2*E105,0)/2</f>
        <v>690</v>
      </c>
      <c r="G105">
        <f t="shared" si="17"/>
        <v>1.8937000000732951E-2</v>
      </c>
      <c r="K105">
        <f t="shared" si="18"/>
        <v>1.8937000000732951E-2</v>
      </c>
      <c r="O105">
        <f t="shared" ca="1" si="19"/>
        <v>1.8679207298589934E-2</v>
      </c>
      <c r="Q105" s="2">
        <f t="shared" si="20"/>
        <v>42063.105300000003</v>
      </c>
    </row>
    <row r="106" spans="1:17">
      <c r="A106" s="51" t="s">
        <v>379</v>
      </c>
      <c r="B106" s="52" t="s">
        <v>70</v>
      </c>
      <c r="C106" s="53">
        <v>57421.748</v>
      </c>
      <c r="D106" s="53">
        <v>1E-4</v>
      </c>
      <c r="E106">
        <f t="shared" si="16"/>
        <v>847.01101005791395</v>
      </c>
      <c r="F106">
        <f t="shared" si="21"/>
        <v>847</v>
      </c>
      <c r="G106">
        <f t="shared" si="17"/>
        <v>2.3853099999541882E-2</v>
      </c>
      <c r="K106">
        <f t="shared" si="18"/>
        <v>2.3853099999541882E-2</v>
      </c>
      <c r="O106">
        <f t="shared" ca="1" si="19"/>
        <v>2.3707459732934099E-2</v>
      </c>
      <c r="Q106" s="2">
        <f t="shared" si="20"/>
        <v>42403.248</v>
      </c>
    </row>
    <row r="107" spans="1:17">
      <c r="A107" s="51" t="s">
        <v>380</v>
      </c>
      <c r="B107" s="52" t="s">
        <v>70</v>
      </c>
      <c r="C107" s="53">
        <v>57696.8943</v>
      </c>
      <c r="D107" s="53">
        <v>1E-4</v>
      </c>
      <c r="E107">
        <f t="shared" si="16"/>
        <v>974.01239345229794</v>
      </c>
      <c r="F107">
        <f t="shared" si="21"/>
        <v>974</v>
      </c>
      <c r="G107">
        <f t="shared" si="17"/>
        <v>2.6850199996260926E-2</v>
      </c>
      <c r="K107">
        <f t="shared" si="18"/>
        <v>2.6850199996260926E-2</v>
      </c>
      <c r="O107">
        <f t="shared" ca="1" si="19"/>
        <v>2.777489960020613E-2</v>
      </c>
      <c r="Q107" s="2">
        <f t="shared" si="20"/>
        <v>42678.3943</v>
      </c>
    </row>
    <row r="108" spans="1:17">
      <c r="A108" s="54" t="s">
        <v>381</v>
      </c>
      <c r="B108" s="49" t="s">
        <v>70</v>
      </c>
      <c r="C108" s="54">
        <v>58086.8652</v>
      </c>
      <c r="D108" s="54">
        <v>1E-4</v>
      </c>
      <c r="E108">
        <f t="shared" si="16"/>
        <v>1154.0142462249974</v>
      </c>
      <c r="F108">
        <f t="shared" si="21"/>
        <v>1154</v>
      </c>
      <c r="G108">
        <f t="shared" si="17"/>
        <v>3.0864199994539376E-2</v>
      </c>
      <c r="K108">
        <f t="shared" si="18"/>
        <v>3.0864199994539376E-2</v>
      </c>
      <c r="O108">
        <f t="shared" ca="1" si="19"/>
        <v>3.3539775002638932E-2</v>
      </c>
      <c r="Q108" s="2">
        <f t="shared" si="20"/>
        <v>43068.3652</v>
      </c>
    </row>
    <row r="109" spans="1:17">
      <c r="A109" s="54" t="s">
        <v>381</v>
      </c>
      <c r="B109" s="49" t="s">
        <v>70</v>
      </c>
      <c r="C109" s="54">
        <v>58136.694900000002</v>
      </c>
      <c r="D109" s="54">
        <v>5.0000000000000001E-4</v>
      </c>
      <c r="E109">
        <f t="shared" si="16"/>
        <v>1177.014522202277</v>
      </c>
      <c r="F109">
        <f t="shared" si="21"/>
        <v>1177</v>
      </c>
      <c r="G109">
        <f t="shared" si="17"/>
        <v>3.1462099999771453E-2</v>
      </c>
      <c r="K109">
        <f t="shared" si="18"/>
        <v>3.1462099999771453E-2</v>
      </c>
      <c r="O109">
        <f t="shared" ca="1" si="19"/>
        <v>3.4276397970727568E-2</v>
      </c>
      <c r="Q109" s="2">
        <f t="shared" si="20"/>
        <v>43118.194900000002</v>
      </c>
    </row>
    <row r="110" spans="1:17">
      <c r="A110" s="50" t="s">
        <v>0</v>
      </c>
      <c r="B110" s="49" t="s">
        <v>70</v>
      </c>
      <c r="C110" s="50">
        <v>58463.839500000002</v>
      </c>
      <c r="D110" s="50">
        <v>1E-4</v>
      </c>
      <c r="E110">
        <f>+(C110-C$7)/C$8</f>
        <v>1328.0171588723042</v>
      </c>
      <c r="F110">
        <f t="shared" si="21"/>
        <v>1328</v>
      </c>
      <c r="G110">
        <f>+C110-(C$7+F110*C$8)</f>
        <v>3.7174400000367314E-2</v>
      </c>
      <c r="K110">
        <f>+G110</f>
        <v>3.7174400000367314E-2</v>
      </c>
      <c r="O110">
        <f ca="1">+C$11+C$12*F110</f>
        <v>3.9112487891657305E-2</v>
      </c>
      <c r="Q110" s="2">
        <f>+C110-15018.5</f>
        <v>43445.339500000002</v>
      </c>
    </row>
    <row r="111" spans="1:17">
      <c r="A111" s="55" t="s">
        <v>382</v>
      </c>
      <c r="B111" s="56" t="s">
        <v>70</v>
      </c>
      <c r="C111" s="57">
        <v>58522.335099999997</v>
      </c>
      <c r="D111" s="57">
        <v>1E-4</v>
      </c>
      <c r="E111">
        <f>+(C111-C$7)/C$8</f>
        <v>1355.0174206329889</v>
      </c>
      <c r="F111">
        <f t="shared" si="21"/>
        <v>1355</v>
      </c>
      <c r="G111">
        <f>+C111-(C$7+F111*C$8)</f>
        <v>3.7741499996627681E-2</v>
      </c>
      <c r="K111">
        <f>+G111</f>
        <v>3.7741499996627681E-2</v>
      </c>
      <c r="O111">
        <f ca="1">+C$11+C$12*F111</f>
        <v>3.997721920202222E-2</v>
      </c>
      <c r="Q111" s="2">
        <f>+C111-15018.5</f>
        <v>43503.835099999997</v>
      </c>
    </row>
    <row r="112" spans="1:17">
      <c r="A112" s="58" t="s">
        <v>383</v>
      </c>
      <c r="B112" s="59" t="s">
        <v>70</v>
      </c>
      <c r="C112" s="60">
        <v>58853.8122</v>
      </c>
      <c r="D112" s="60">
        <v>5.0000000000000001E-4</v>
      </c>
      <c r="E112">
        <f>+(C112-C$7)/C$8</f>
        <v>1508.0198424847783</v>
      </c>
      <c r="F112">
        <f t="shared" si="21"/>
        <v>1508</v>
      </c>
      <c r="G112">
        <f>+C112-(C$7+F112*C$8)</f>
        <v>4.2988399996829685E-2</v>
      </c>
      <c r="K112">
        <f>+G112</f>
        <v>4.2988399996829685E-2</v>
      </c>
      <c r="O112">
        <f ca="1">+C$11+C$12*F112</f>
        <v>4.4877363294090103E-2</v>
      </c>
      <c r="Q112" s="2">
        <f>+C112-15018.5</f>
        <v>43835.3122</v>
      </c>
    </row>
    <row r="113" spans="1:17" ht="12" customHeight="1">
      <c r="A113" s="61" t="s">
        <v>384</v>
      </c>
      <c r="B113" s="56" t="s">
        <v>70</v>
      </c>
      <c r="C113" s="57">
        <v>59167.958400000003</v>
      </c>
      <c r="D113" s="57">
        <v>2.0000000000000001E-4</v>
      </c>
      <c r="E113">
        <f>+(C113-C$7)/C$8</f>
        <v>1653.0227081896385</v>
      </c>
      <c r="F113">
        <f>ROUND(2*E113,0)/2</f>
        <v>1653</v>
      </c>
      <c r="G113">
        <f>+C113-(C$7+F113*C$8)</f>
        <v>4.9196899999515153E-2</v>
      </c>
      <c r="K113">
        <f>+G113</f>
        <v>4.9196899999515153E-2</v>
      </c>
      <c r="O113">
        <f ca="1">+C$11+C$12*F113</f>
        <v>4.9521290701605415E-2</v>
      </c>
      <c r="Q113" s="2">
        <f>+C113-15018.5</f>
        <v>44149.458400000003</v>
      </c>
    </row>
    <row r="114" spans="1:17" ht="12" customHeight="1">
      <c r="A114" s="61" t="s">
        <v>385</v>
      </c>
      <c r="B114" s="56" t="s">
        <v>70</v>
      </c>
      <c r="C114" s="57">
        <v>59293.615700000002</v>
      </c>
      <c r="D114" s="57">
        <v>2.0000000000000001E-4</v>
      </c>
      <c r="E114">
        <f>+(C114-C$7)/C$8</f>
        <v>1711.0233098099509</v>
      </c>
      <c r="F114">
        <f>ROUND(2*E114,0)/2</f>
        <v>1711</v>
      </c>
      <c r="G114">
        <f>+C114-(C$7+F114*C$8)</f>
        <v>5.0500299999839626E-2</v>
      </c>
      <c r="K114">
        <f>+G114</f>
        <v>5.0500299999839626E-2</v>
      </c>
      <c r="O114">
        <f ca="1">+C$11+C$12*F114</f>
        <v>5.1378861664611537E-2</v>
      </c>
      <c r="Q114" s="2">
        <f>+C114-15018.5</f>
        <v>44275.115700000002</v>
      </c>
    </row>
    <row r="115" spans="1:17">
      <c r="A115" s="62" t="s">
        <v>386</v>
      </c>
      <c r="B115" s="63" t="s">
        <v>70</v>
      </c>
      <c r="C115" s="65">
        <v>60006.402699999999</v>
      </c>
      <c r="D115" s="65">
        <v>1E-4</v>
      </c>
      <c r="E115">
        <f t="shared" ref="E115:E116" si="22">+(C115-C$7)/C$8</f>
        <v>2040.0298603815279</v>
      </c>
      <c r="F115">
        <f t="shared" ref="F115:F116" si="23">ROUND(2*E115,0)/2</f>
        <v>2040</v>
      </c>
      <c r="G115">
        <f t="shared" ref="G115:G116" si="24">+C115-(C$7+F115*C$8)</f>
        <v>6.4691999992646743E-2</v>
      </c>
      <c r="K115">
        <f t="shared" ref="K115:K116" si="25">+G115</f>
        <v>6.4691999992646743E-2</v>
      </c>
      <c r="O115">
        <f t="shared" ref="O115:O116" ca="1" si="26">+C$11+C$12*F115</f>
        <v>6.1915772816835933E-2</v>
      </c>
      <c r="Q115" s="2">
        <f t="shared" ref="Q115:Q116" si="27">+C115-15018.5</f>
        <v>44987.902699999999</v>
      </c>
    </row>
    <row r="116" spans="1:17">
      <c r="A116" s="62" t="s">
        <v>386</v>
      </c>
      <c r="B116" s="63" t="s">
        <v>70</v>
      </c>
      <c r="C116" s="65">
        <v>60008.566899999998</v>
      </c>
      <c r="D116" s="65">
        <v>2.9999999999999997E-4</v>
      </c>
      <c r="E116">
        <f t="shared" si="22"/>
        <v>2041.0288067382189</v>
      </c>
      <c r="F116">
        <f t="shared" si="23"/>
        <v>2041</v>
      </c>
      <c r="G116">
        <f t="shared" si="24"/>
        <v>6.2409299993305467E-2</v>
      </c>
      <c r="K116">
        <f t="shared" si="25"/>
        <v>6.2409299993305467E-2</v>
      </c>
      <c r="O116">
        <f t="shared" ca="1" si="26"/>
        <v>6.1947799902405003E-2</v>
      </c>
      <c r="Q116" s="2">
        <f t="shared" si="27"/>
        <v>44990.066899999998</v>
      </c>
    </row>
    <row r="117" spans="1:17">
      <c r="A117" s="66" t="s">
        <v>387</v>
      </c>
      <c r="B117" s="63" t="s">
        <v>70</v>
      </c>
      <c r="C117" s="68">
        <v>60383.378400000001</v>
      </c>
      <c r="D117" s="67">
        <v>1E-4</v>
      </c>
      <c r="E117">
        <f t="shared" ref="E117" si="28">+(C117-C$7)/C$8</f>
        <v>2214.0334192375494</v>
      </c>
      <c r="F117">
        <f t="shared" ref="F117" si="29">ROUND(2*E117,0)/2</f>
        <v>2214</v>
      </c>
      <c r="G117">
        <f t="shared" ref="G117" si="30">+C117-(C$7+F117*C$8)</f>
        <v>7.2402199999487493E-2</v>
      </c>
      <c r="K117">
        <f t="shared" ref="K117" si="31">+G117</f>
        <v>7.2402199999487493E-2</v>
      </c>
      <c r="O117">
        <f t="shared" ref="O117" ca="1" si="32">+C$11+C$12*F117</f>
        <v>6.7488485705854306E-2</v>
      </c>
      <c r="Q117" s="2">
        <f t="shared" ref="Q117" si="33">+C117-15018.5</f>
        <v>45364.878400000001</v>
      </c>
    </row>
    <row r="118" spans="1:17">
      <c r="C118" s="14"/>
      <c r="D118" s="14"/>
    </row>
    <row r="119" spans="1:17">
      <c r="C119" s="14"/>
      <c r="D119" s="14"/>
    </row>
    <row r="120" spans="1:17">
      <c r="C120" s="14"/>
      <c r="D120" s="14"/>
    </row>
    <row r="121" spans="1:17">
      <c r="C121" s="14"/>
      <c r="D121" s="14"/>
    </row>
    <row r="122" spans="1:17">
      <c r="C122" s="14"/>
      <c r="D122" s="14"/>
    </row>
    <row r="123" spans="1:17">
      <c r="C123" s="14"/>
      <c r="D123" s="14"/>
    </row>
    <row r="124" spans="1:17">
      <c r="C124" s="14"/>
      <c r="D124" s="14"/>
    </row>
    <row r="125" spans="1:17">
      <c r="C125" s="14"/>
      <c r="D125" s="14"/>
    </row>
    <row r="126" spans="1:17">
      <c r="C126" s="14"/>
      <c r="D126" s="14"/>
    </row>
    <row r="127" spans="1:17">
      <c r="C127" s="14"/>
      <c r="D127" s="14"/>
    </row>
    <row r="128" spans="1:17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</sheetData>
  <protectedRanges>
    <protectedRange sqref="A111:D112" name="Range1"/>
  </protectedRanges>
  <phoneticPr fontId="8" type="noConversion"/>
  <hyperlinks>
    <hyperlink ref="H1751" r:id="rId1" display="http://vsolj.cetus-net.org/bulletin.html" xr:uid="{00000000-0004-0000-0000-000000000000}"/>
    <hyperlink ref="H64615" r:id="rId2" display="http://vsolj.cetus-net.org/bulletin.html" xr:uid="{00000000-0004-0000-0000-000001000000}"/>
    <hyperlink ref="H64608" r:id="rId3" display="https://www.aavso.org/ejaavso" xr:uid="{00000000-0004-0000-0000-000002000000}"/>
    <hyperlink ref="I64615" r:id="rId4" display="http://vsolj.cetus-net.org/bulletin.html" xr:uid="{00000000-0004-0000-0000-000003000000}"/>
    <hyperlink ref="AQ58266" r:id="rId5" display="http://cdsbib.u-strasbg.fr/cgi-bin/cdsbib?1990RMxAA..21..381G" xr:uid="{00000000-0004-0000-0000-000004000000}"/>
    <hyperlink ref="H64612" r:id="rId6" display="https://www.aavso.org/ejaavso" xr:uid="{00000000-0004-0000-0000-000005000000}"/>
    <hyperlink ref="AP5630" r:id="rId7" display="http://cdsbib.u-strasbg.fr/cgi-bin/cdsbib?1990RMxAA..21..381G" xr:uid="{00000000-0004-0000-0000-000006000000}"/>
    <hyperlink ref="AP5633" r:id="rId8" display="http://cdsbib.u-strasbg.fr/cgi-bin/cdsbib?1990RMxAA..21..381G" xr:uid="{00000000-0004-0000-0000-000007000000}"/>
    <hyperlink ref="AP5631" r:id="rId9" display="http://cdsbib.u-strasbg.fr/cgi-bin/cdsbib?1990RMxAA..21..381G" xr:uid="{00000000-0004-0000-0000-000008000000}"/>
    <hyperlink ref="AP5615" r:id="rId10" display="http://cdsbib.u-strasbg.fr/cgi-bin/cdsbib?1990RMxAA..21..381G" xr:uid="{00000000-0004-0000-0000-000009000000}"/>
    <hyperlink ref="AQ5844" r:id="rId11" display="http://cdsbib.u-strasbg.fr/cgi-bin/cdsbib?1990RMxAA..21..381G" xr:uid="{00000000-0004-0000-0000-00000A000000}"/>
    <hyperlink ref="AQ5848" r:id="rId12" display="http://cdsbib.u-strasbg.fr/cgi-bin/cdsbib?1990RMxAA..21..381G" xr:uid="{00000000-0004-0000-0000-00000B000000}"/>
    <hyperlink ref="AQ65528" r:id="rId13" display="http://cdsbib.u-strasbg.fr/cgi-bin/cdsbib?1990RMxAA..21..381G" xr:uid="{00000000-0004-0000-0000-00000C000000}"/>
    <hyperlink ref="I2736" r:id="rId14" display="http://vsolj.cetus-net.org/bulletin.html" xr:uid="{00000000-0004-0000-0000-00000D000000}"/>
    <hyperlink ref="H2736" r:id="rId15" display="http://vsolj.cetus-net.org/bulletin.html" xr:uid="{00000000-0004-0000-0000-00000E000000}"/>
    <hyperlink ref="AQ653" r:id="rId16" display="http://cdsbib.u-strasbg.fr/cgi-bin/cdsbib?1990RMxAA..21..381G" xr:uid="{00000000-0004-0000-0000-00000F000000}"/>
    <hyperlink ref="AQ652" r:id="rId17" display="http://cdsbib.u-strasbg.fr/cgi-bin/cdsbib?1990RMxAA..21..381G" xr:uid="{00000000-0004-0000-0000-000010000000}"/>
    <hyperlink ref="AP3906" r:id="rId18" display="http://cdsbib.u-strasbg.fr/cgi-bin/cdsbib?1990RMxAA..21..381G" xr:uid="{00000000-0004-0000-0000-000011000000}"/>
    <hyperlink ref="AP3924" r:id="rId19" display="http://cdsbib.u-strasbg.fr/cgi-bin/cdsbib?1990RMxAA..21..381G" xr:uid="{00000000-0004-0000-0000-000012000000}"/>
    <hyperlink ref="AP3925" r:id="rId20" display="http://cdsbib.u-strasbg.fr/cgi-bin/cdsbib?1990RMxAA..21..381G" xr:uid="{00000000-0004-0000-0000-000013000000}"/>
    <hyperlink ref="AP3921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0"/>
  <sheetViews>
    <sheetView topLeftCell="A46" workbookViewId="0">
      <selection activeCell="A61" sqref="A61:D90"/>
    </sheetView>
  </sheetViews>
  <sheetFormatPr defaultRowHeight="12.75"/>
  <cols>
    <col min="1" max="1" width="19.7109375" style="14" customWidth="1"/>
    <col min="2" max="2" width="4.42578125" style="18" customWidth="1"/>
    <col min="3" max="3" width="12.7109375" style="14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4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>
      <c r="A1" s="32" t="s">
        <v>86</v>
      </c>
      <c r="I1" s="33" t="s">
        <v>87</v>
      </c>
      <c r="J1" s="34" t="s">
        <v>88</v>
      </c>
    </row>
    <row r="2" spans="1:16">
      <c r="I2" s="35" t="s">
        <v>89</v>
      </c>
      <c r="J2" s="36" t="s">
        <v>90</v>
      </c>
    </row>
    <row r="3" spans="1:16">
      <c r="A3" s="37" t="s">
        <v>91</v>
      </c>
      <c r="I3" s="35" t="s">
        <v>92</v>
      </c>
      <c r="J3" s="36" t="s">
        <v>93</v>
      </c>
    </row>
    <row r="4" spans="1:16">
      <c r="I4" s="35" t="s">
        <v>94</v>
      </c>
      <c r="J4" s="36" t="s">
        <v>93</v>
      </c>
    </row>
    <row r="5" spans="1:16" ht="13.5" thickBot="1">
      <c r="I5" s="38" t="s">
        <v>95</v>
      </c>
      <c r="J5" s="39" t="s">
        <v>96</v>
      </c>
    </row>
    <row r="10" spans="1:16" ht="13.5" thickBot="1"/>
    <row r="11" spans="1:16" ht="12.75" customHeight="1" thickBot="1">
      <c r="A11" s="14" t="str">
        <f t="shared" ref="A11:A42" si="0">P11</f>
        <v> ORI 129 </v>
      </c>
      <c r="B11" s="6" t="str">
        <f t="shared" ref="B11:B42" si="1">IF(H11=INT(H11),"I","II")</f>
        <v>I</v>
      </c>
      <c r="C11" s="14">
        <f t="shared" ref="C11:C42" si="2">1*G11</f>
        <v>41279.569000000003</v>
      </c>
      <c r="D11" s="18" t="str">
        <f t="shared" ref="D11:D42" si="3">VLOOKUP(F11,I$1:J$5,2,FALSE)</f>
        <v>vis</v>
      </c>
      <c r="E11" s="40">
        <f>VLOOKUP(C11,Active!C$21:E$968,3,FALSE)</f>
        <v>-6603.8580875813132</v>
      </c>
      <c r="F11" s="6" t="s">
        <v>95</v>
      </c>
      <c r="G11" s="18" t="str">
        <f t="shared" ref="G11:G42" si="4">MID(I11,3,LEN(I11)-3)</f>
        <v>41279.569</v>
      </c>
      <c r="H11" s="14">
        <f t="shared" ref="H11:H42" si="5">1*K11</f>
        <v>-6604</v>
      </c>
      <c r="I11" s="41" t="s">
        <v>130</v>
      </c>
      <c r="J11" s="42" t="s">
        <v>131</v>
      </c>
      <c r="K11" s="41">
        <v>-6604</v>
      </c>
      <c r="L11" s="41" t="s">
        <v>132</v>
      </c>
      <c r="M11" s="42" t="s">
        <v>100</v>
      </c>
      <c r="N11" s="42"/>
      <c r="O11" s="43" t="s">
        <v>133</v>
      </c>
      <c r="P11" s="43" t="s">
        <v>134</v>
      </c>
    </row>
    <row r="12" spans="1:16" ht="12.75" customHeight="1" thickBot="1">
      <c r="A12" s="14" t="str">
        <f t="shared" si="0"/>
        <v> BBS 12 </v>
      </c>
      <c r="B12" s="6" t="str">
        <f t="shared" si="1"/>
        <v>I</v>
      </c>
      <c r="C12" s="14">
        <f t="shared" si="2"/>
        <v>41996.705000000002</v>
      </c>
      <c r="D12" s="18" t="str">
        <f t="shared" si="3"/>
        <v>vis</v>
      </c>
      <c r="E12" s="40">
        <f>VLOOKUP(C12,Active!C$21:E$968,3,FALSE)</f>
        <v>-6272.8441357967004</v>
      </c>
      <c r="F12" s="6" t="s">
        <v>95</v>
      </c>
      <c r="G12" s="18" t="str">
        <f t="shared" si="4"/>
        <v>41996.705</v>
      </c>
      <c r="H12" s="14">
        <f t="shared" si="5"/>
        <v>-6273</v>
      </c>
      <c r="I12" s="41" t="s">
        <v>135</v>
      </c>
      <c r="J12" s="42" t="s">
        <v>136</v>
      </c>
      <c r="K12" s="41">
        <v>-6273</v>
      </c>
      <c r="L12" s="41" t="s">
        <v>137</v>
      </c>
      <c r="M12" s="42" t="s">
        <v>100</v>
      </c>
      <c r="N12" s="42"/>
      <c r="O12" s="43" t="s">
        <v>133</v>
      </c>
      <c r="P12" s="43" t="s">
        <v>138</v>
      </c>
    </row>
    <row r="13" spans="1:16" ht="12.75" customHeight="1" thickBot="1">
      <c r="A13" s="14" t="str">
        <f t="shared" si="0"/>
        <v> BBS 13 </v>
      </c>
      <c r="B13" s="6" t="str">
        <f t="shared" si="1"/>
        <v>I</v>
      </c>
      <c r="C13" s="14">
        <f t="shared" si="2"/>
        <v>42059.508999999998</v>
      </c>
      <c r="D13" s="18" t="str">
        <f t="shared" si="3"/>
        <v>vis</v>
      </c>
      <c r="E13" s="40">
        <f>VLOOKUP(C13,Active!C$21:E$968,3,FALSE)</f>
        <v>-6243.8552128756928</v>
      </c>
      <c r="F13" s="6" t="s">
        <v>95</v>
      </c>
      <c r="G13" s="18" t="str">
        <f t="shared" si="4"/>
        <v>42059.509</v>
      </c>
      <c r="H13" s="14">
        <f t="shared" si="5"/>
        <v>-6244</v>
      </c>
      <c r="I13" s="41" t="s">
        <v>139</v>
      </c>
      <c r="J13" s="42" t="s">
        <v>140</v>
      </c>
      <c r="K13" s="41">
        <v>-6244</v>
      </c>
      <c r="L13" s="41" t="s">
        <v>141</v>
      </c>
      <c r="M13" s="42" t="s">
        <v>100</v>
      </c>
      <c r="N13" s="42"/>
      <c r="O13" s="43" t="s">
        <v>133</v>
      </c>
      <c r="P13" s="43" t="s">
        <v>142</v>
      </c>
    </row>
    <row r="14" spans="1:16" ht="12.75" customHeight="1" thickBot="1">
      <c r="A14" s="14" t="str">
        <f t="shared" si="0"/>
        <v> BBS 14 </v>
      </c>
      <c r="B14" s="6" t="str">
        <f t="shared" si="1"/>
        <v>I</v>
      </c>
      <c r="C14" s="14">
        <f t="shared" si="2"/>
        <v>42109.362000000001</v>
      </c>
      <c r="D14" s="18" t="str">
        <f t="shared" si="3"/>
        <v>vis</v>
      </c>
      <c r="E14" s="40">
        <f>VLOOKUP(C14,Active!C$21:E$968,3,FALSE)</f>
        <v>-6220.844182139097</v>
      </c>
      <c r="F14" s="6" t="s">
        <v>95</v>
      </c>
      <c r="G14" s="18" t="str">
        <f t="shared" si="4"/>
        <v>42109.362</v>
      </c>
      <c r="H14" s="14">
        <f t="shared" si="5"/>
        <v>-6221</v>
      </c>
      <c r="I14" s="41" t="s">
        <v>143</v>
      </c>
      <c r="J14" s="42" t="s">
        <v>144</v>
      </c>
      <c r="K14" s="41">
        <v>-6221</v>
      </c>
      <c r="L14" s="41" t="s">
        <v>137</v>
      </c>
      <c r="M14" s="42" t="s">
        <v>100</v>
      </c>
      <c r="N14" s="42"/>
      <c r="O14" s="43" t="s">
        <v>145</v>
      </c>
      <c r="P14" s="43" t="s">
        <v>146</v>
      </c>
    </row>
    <row r="15" spans="1:16" ht="12.75" customHeight="1" thickBot="1">
      <c r="A15" s="14" t="str">
        <f t="shared" si="0"/>
        <v> BBS 14 </v>
      </c>
      <c r="B15" s="6" t="str">
        <f t="shared" si="1"/>
        <v>I</v>
      </c>
      <c r="C15" s="14">
        <f t="shared" si="2"/>
        <v>42109.409</v>
      </c>
      <c r="D15" s="18" t="str">
        <f t="shared" si="3"/>
        <v>vis</v>
      </c>
      <c r="E15" s="40">
        <f>VLOOKUP(C15,Active!C$21:E$968,3,FALSE)</f>
        <v>-6220.8224879894051</v>
      </c>
      <c r="F15" s="6" t="s">
        <v>95</v>
      </c>
      <c r="G15" s="18" t="str">
        <f t="shared" si="4"/>
        <v>42109.409</v>
      </c>
      <c r="H15" s="14">
        <f t="shared" si="5"/>
        <v>-6221</v>
      </c>
      <c r="I15" s="41" t="s">
        <v>147</v>
      </c>
      <c r="J15" s="42" t="s">
        <v>148</v>
      </c>
      <c r="K15" s="41">
        <v>-6221</v>
      </c>
      <c r="L15" s="41" t="s">
        <v>149</v>
      </c>
      <c r="M15" s="42" t="s">
        <v>100</v>
      </c>
      <c r="N15" s="42"/>
      <c r="O15" s="43" t="s">
        <v>133</v>
      </c>
      <c r="P15" s="43" t="s">
        <v>146</v>
      </c>
    </row>
    <row r="16" spans="1:16" ht="12.75" customHeight="1" thickBot="1">
      <c r="A16" s="14" t="str">
        <f t="shared" si="0"/>
        <v> AOEB 3 </v>
      </c>
      <c r="B16" s="6" t="str">
        <f t="shared" si="1"/>
        <v>I</v>
      </c>
      <c r="C16" s="14">
        <f t="shared" si="2"/>
        <v>44238.77</v>
      </c>
      <c r="D16" s="18" t="str">
        <f t="shared" si="3"/>
        <v>vis</v>
      </c>
      <c r="E16" s="40">
        <f>VLOOKUP(C16,Active!C$21:E$968,3,FALSE)</f>
        <v>-5237.9570351519569</v>
      </c>
      <c r="F16" s="6" t="s">
        <v>95</v>
      </c>
      <c r="G16" s="18" t="str">
        <f t="shared" si="4"/>
        <v>44238.770</v>
      </c>
      <c r="H16" s="14">
        <f t="shared" si="5"/>
        <v>-5238</v>
      </c>
      <c r="I16" s="41" t="s">
        <v>175</v>
      </c>
      <c r="J16" s="42" t="s">
        <v>176</v>
      </c>
      <c r="K16" s="41">
        <v>-5238</v>
      </c>
      <c r="L16" s="41" t="s">
        <v>177</v>
      </c>
      <c r="M16" s="42" t="s">
        <v>100</v>
      </c>
      <c r="N16" s="42"/>
      <c r="O16" s="43" t="s">
        <v>158</v>
      </c>
      <c r="P16" s="43" t="s">
        <v>178</v>
      </c>
    </row>
    <row r="17" spans="1:16" ht="12.75" customHeight="1" thickBot="1">
      <c r="A17" s="14" t="str">
        <f t="shared" si="0"/>
        <v> AOEB 3 </v>
      </c>
      <c r="B17" s="6" t="str">
        <f t="shared" si="1"/>
        <v>I</v>
      </c>
      <c r="C17" s="14">
        <f t="shared" si="2"/>
        <v>44238.775999999998</v>
      </c>
      <c r="D17" s="18" t="str">
        <f t="shared" si="3"/>
        <v>vis</v>
      </c>
      <c r="E17" s="40">
        <f>VLOOKUP(C17,Active!C$21:E$968,3,FALSE)</f>
        <v>-5237.9542656860385</v>
      </c>
      <c r="F17" s="6" t="s">
        <v>95</v>
      </c>
      <c r="G17" s="18" t="str">
        <f t="shared" si="4"/>
        <v>44238.776</v>
      </c>
      <c r="H17" s="14">
        <f t="shared" si="5"/>
        <v>-5238</v>
      </c>
      <c r="I17" s="41" t="s">
        <v>179</v>
      </c>
      <c r="J17" s="42" t="s">
        <v>180</v>
      </c>
      <c r="K17" s="41">
        <v>-5238</v>
      </c>
      <c r="L17" s="41" t="s">
        <v>181</v>
      </c>
      <c r="M17" s="42" t="s">
        <v>100</v>
      </c>
      <c r="N17" s="42"/>
      <c r="O17" s="43" t="s">
        <v>153</v>
      </c>
      <c r="P17" s="43" t="s">
        <v>178</v>
      </c>
    </row>
    <row r="18" spans="1:16" ht="12.75" customHeight="1" thickBot="1">
      <c r="A18" s="14" t="str">
        <f t="shared" si="0"/>
        <v> AOEB 3 </v>
      </c>
      <c r="B18" s="6" t="str">
        <f t="shared" si="1"/>
        <v>I</v>
      </c>
      <c r="C18" s="14">
        <f t="shared" si="2"/>
        <v>44576.737000000001</v>
      </c>
      <c r="D18" s="18" t="str">
        <f t="shared" si="3"/>
        <v>vis</v>
      </c>
      <c r="E18" s="40">
        <f>VLOOKUP(C18,Active!C$21:E$968,3,FALSE)</f>
        <v>-5081.9590204897559</v>
      </c>
      <c r="F18" s="6" t="s">
        <v>95</v>
      </c>
      <c r="G18" s="18" t="str">
        <f t="shared" si="4"/>
        <v>44576.737</v>
      </c>
      <c r="H18" s="14">
        <f t="shared" si="5"/>
        <v>-5082</v>
      </c>
      <c r="I18" s="41" t="s">
        <v>182</v>
      </c>
      <c r="J18" s="42" t="s">
        <v>183</v>
      </c>
      <c r="K18" s="41">
        <v>-5082</v>
      </c>
      <c r="L18" s="41" t="s">
        <v>184</v>
      </c>
      <c r="M18" s="42" t="s">
        <v>100</v>
      </c>
      <c r="N18" s="42"/>
      <c r="O18" s="43" t="s">
        <v>158</v>
      </c>
      <c r="P18" s="43" t="s">
        <v>178</v>
      </c>
    </row>
    <row r="19" spans="1:16" ht="12.75" customHeight="1" thickBot="1">
      <c r="A19" s="14" t="str">
        <f t="shared" si="0"/>
        <v> BBS 52 </v>
      </c>
      <c r="B19" s="6" t="str">
        <f t="shared" si="1"/>
        <v>I</v>
      </c>
      <c r="C19" s="14">
        <f t="shared" si="2"/>
        <v>44598.411999999997</v>
      </c>
      <c r="D19" s="18" t="str">
        <f t="shared" si="3"/>
        <v>vis</v>
      </c>
      <c r="E19" s="40">
        <f>VLOOKUP(C19,Active!C$21:E$968,3,FALSE)</f>
        <v>-5071.954324860294</v>
      </c>
      <c r="F19" s="6" t="s">
        <v>95</v>
      </c>
      <c r="G19" s="18" t="str">
        <f t="shared" si="4"/>
        <v>44598.412</v>
      </c>
      <c r="H19" s="14">
        <f t="shared" si="5"/>
        <v>-5072</v>
      </c>
      <c r="I19" s="41" t="s">
        <v>185</v>
      </c>
      <c r="J19" s="42" t="s">
        <v>186</v>
      </c>
      <c r="K19" s="41">
        <v>-5072</v>
      </c>
      <c r="L19" s="41" t="s">
        <v>181</v>
      </c>
      <c r="M19" s="42" t="s">
        <v>100</v>
      </c>
      <c r="N19" s="42"/>
      <c r="O19" s="43" t="s">
        <v>133</v>
      </c>
      <c r="P19" s="43" t="s">
        <v>187</v>
      </c>
    </row>
    <row r="20" spans="1:16" ht="12.75" customHeight="1" thickBot="1">
      <c r="A20" s="14" t="str">
        <f t="shared" si="0"/>
        <v> AOEB 3 </v>
      </c>
      <c r="B20" s="6" t="str">
        <f t="shared" si="1"/>
        <v>I</v>
      </c>
      <c r="C20" s="14">
        <f t="shared" si="2"/>
        <v>44654.728000000003</v>
      </c>
      <c r="D20" s="18" t="str">
        <f t="shared" si="3"/>
        <v>vis</v>
      </c>
      <c r="E20" s="40">
        <f>VLOOKUP(C20,Active!C$21:E$968,3,FALSE)</f>
        <v>-5045.9601177521517</v>
      </c>
      <c r="F20" s="6" t="s">
        <v>95</v>
      </c>
      <c r="G20" s="18" t="str">
        <f t="shared" si="4"/>
        <v>44654.728</v>
      </c>
      <c r="H20" s="14">
        <f t="shared" si="5"/>
        <v>-5046</v>
      </c>
      <c r="I20" s="41" t="s">
        <v>188</v>
      </c>
      <c r="J20" s="42" t="s">
        <v>189</v>
      </c>
      <c r="K20" s="41">
        <v>-5046</v>
      </c>
      <c r="L20" s="41" t="s">
        <v>190</v>
      </c>
      <c r="M20" s="42" t="s">
        <v>100</v>
      </c>
      <c r="N20" s="42"/>
      <c r="O20" s="43" t="s">
        <v>158</v>
      </c>
      <c r="P20" s="43" t="s">
        <v>178</v>
      </c>
    </row>
    <row r="21" spans="1:16" ht="12.75" customHeight="1" thickBot="1">
      <c r="A21" s="14" t="str">
        <f t="shared" si="0"/>
        <v> BBS 53 </v>
      </c>
      <c r="B21" s="6" t="str">
        <f t="shared" si="1"/>
        <v>I</v>
      </c>
      <c r="C21" s="14">
        <f t="shared" si="2"/>
        <v>44661.267999999996</v>
      </c>
      <c r="D21" s="18" t="str">
        <f t="shared" si="3"/>
        <v>vis</v>
      </c>
      <c r="E21" s="40">
        <f>VLOOKUP(C21,Active!C$21:E$968,3,FALSE)</f>
        <v>-5042.9413999013268</v>
      </c>
      <c r="F21" s="6" t="s">
        <v>95</v>
      </c>
      <c r="G21" s="18" t="str">
        <f t="shared" si="4"/>
        <v>44661.268</v>
      </c>
      <c r="H21" s="14">
        <f t="shared" si="5"/>
        <v>-5043</v>
      </c>
      <c r="I21" s="41" t="s">
        <v>191</v>
      </c>
      <c r="J21" s="42" t="s">
        <v>192</v>
      </c>
      <c r="K21" s="41">
        <v>-5043</v>
      </c>
      <c r="L21" s="41" t="s">
        <v>193</v>
      </c>
      <c r="M21" s="42" t="s">
        <v>100</v>
      </c>
      <c r="N21" s="42"/>
      <c r="O21" s="43" t="s">
        <v>133</v>
      </c>
      <c r="P21" s="43" t="s">
        <v>194</v>
      </c>
    </row>
    <row r="22" spans="1:16" ht="12.75" customHeight="1" thickBot="1">
      <c r="A22" s="14" t="str">
        <f t="shared" si="0"/>
        <v> BBS 57 </v>
      </c>
      <c r="B22" s="6" t="str">
        <f t="shared" si="1"/>
        <v>I</v>
      </c>
      <c r="C22" s="14">
        <f t="shared" si="2"/>
        <v>44912.542999999998</v>
      </c>
      <c r="D22" s="18" t="str">
        <f t="shared" si="3"/>
        <v>vis</v>
      </c>
      <c r="E22" s="40">
        <f>VLOOKUP(C22,Active!C$21:E$968,3,FALSE)</f>
        <v>-4926.9584751357606</v>
      </c>
      <c r="F22" s="6" t="s">
        <v>95</v>
      </c>
      <c r="G22" s="18" t="str">
        <f t="shared" si="4"/>
        <v>44912.543</v>
      </c>
      <c r="H22" s="14">
        <f t="shared" si="5"/>
        <v>-4927</v>
      </c>
      <c r="I22" s="41" t="s">
        <v>195</v>
      </c>
      <c r="J22" s="42" t="s">
        <v>196</v>
      </c>
      <c r="K22" s="41">
        <v>-4927</v>
      </c>
      <c r="L22" s="41" t="s">
        <v>197</v>
      </c>
      <c r="M22" s="42" t="s">
        <v>100</v>
      </c>
      <c r="N22" s="42"/>
      <c r="O22" s="43" t="s">
        <v>133</v>
      </c>
      <c r="P22" s="43" t="s">
        <v>198</v>
      </c>
    </row>
    <row r="23" spans="1:16" ht="12.75" customHeight="1" thickBot="1">
      <c r="A23" s="14" t="str">
        <f t="shared" si="0"/>
        <v> BBS 57 </v>
      </c>
      <c r="B23" s="6" t="str">
        <f t="shared" si="1"/>
        <v>I</v>
      </c>
      <c r="C23" s="14">
        <f t="shared" si="2"/>
        <v>44925.55</v>
      </c>
      <c r="D23" s="18" t="str">
        <f t="shared" si="3"/>
        <v>vis</v>
      </c>
      <c r="E23" s="40">
        <f>VLOOKUP(C23,Active!C$21:E$968,3,FALSE)</f>
        <v>-4920.9547346027739</v>
      </c>
      <c r="F23" s="6" t="s">
        <v>95</v>
      </c>
      <c r="G23" s="18" t="str">
        <f t="shared" si="4"/>
        <v>44925.550</v>
      </c>
      <c r="H23" s="14">
        <f t="shared" si="5"/>
        <v>-4921</v>
      </c>
      <c r="I23" s="41" t="s">
        <v>199</v>
      </c>
      <c r="J23" s="42" t="s">
        <v>200</v>
      </c>
      <c r="K23" s="41">
        <v>-4921</v>
      </c>
      <c r="L23" s="41" t="s">
        <v>201</v>
      </c>
      <c r="M23" s="42" t="s">
        <v>100</v>
      </c>
      <c r="N23" s="42"/>
      <c r="O23" s="43" t="s">
        <v>133</v>
      </c>
      <c r="P23" s="43" t="s">
        <v>198</v>
      </c>
    </row>
    <row r="24" spans="1:16" ht="12.75" customHeight="1" thickBot="1">
      <c r="A24" s="14" t="str">
        <f t="shared" si="0"/>
        <v> BBS 59 </v>
      </c>
      <c r="B24" s="6" t="str">
        <f t="shared" si="1"/>
        <v>I</v>
      </c>
      <c r="C24" s="14">
        <f t="shared" si="2"/>
        <v>45053.349000000002</v>
      </c>
      <c r="D24" s="18" t="str">
        <f t="shared" si="3"/>
        <v>vis</v>
      </c>
      <c r="E24" s="40">
        <f>VLOOKUP(C24,Active!C$21:E$968,3,FALSE)</f>
        <v>-4861.9655721229628</v>
      </c>
      <c r="F24" s="6" t="s">
        <v>95</v>
      </c>
      <c r="G24" s="18" t="str">
        <f t="shared" si="4"/>
        <v>45053.349</v>
      </c>
      <c r="H24" s="14">
        <f t="shared" si="5"/>
        <v>-4862</v>
      </c>
      <c r="I24" s="41" t="s">
        <v>206</v>
      </c>
      <c r="J24" s="42" t="s">
        <v>207</v>
      </c>
      <c r="K24" s="41">
        <v>-4862</v>
      </c>
      <c r="L24" s="41" t="s">
        <v>208</v>
      </c>
      <c r="M24" s="42" t="s">
        <v>100</v>
      </c>
      <c r="N24" s="42"/>
      <c r="O24" s="43" t="s">
        <v>133</v>
      </c>
      <c r="P24" s="43" t="s">
        <v>209</v>
      </c>
    </row>
    <row r="25" spans="1:16" ht="12.75" customHeight="1" thickBot="1">
      <c r="A25" s="14" t="str">
        <f t="shared" si="0"/>
        <v> BBS 65 </v>
      </c>
      <c r="B25" s="6" t="str">
        <f t="shared" si="1"/>
        <v>I</v>
      </c>
      <c r="C25" s="14">
        <f t="shared" si="2"/>
        <v>45417.307999999997</v>
      </c>
      <c r="D25" s="18" t="str">
        <f t="shared" si="3"/>
        <v>vis</v>
      </c>
      <c r="E25" s="40">
        <f>VLOOKUP(C25,Active!C$21:E$968,3,FALSE)</f>
        <v>-4693.9702311031633</v>
      </c>
      <c r="F25" s="6" t="s">
        <v>95</v>
      </c>
      <c r="G25" s="18" t="str">
        <f t="shared" si="4"/>
        <v>45417.308</v>
      </c>
      <c r="H25" s="14">
        <f t="shared" si="5"/>
        <v>-4694</v>
      </c>
      <c r="I25" s="41" t="s">
        <v>210</v>
      </c>
      <c r="J25" s="42" t="s">
        <v>211</v>
      </c>
      <c r="K25" s="41">
        <v>-4694</v>
      </c>
      <c r="L25" s="41" t="s">
        <v>212</v>
      </c>
      <c r="M25" s="42" t="s">
        <v>100</v>
      </c>
      <c r="N25" s="42"/>
      <c r="O25" s="43" t="s">
        <v>133</v>
      </c>
      <c r="P25" s="43" t="s">
        <v>213</v>
      </c>
    </row>
    <row r="26" spans="1:16" ht="12.75" customHeight="1" thickBot="1">
      <c r="A26" s="14" t="str">
        <f t="shared" si="0"/>
        <v> BBS 70 </v>
      </c>
      <c r="B26" s="6" t="str">
        <f t="shared" si="1"/>
        <v>I</v>
      </c>
      <c r="C26" s="14">
        <f t="shared" si="2"/>
        <v>45705.459000000003</v>
      </c>
      <c r="D26" s="18" t="str">
        <f t="shared" si="3"/>
        <v>vis</v>
      </c>
      <c r="E26" s="40">
        <f>VLOOKUP(C26,Active!C$21:E$968,3,FALSE)</f>
        <v>-4560.9661688043943</v>
      </c>
      <c r="F26" s="6" t="s">
        <v>95</v>
      </c>
      <c r="G26" s="18" t="str">
        <f t="shared" si="4"/>
        <v>45705.459</v>
      </c>
      <c r="H26" s="14">
        <f t="shared" si="5"/>
        <v>-4561</v>
      </c>
      <c r="I26" s="41" t="s">
        <v>214</v>
      </c>
      <c r="J26" s="42" t="s">
        <v>215</v>
      </c>
      <c r="K26" s="41">
        <v>-4561</v>
      </c>
      <c r="L26" s="41" t="s">
        <v>216</v>
      </c>
      <c r="M26" s="42" t="s">
        <v>100</v>
      </c>
      <c r="N26" s="42"/>
      <c r="O26" s="43" t="s">
        <v>133</v>
      </c>
      <c r="P26" s="43" t="s">
        <v>217</v>
      </c>
    </row>
    <row r="27" spans="1:16" ht="12.75" customHeight="1" thickBot="1">
      <c r="A27" s="14" t="str">
        <f t="shared" si="0"/>
        <v> AOEB 3 </v>
      </c>
      <c r="B27" s="6" t="str">
        <f t="shared" si="1"/>
        <v>I</v>
      </c>
      <c r="C27" s="14">
        <f t="shared" si="2"/>
        <v>45785.62</v>
      </c>
      <c r="D27" s="18" t="str">
        <f t="shared" si="3"/>
        <v>vis</v>
      </c>
      <c r="E27" s="40">
        <f>VLOOKUP(C27,Active!C$21:E$968,3,FALSE)</f>
        <v>-4523.9656425597123</v>
      </c>
      <c r="F27" s="6" t="s">
        <v>95</v>
      </c>
      <c r="G27" s="18" t="str">
        <f t="shared" si="4"/>
        <v>45785.620</v>
      </c>
      <c r="H27" s="14">
        <f t="shared" si="5"/>
        <v>-4524</v>
      </c>
      <c r="I27" s="41" t="s">
        <v>218</v>
      </c>
      <c r="J27" s="42" t="s">
        <v>219</v>
      </c>
      <c r="K27" s="41">
        <v>-4524</v>
      </c>
      <c r="L27" s="41" t="s">
        <v>220</v>
      </c>
      <c r="M27" s="42" t="s">
        <v>100</v>
      </c>
      <c r="N27" s="42"/>
      <c r="O27" s="43" t="s">
        <v>158</v>
      </c>
      <c r="P27" s="43" t="s">
        <v>178</v>
      </c>
    </row>
    <row r="28" spans="1:16" ht="12.75" customHeight="1" thickBot="1">
      <c r="A28" s="14" t="str">
        <f t="shared" si="0"/>
        <v> AOEB 3 </v>
      </c>
      <c r="B28" s="6" t="str">
        <f t="shared" si="1"/>
        <v>I</v>
      </c>
      <c r="C28" s="14">
        <f t="shared" si="2"/>
        <v>46117.078000000001</v>
      </c>
      <c r="D28" s="18" t="str">
        <f t="shared" si="3"/>
        <v>vis</v>
      </c>
      <c r="E28" s="40">
        <f>VLOOKUP(C28,Active!C$21:E$968,3,FALSE)</f>
        <v>-4370.9720368410981</v>
      </c>
      <c r="F28" s="6" t="s">
        <v>95</v>
      </c>
      <c r="G28" s="18" t="str">
        <f t="shared" si="4"/>
        <v>46117.078</v>
      </c>
      <c r="H28" s="14">
        <f t="shared" si="5"/>
        <v>-4371</v>
      </c>
      <c r="I28" s="41" t="s">
        <v>221</v>
      </c>
      <c r="J28" s="42" t="s">
        <v>222</v>
      </c>
      <c r="K28" s="41">
        <v>-4371</v>
      </c>
      <c r="L28" s="41" t="s">
        <v>223</v>
      </c>
      <c r="M28" s="42" t="s">
        <v>100</v>
      </c>
      <c r="N28" s="42"/>
      <c r="O28" s="43" t="s">
        <v>224</v>
      </c>
      <c r="P28" s="43" t="s">
        <v>178</v>
      </c>
    </row>
    <row r="29" spans="1:16" ht="12.75" customHeight="1" thickBot="1">
      <c r="A29" s="14" t="str">
        <f t="shared" si="0"/>
        <v> AOEB 3 </v>
      </c>
      <c r="B29" s="6" t="str">
        <f t="shared" si="1"/>
        <v>I</v>
      </c>
      <c r="C29" s="14">
        <f t="shared" si="2"/>
        <v>46413.889000000003</v>
      </c>
      <c r="D29" s="18" t="str">
        <f t="shared" si="3"/>
        <v>vis</v>
      </c>
      <c r="E29" s="40">
        <f>VLOOKUP(C29,Active!C$21:E$968,3,FALSE)</f>
        <v>-4233.9707120670755</v>
      </c>
      <c r="F29" s="6" t="s">
        <v>95</v>
      </c>
      <c r="G29" s="18" t="str">
        <f t="shared" si="4"/>
        <v>46413.889</v>
      </c>
      <c r="H29" s="14">
        <f t="shared" si="5"/>
        <v>-4234</v>
      </c>
      <c r="I29" s="41" t="s">
        <v>225</v>
      </c>
      <c r="J29" s="42" t="s">
        <v>226</v>
      </c>
      <c r="K29" s="41">
        <v>-4234</v>
      </c>
      <c r="L29" s="41" t="s">
        <v>227</v>
      </c>
      <c r="M29" s="42" t="s">
        <v>100</v>
      </c>
      <c r="N29" s="42"/>
      <c r="O29" s="43" t="s">
        <v>158</v>
      </c>
      <c r="P29" s="43" t="s">
        <v>178</v>
      </c>
    </row>
    <row r="30" spans="1:16" ht="12.75" customHeight="1" thickBot="1">
      <c r="A30" s="14" t="str">
        <f t="shared" si="0"/>
        <v> AOEB 3 </v>
      </c>
      <c r="B30" s="6" t="str">
        <f t="shared" si="1"/>
        <v>I</v>
      </c>
      <c r="C30" s="14">
        <f t="shared" si="2"/>
        <v>46450.728999999999</v>
      </c>
      <c r="D30" s="18" t="str">
        <f t="shared" si="3"/>
        <v>vis</v>
      </c>
      <c r="E30" s="40">
        <f>VLOOKUP(C30,Active!C$21:E$968,3,FALSE)</f>
        <v>-4216.9661913293858</v>
      </c>
      <c r="F30" s="6" t="s">
        <v>95</v>
      </c>
      <c r="G30" s="18" t="str">
        <f t="shared" si="4"/>
        <v>46450.729</v>
      </c>
      <c r="H30" s="14">
        <f t="shared" si="5"/>
        <v>-4217</v>
      </c>
      <c r="I30" s="41" t="s">
        <v>228</v>
      </c>
      <c r="J30" s="42" t="s">
        <v>229</v>
      </c>
      <c r="K30" s="41">
        <v>-4217</v>
      </c>
      <c r="L30" s="41" t="s">
        <v>216</v>
      </c>
      <c r="M30" s="42" t="s">
        <v>100</v>
      </c>
      <c r="N30" s="42"/>
      <c r="O30" s="43" t="s">
        <v>230</v>
      </c>
      <c r="P30" s="43" t="s">
        <v>178</v>
      </c>
    </row>
    <row r="31" spans="1:16" ht="12.75" customHeight="1" thickBot="1">
      <c r="A31" s="14" t="str">
        <f t="shared" si="0"/>
        <v> AOEB 3 </v>
      </c>
      <c r="B31" s="6" t="str">
        <f t="shared" si="1"/>
        <v>I</v>
      </c>
      <c r="C31" s="14">
        <f t="shared" si="2"/>
        <v>46814.688000000002</v>
      </c>
      <c r="D31" s="18" t="str">
        <f t="shared" si="3"/>
        <v>vis</v>
      </c>
      <c r="E31" s="40">
        <f>VLOOKUP(C31,Active!C$21:E$968,3,FALSE)</f>
        <v>-4048.9708503095831</v>
      </c>
      <c r="F31" s="6" t="s">
        <v>95</v>
      </c>
      <c r="G31" s="18" t="str">
        <f t="shared" si="4"/>
        <v>46814.688</v>
      </c>
      <c r="H31" s="14">
        <f t="shared" si="5"/>
        <v>-4049</v>
      </c>
      <c r="I31" s="41" t="s">
        <v>231</v>
      </c>
      <c r="J31" s="42" t="s">
        <v>232</v>
      </c>
      <c r="K31" s="41">
        <v>-4049</v>
      </c>
      <c r="L31" s="41" t="s">
        <v>227</v>
      </c>
      <c r="M31" s="42" t="s">
        <v>100</v>
      </c>
      <c r="N31" s="42"/>
      <c r="O31" s="43" t="s">
        <v>158</v>
      </c>
      <c r="P31" s="43" t="s">
        <v>178</v>
      </c>
    </row>
    <row r="32" spans="1:16" ht="12.75" customHeight="1" thickBot="1">
      <c r="A32" s="14" t="str">
        <f t="shared" si="0"/>
        <v> BBS 87 </v>
      </c>
      <c r="B32" s="6" t="str">
        <f t="shared" si="1"/>
        <v>I</v>
      </c>
      <c r="C32" s="14">
        <f t="shared" si="2"/>
        <v>47176.491000000002</v>
      </c>
      <c r="D32" s="18" t="str">
        <f t="shared" si="3"/>
        <v>vis</v>
      </c>
      <c r="E32" s="40">
        <f>VLOOKUP(C32,Active!C$21:E$968,3,FALSE)</f>
        <v>-3881.9706707097184</v>
      </c>
      <c r="F32" s="6" t="s">
        <v>95</v>
      </c>
      <c r="G32" s="18" t="str">
        <f t="shared" si="4"/>
        <v>47176.491</v>
      </c>
      <c r="H32" s="14">
        <f t="shared" si="5"/>
        <v>-3882</v>
      </c>
      <c r="I32" s="41" t="s">
        <v>233</v>
      </c>
      <c r="J32" s="42" t="s">
        <v>234</v>
      </c>
      <c r="K32" s="41">
        <v>-3882</v>
      </c>
      <c r="L32" s="41" t="s">
        <v>212</v>
      </c>
      <c r="M32" s="42" t="s">
        <v>100</v>
      </c>
      <c r="N32" s="42"/>
      <c r="O32" s="43" t="s">
        <v>133</v>
      </c>
      <c r="P32" s="43" t="s">
        <v>235</v>
      </c>
    </row>
    <row r="33" spans="1:16" ht="12.75" customHeight="1" thickBot="1">
      <c r="A33" s="14" t="str">
        <f t="shared" si="0"/>
        <v> AOEB 3 </v>
      </c>
      <c r="B33" s="6" t="str">
        <f t="shared" si="1"/>
        <v>I</v>
      </c>
      <c r="C33" s="14">
        <f t="shared" si="2"/>
        <v>47204.650999999998</v>
      </c>
      <c r="D33" s="18" t="str">
        <f t="shared" si="3"/>
        <v>vis</v>
      </c>
      <c r="E33" s="40">
        <f>VLOOKUP(C33,Active!C$21:E$968,3,FALSE)</f>
        <v>-3868.9726440003446</v>
      </c>
      <c r="F33" s="6" t="s">
        <v>95</v>
      </c>
      <c r="G33" s="18" t="str">
        <f t="shared" si="4"/>
        <v>47204.651</v>
      </c>
      <c r="H33" s="14">
        <f t="shared" si="5"/>
        <v>-3869</v>
      </c>
      <c r="I33" s="41" t="s">
        <v>236</v>
      </c>
      <c r="J33" s="42" t="s">
        <v>237</v>
      </c>
      <c r="K33" s="41">
        <v>-3869</v>
      </c>
      <c r="L33" s="41" t="s">
        <v>238</v>
      </c>
      <c r="M33" s="42" t="s">
        <v>100</v>
      </c>
      <c r="N33" s="42"/>
      <c r="O33" s="43" t="s">
        <v>239</v>
      </c>
      <c r="P33" s="43" t="s">
        <v>178</v>
      </c>
    </row>
    <row r="34" spans="1:16" ht="12.75" customHeight="1" thickBot="1">
      <c r="A34" s="14" t="str">
        <f t="shared" si="0"/>
        <v> AOEB 3 </v>
      </c>
      <c r="B34" s="6" t="str">
        <f t="shared" si="1"/>
        <v>I</v>
      </c>
      <c r="C34" s="14">
        <f t="shared" si="2"/>
        <v>47206.815000000002</v>
      </c>
      <c r="D34" s="18" t="str">
        <f t="shared" si="3"/>
        <v>vis</v>
      </c>
      <c r="E34" s="40">
        <f>VLOOKUP(C34,Active!C$21:E$968,3,FALSE)</f>
        <v>-3867.9737899591819</v>
      </c>
      <c r="F34" s="6" t="s">
        <v>95</v>
      </c>
      <c r="G34" s="18" t="str">
        <f t="shared" si="4"/>
        <v>47206.815</v>
      </c>
      <c r="H34" s="14">
        <f t="shared" si="5"/>
        <v>-3868</v>
      </c>
      <c r="I34" s="41" t="s">
        <v>240</v>
      </c>
      <c r="J34" s="42" t="s">
        <v>241</v>
      </c>
      <c r="K34" s="41">
        <v>-3868</v>
      </c>
      <c r="L34" s="41" t="s">
        <v>242</v>
      </c>
      <c r="M34" s="42" t="s">
        <v>100</v>
      </c>
      <c r="N34" s="42"/>
      <c r="O34" s="43" t="s">
        <v>224</v>
      </c>
      <c r="P34" s="43" t="s">
        <v>178</v>
      </c>
    </row>
    <row r="35" spans="1:16" ht="12.75" customHeight="1" thickBot="1">
      <c r="A35" s="14" t="str">
        <f t="shared" si="0"/>
        <v> AOEB 3 </v>
      </c>
      <c r="B35" s="6" t="str">
        <f t="shared" si="1"/>
        <v>I</v>
      </c>
      <c r="C35" s="14">
        <f t="shared" si="2"/>
        <v>47256.646999999997</v>
      </c>
      <c r="D35" s="18" t="str">
        <f t="shared" si="3"/>
        <v>vis</v>
      </c>
      <c r="E35" s="40">
        <f>VLOOKUP(C35,Active!C$21:E$968,3,FALSE)</f>
        <v>-3844.9724523533032</v>
      </c>
      <c r="F35" s="6" t="s">
        <v>95</v>
      </c>
      <c r="G35" s="18" t="str">
        <f t="shared" si="4"/>
        <v>47256.647</v>
      </c>
      <c r="H35" s="14">
        <f t="shared" si="5"/>
        <v>-3845</v>
      </c>
      <c r="I35" s="41" t="s">
        <v>243</v>
      </c>
      <c r="J35" s="42" t="s">
        <v>244</v>
      </c>
      <c r="K35" s="41">
        <v>-3845</v>
      </c>
      <c r="L35" s="41" t="s">
        <v>245</v>
      </c>
      <c r="M35" s="42" t="s">
        <v>100</v>
      </c>
      <c r="N35" s="42"/>
      <c r="O35" s="43" t="s">
        <v>230</v>
      </c>
      <c r="P35" s="43" t="s">
        <v>178</v>
      </c>
    </row>
    <row r="36" spans="1:16" ht="12.75" customHeight="1" thickBot="1">
      <c r="A36" s="14" t="str">
        <f t="shared" si="0"/>
        <v> BBS 91 </v>
      </c>
      <c r="B36" s="6" t="str">
        <f t="shared" si="1"/>
        <v>I</v>
      </c>
      <c r="C36" s="14">
        <f t="shared" si="2"/>
        <v>47540.468000000001</v>
      </c>
      <c r="D36" s="18" t="str">
        <f t="shared" si="3"/>
        <v>vis</v>
      </c>
      <c r="E36" s="40">
        <f>VLOOKUP(C36,Active!C$21:E$968,3,FALSE)</f>
        <v>-3713.9670212921628</v>
      </c>
      <c r="F36" s="6" t="s">
        <v>95</v>
      </c>
      <c r="G36" s="18" t="str">
        <f t="shared" si="4"/>
        <v>47540.468</v>
      </c>
      <c r="H36" s="14">
        <f t="shared" si="5"/>
        <v>-3714</v>
      </c>
      <c r="I36" s="41" t="s">
        <v>246</v>
      </c>
      <c r="J36" s="42" t="s">
        <v>247</v>
      </c>
      <c r="K36" s="41">
        <v>-3714</v>
      </c>
      <c r="L36" s="41" t="s">
        <v>248</v>
      </c>
      <c r="M36" s="42" t="s">
        <v>100</v>
      </c>
      <c r="N36" s="42"/>
      <c r="O36" s="43" t="s">
        <v>133</v>
      </c>
      <c r="P36" s="43" t="s">
        <v>249</v>
      </c>
    </row>
    <row r="37" spans="1:16" ht="12.75" customHeight="1" thickBot="1">
      <c r="A37" s="14" t="str">
        <f t="shared" si="0"/>
        <v> AOEB 3 </v>
      </c>
      <c r="B37" s="6" t="str">
        <f t="shared" si="1"/>
        <v>I</v>
      </c>
      <c r="C37" s="14">
        <f t="shared" si="2"/>
        <v>47557.785000000003</v>
      </c>
      <c r="D37" s="18" t="str">
        <f t="shared" si="3"/>
        <v>vis</v>
      </c>
      <c r="E37" s="40">
        <f>VLOOKUP(C37,Active!C$21:E$968,3,FALSE)</f>
        <v>-3705.9738810746098</v>
      </c>
      <c r="F37" s="6" t="s">
        <v>95</v>
      </c>
      <c r="G37" s="18" t="str">
        <f t="shared" si="4"/>
        <v>47557.785</v>
      </c>
      <c r="H37" s="14">
        <f t="shared" si="5"/>
        <v>-3706</v>
      </c>
      <c r="I37" s="41" t="s">
        <v>250</v>
      </c>
      <c r="J37" s="42" t="s">
        <v>251</v>
      </c>
      <c r="K37" s="41">
        <v>-3706</v>
      </c>
      <c r="L37" s="41" t="s">
        <v>242</v>
      </c>
      <c r="M37" s="42" t="s">
        <v>100</v>
      </c>
      <c r="N37" s="42"/>
      <c r="O37" s="43" t="s">
        <v>224</v>
      </c>
      <c r="P37" s="43" t="s">
        <v>178</v>
      </c>
    </row>
    <row r="38" spans="1:16" ht="12.75" customHeight="1" thickBot="1">
      <c r="A38" s="14" t="str">
        <f t="shared" si="0"/>
        <v> AOEB 3 </v>
      </c>
      <c r="B38" s="6" t="str">
        <f t="shared" si="1"/>
        <v>I</v>
      </c>
      <c r="C38" s="14">
        <f t="shared" si="2"/>
        <v>47568.620999999999</v>
      </c>
      <c r="D38" s="18" t="str">
        <f t="shared" si="3"/>
        <v>vis</v>
      </c>
      <c r="E38" s="40">
        <f>VLOOKUP(C38,Active!C$21:E$968,3,FALSE)</f>
        <v>-3700.9722256263594</v>
      </c>
      <c r="F38" s="6" t="s">
        <v>95</v>
      </c>
      <c r="G38" s="18" t="str">
        <f t="shared" si="4"/>
        <v>47568.621</v>
      </c>
      <c r="H38" s="14">
        <f t="shared" si="5"/>
        <v>-3701</v>
      </c>
      <c r="I38" s="41" t="s">
        <v>252</v>
      </c>
      <c r="J38" s="42" t="s">
        <v>253</v>
      </c>
      <c r="K38" s="41">
        <v>-3701</v>
      </c>
      <c r="L38" s="41" t="s">
        <v>245</v>
      </c>
      <c r="M38" s="42" t="s">
        <v>100</v>
      </c>
      <c r="N38" s="42"/>
      <c r="O38" s="43" t="s">
        <v>254</v>
      </c>
      <c r="P38" s="43" t="s">
        <v>178</v>
      </c>
    </row>
    <row r="39" spans="1:16" ht="12.75" customHeight="1" thickBot="1">
      <c r="A39" s="14" t="str">
        <f t="shared" si="0"/>
        <v> BBS 93 </v>
      </c>
      <c r="B39" s="6" t="str">
        <f t="shared" si="1"/>
        <v>I</v>
      </c>
      <c r="C39" s="14">
        <f t="shared" si="2"/>
        <v>47854.595999999998</v>
      </c>
      <c r="D39" s="18" t="str">
        <f t="shared" si="3"/>
        <v>vis</v>
      </c>
      <c r="E39" s="40">
        <f>VLOOKUP(C39,Active!C$21:E$968,3,FALSE)</f>
        <v>-3568.9725563005904</v>
      </c>
      <c r="F39" s="6" t="s">
        <v>95</v>
      </c>
      <c r="G39" s="18" t="str">
        <f t="shared" si="4"/>
        <v>47854.596</v>
      </c>
      <c r="H39" s="14">
        <f t="shared" si="5"/>
        <v>-3569</v>
      </c>
      <c r="I39" s="41" t="s">
        <v>255</v>
      </c>
      <c r="J39" s="42" t="s">
        <v>256</v>
      </c>
      <c r="K39" s="41">
        <v>-3569</v>
      </c>
      <c r="L39" s="41" t="s">
        <v>238</v>
      </c>
      <c r="M39" s="42" t="s">
        <v>100</v>
      </c>
      <c r="N39" s="42"/>
      <c r="O39" s="43" t="s">
        <v>133</v>
      </c>
      <c r="P39" s="43" t="s">
        <v>257</v>
      </c>
    </row>
    <row r="40" spans="1:16" ht="12.75" customHeight="1" thickBot="1">
      <c r="A40" s="14" t="str">
        <f t="shared" si="0"/>
        <v> BBS 94 </v>
      </c>
      <c r="B40" s="6" t="str">
        <f t="shared" si="1"/>
        <v>I</v>
      </c>
      <c r="C40" s="14">
        <f t="shared" si="2"/>
        <v>47943.423000000003</v>
      </c>
      <c r="D40" s="18" t="str">
        <f t="shared" si="3"/>
        <v>vis</v>
      </c>
      <c r="E40" s="40">
        <f>VLOOKUP(C40,Active!C$21:E$968,3,FALSE)</f>
        <v>-3527.9719981147327</v>
      </c>
      <c r="F40" s="6" t="s">
        <v>95</v>
      </c>
      <c r="G40" s="18" t="str">
        <f t="shared" si="4"/>
        <v>47943.423</v>
      </c>
      <c r="H40" s="14">
        <f t="shared" si="5"/>
        <v>-3528</v>
      </c>
      <c r="I40" s="41" t="s">
        <v>258</v>
      </c>
      <c r="J40" s="42" t="s">
        <v>259</v>
      </c>
      <c r="K40" s="41">
        <v>-3528</v>
      </c>
      <c r="L40" s="41" t="s">
        <v>223</v>
      </c>
      <c r="M40" s="42" t="s">
        <v>100</v>
      </c>
      <c r="N40" s="42"/>
      <c r="O40" s="43" t="s">
        <v>145</v>
      </c>
      <c r="P40" s="43" t="s">
        <v>260</v>
      </c>
    </row>
    <row r="41" spans="1:16" ht="12.75" customHeight="1" thickBot="1">
      <c r="A41" s="14" t="str">
        <f t="shared" si="0"/>
        <v> BBS 94 </v>
      </c>
      <c r="B41" s="6" t="str">
        <f t="shared" si="1"/>
        <v>I</v>
      </c>
      <c r="C41" s="14">
        <f t="shared" si="2"/>
        <v>47956.42</v>
      </c>
      <c r="D41" s="18" t="str">
        <f t="shared" si="3"/>
        <v>vis</v>
      </c>
      <c r="E41" s="40">
        <f>VLOOKUP(C41,Active!C$21:E$968,3,FALSE)</f>
        <v>-3521.9728733582801</v>
      </c>
      <c r="F41" s="6" t="s">
        <v>95</v>
      </c>
      <c r="G41" s="18" t="str">
        <f t="shared" si="4"/>
        <v>47956.420</v>
      </c>
      <c r="H41" s="14">
        <f t="shared" si="5"/>
        <v>-3522</v>
      </c>
      <c r="I41" s="41" t="s">
        <v>261</v>
      </c>
      <c r="J41" s="42" t="s">
        <v>262</v>
      </c>
      <c r="K41" s="41">
        <v>-3522</v>
      </c>
      <c r="L41" s="41" t="s">
        <v>238</v>
      </c>
      <c r="M41" s="42" t="s">
        <v>100</v>
      </c>
      <c r="N41" s="42"/>
      <c r="O41" s="43" t="s">
        <v>133</v>
      </c>
      <c r="P41" s="43" t="s">
        <v>260</v>
      </c>
    </row>
    <row r="42" spans="1:16" ht="12.75" customHeight="1" thickBot="1">
      <c r="A42" s="14" t="str">
        <f t="shared" si="0"/>
        <v> BBS 97 </v>
      </c>
      <c r="B42" s="6" t="str">
        <f t="shared" si="1"/>
        <v>I</v>
      </c>
      <c r="C42" s="14">
        <f t="shared" si="2"/>
        <v>48307.377</v>
      </c>
      <c r="D42" s="18" t="str">
        <f t="shared" si="3"/>
        <v>vis</v>
      </c>
      <c r="E42" s="40">
        <f>VLOOKUP(C42,Active!C$21:E$968,3,FALSE)</f>
        <v>-3359.9789649831973</v>
      </c>
      <c r="F42" s="6" t="s">
        <v>95</v>
      </c>
      <c r="G42" s="18" t="str">
        <f t="shared" si="4"/>
        <v>48307.377</v>
      </c>
      <c r="H42" s="14">
        <f t="shared" si="5"/>
        <v>-3360</v>
      </c>
      <c r="I42" s="41" t="s">
        <v>263</v>
      </c>
      <c r="J42" s="42" t="s">
        <v>264</v>
      </c>
      <c r="K42" s="41">
        <v>-3360</v>
      </c>
      <c r="L42" s="41" t="s">
        <v>265</v>
      </c>
      <c r="M42" s="42" t="s">
        <v>100</v>
      </c>
      <c r="N42" s="42"/>
      <c r="O42" s="43" t="s">
        <v>133</v>
      </c>
      <c r="P42" s="43" t="s">
        <v>266</v>
      </c>
    </row>
    <row r="43" spans="1:16" ht="12.75" customHeight="1" thickBot="1">
      <c r="A43" s="14" t="str">
        <f t="shared" ref="A43:A74" si="6">P43</f>
        <v> AOEB 3 </v>
      </c>
      <c r="B43" s="6" t="str">
        <f t="shared" ref="B43:B74" si="7">IF(H43=INT(H43),"I","II")</f>
        <v>I</v>
      </c>
      <c r="C43" s="14">
        <f t="shared" ref="C43:C74" si="8">1*G43</f>
        <v>48324.71</v>
      </c>
      <c r="D43" s="18" t="str">
        <f t="shared" ref="D43:D74" si="9">VLOOKUP(F43,I$1:J$5,2,FALSE)</f>
        <v>vis</v>
      </c>
      <c r="E43" s="40">
        <f>VLOOKUP(C43,Active!C$21:E$968,3,FALSE)</f>
        <v>-3351.9784395231977</v>
      </c>
      <c r="F43" s="6" t="s">
        <v>95</v>
      </c>
      <c r="G43" s="18" t="str">
        <f t="shared" ref="G43:G74" si="10">MID(I43,3,LEN(I43)-3)</f>
        <v>48324.710</v>
      </c>
      <c r="H43" s="14">
        <f t="shared" ref="H43:H74" si="11">1*K43</f>
        <v>-3352</v>
      </c>
      <c r="I43" s="41" t="s">
        <v>267</v>
      </c>
      <c r="J43" s="42" t="s">
        <v>268</v>
      </c>
      <c r="K43" s="41">
        <v>-3352</v>
      </c>
      <c r="L43" s="41" t="s">
        <v>269</v>
      </c>
      <c r="M43" s="42" t="s">
        <v>100</v>
      </c>
      <c r="N43" s="42"/>
      <c r="O43" s="43" t="s">
        <v>230</v>
      </c>
      <c r="P43" s="43" t="s">
        <v>178</v>
      </c>
    </row>
    <row r="44" spans="1:16" ht="12.75" customHeight="1" thickBot="1">
      <c r="A44" s="14" t="str">
        <f t="shared" si="6"/>
        <v> AOEB 3 </v>
      </c>
      <c r="B44" s="6" t="str">
        <f t="shared" si="7"/>
        <v>I</v>
      </c>
      <c r="C44" s="14">
        <f t="shared" si="8"/>
        <v>48662.682000000001</v>
      </c>
      <c r="D44" s="18" t="str">
        <f t="shared" si="9"/>
        <v>vis</v>
      </c>
      <c r="E44" s="40">
        <f>VLOOKUP(C44,Active!C$21:E$968,3,FALSE)</f>
        <v>-3195.978116972733</v>
      </c>
      <c r="F44" s="6" t="s">
        <v>95</v>
      </c>
      <c r="G44" s="18" t="str">
        <f t="shared" si="10"/>
        <v>48662.682</v>
      </c>
      <c r="H44" s="14">
        <f t="shared" si="11"/>
        <v>-3196</v>
      </c>
      <c r="I44" s="41" t="s">
        <v>270</v>
      </c>
      <c r="J44" s="42" t="s">
        <v>271</v>
      </c>
      <c r="K44" s="41">
        <v>-3196</v>
      </c>
      <c r="L44" s="41" t="s">
        <v>269</v>
      </c>
      <c r="M44" s="42" t="s">
        <v>100</v>
      </c>
      <c r="N44" s="42"/>
      <c r="O44" s="43" t="s">
        <v>239</v>
      </c>
      <c r="P44" s="43" t="s">
        <v>178</v>
      </c>
    </row>
    <row r="45" spans="1:16" ht="12.75" customHeight="1" thickBot="1">
      <c r="A45" s="14" t="str">
        <f t="shared" si="6"/>
        <v> AOEB 3 </v>
      </c>
      <c r="B45" s="6" t="str">
        <f t="shared" si="7"/>
        <v>I</v>
      </c>
      <c r="C45" s="14">
        <f t="shared" si="8"/>
        <v>48976.803999999996</v>
      </c>
      <c r="D45" s="18" t="str">
        <f t="shared" si="9"/>
        <v>vis</v>
      </c>
      <c r="E45" s="40">
        <f>VLOOKUP(C45,Active!C$21:E$968,3,FALSE)</f>
        <v>-3050.9864214470795</v>
      </c>
      <c r="F45" s="6" t="s">
        <v>95</v>
      </c>
      <c r="G45" s="18" t="str">
        <f t="shared" si="10"/>
        <v>48976.804</v>
      </c>
      <c r="H45" s="14">
        <f t="shared" si="11"/>
        <v>-3051</v>
      </c>
      <c r="I45" s="41" t="s">
        <v>272</v>
      </c>
      <c r="J45" s="42" t="s">
        <v>273</v>
      </c>
      <c r="K45" s="41">
        <v>-3051</v>
      </c>
      <c r="L45" s="41" t="s">
        <v>274</v>
      </c>
      <c r="M45" s="42" t="s">
        <v>100</v>
      </c>
      <c r="N45" s="42"/>
      <c r="O45" s="43" t="s">
        <v>158</v>
      </c>
      <c r="P45" s="43" t="s">
        <v>178</v>
      </c>
    </row>
    <row r="46" spans="1:16" ht="12.75" customHeight="1" thickBot="1">
      <c r="A46" s="14" t="str">
        <f t="shared" si="6"/>
        <v> BBS 103 </v>
      </c>
      <c r="B46" s="6" t="str">
        <f t="shared" si="7"/>
        <v>I</v>
      </c>
      <c r="C46" s="14">
        <f t="shared" si="8"/>
        <v>49009.332000000002</v>
      </c>
      <c r="D46" s="18" t="str">
        <f t="shared" si="9"/>
        <v>vis</v>
      </c>
      <c r="E46" s="40">
        <f>VLOOKUP(C46,Active!C$21:E$968,3,FALSE)</f>
        <v>-3035.9722235492586</v>
      </c>
      <c r="F46" s="6" t="s">
        <v>95</v>
      </c>
      <c r="G46" s="18" t="str">
        <f t="shared" si="10"/>
        <v>49009.332</v>
      </c>
      <c r="H46" s="14">
        <f t="shared" si="11"/>
        <v>-3036</v>
      </c>
      <c r="I46" s="41" t="s">
        <v>275</v>
      </c>
      <c r="J46" s="42" t="s">
        <v>276</v>
      </c>
      <c r="K46" s="41">
        <v>-3036</v>
      </c>
      <c r="L46" s="41" t="s">
        <v>245</v>
      </c>
      <c r="M46" s="42" t="s">
        <v>100</v>
      </c>
      <c r="N46" s="42"/>
      <c r="O46" s="43" t="s">
        <v>133</v>
      </c>
      <c r="P46" s="43" t="s">
        <v>277</v>
      </c>
    </row>
    <row r="47" spans="1:16" ht="12.75" customHeight="1" thickBot="1">
      <c r="A47" s="14" t="str">
        <f t="shared" si="6"/>
        <v> AOEB 3 </v>
      </c>
      <c r="B47" s="6" t="str">
        <f t="shared" si="7"/>
        <v>I</v>
      </c>
      <c r="C47" s="14">
        <f t="shared" si="8"/>
        <v>49013.641000000003</v>
      </c>
      <c r="D47" s="18" t="str">
        <f t="shared" si="9"/>
        <v>vis</v>
      </c>
      <c r="E47" s="40">
        <f>VLOOKUP(C47,Active!C$21:E$968,3,FALSE)</f>
        <v>-3033.9832854423439</v>
      </c>
      <c r="F47" s="6" t="s">
        <v>95</v>
      </c>
      <c r="G47" s="18" t="str">
        <f t="shared" si="10"/>
        <v>49013.641</v>
      </c>
      <c r="H47" s="14">
        <f t="shared" si="11"/>
        <v>-3034</v>
      </c>
      <c r="I47" s="41" t="s">
        <v>278</v>
      </c>
      <c r="J47" s="42" t="s">
        <v>279</v>
      </c>
      <c r="K47" s="41">
        <v>-3034</v>
      </c>
      <c r="L47" s="41" t="s">
        <v>280</v>
      </c>
      <c r="M47" s="42" t="s">
        <v>100</v>
      </c>
      <c r="N47" s="42"/>
      <c r="O47" s="43" t="s">
        <v>239</v>
      </c>
      <c r="P47" s="43" t="s">
        <v>178</v>
      </c>
    </row>
    <row r="48" spans="1:16" ht="12.75" customHeight="1" thickBot="1">
      <c r="A48" s="14" t="str">
        <f t="shared" si="6"/>
        <v> AOEB 3 </v>
      </c>
      <c r="B48" s="6" t="str">
        <f t="shared" si="7"/>
        <v>I</v>
      </c>
      <c r="C48" s="14">
        <f t="shared" si="8"/>
        <v>49416.603999999999</v>
      </c>
      <c r="D48" s="18" t="str">
        <f t="shared" si="9"/>
        <v>vis</v>
      </c>
      <c r="E48" s="40">
        <f>VLOOKUP(C48,Active!C$21:E$968,3,FALSE)</f>
        <v>-2847.9845696436919</v>
      </c>
      <c r="F48" s="6" t="s">
        <v>95</v>
      </c>
      <c r="G48" s="18" t="str">
        <f t="shared" si="10"/>
        <v>49416.604</v>
      </c>
      <c r="H48" s="14">
        <f t="shared" si="11"/>
        <v>-2848</v>
      </c>
      <c r="I48" s="41" t="s">
        <v>281</v>
      </c>
      <c r="J48" s="42" t="s">
        <v>282</v>
      </c>
      <c r="K48" s="41">
        <v>-2848</v>
      </c>
      <c r="L48" s="41" t="s">
        <v>283</v>
      </c>
      <c r="M48" s="42" t="s">
        <v>100</v>
      </c>
      <c r="N48" s="42"/>
      <c r="O48" s="43" t="s">
        <v>239</v>
      </c>
      <c r="P48" s="43" t="s">
        <v>178</v>
      </c>
    </row>
    <row r="49" spans="1:16" ht="12.75" customHeight="1" thickBot="1">
      <c r="A49" s="14" t="str">
        <f t="shared" si="6"/>
        <v> AOEB 3 </v>
      </c>
      <c r="B49" s="6" t="str">
        <f t="shared" si="7"/>
        <v>I</v>
      </c>
      <c r="C49" s="14">
        <f t="shared" si="8"/>
        <v>49743.739000000001</v>
      </c>
      <c r="D49" s="18" t="str">
        <f t="shared" si="9"/>
        <v>vis</v>
      </c>
      <c r="E49" s="40">
        <f>VLOOKUP(C49,Active!C$21:E$968,3,FALSE)</f>
        <v>-2696.9863641191328</v>
      </c>
      <c r="F49" s="6" t="s">
        <v>95</v>
      </c>
      <c r="G49" s="18" t="str">
        <f t="shared" si="10"/>
        <v>49743.739</v>
      </c>
      <c r="H49" s="14">
        <f t="shared" si="11"/>
        <v>-2697</v>
      </c>
      <c r="I49" s="41" t="s">
        <v>284</v>
      </c>
      <c r="J49" s="42" t="s">
        <v>285</v>
      </c>
      <c r="K49" s="41">
        <v>-2697</v>
      </c>
      <c r="L49" s="41" t="s">
        <v>286</v>
      </c>
      <c r="M49" s="42" t="s">
        <v>100</v>
      </c>
      <c r="N49" s="42"/>
      <c r="O49" s="43" t="s">
        <v>239</v>
      </c>
      <c r="P49" s="43" t="s">
        <v>178</v>
      </c>
    </row>
    <row r="50" spans="1:16" ht="12.75" customHeight="1" thickBot="1">
      <c r="A50" s="14" t="str">
        <f t="shared" si="6"/>
        <v> AOEB 3 </v>
      </c>
      <c r="B50" s="6" t="str">
        <f t="shared" si="7"/>
        <v>I</v>
      </c>
      <c r="C50" s="14">
        <f t="shared" si="8"/>
        <v>49767.565999999999</v>
      </c>
      <c r="D50" s="18" t="str">
        <f t="shared" si="9"/>
        <v>vis</v>
      </c>
      <c r="E50" s="40">
        <f>VLOOKUP(C50,Active!C$21:E$968,3,FALSE)</f>
        <v>-2685.988353380345</v>
      </c>
      <c r="F50" s="6" t="s">
        <v>95</v>
      </c>
      <c r="G50" s="18" t="str">
        <f t="shared" si="10"/>
        <v>49767.566</v>
      </c>
      <c r="H50" s="14">
        <f t="shared" si="11"/>
        <v>-2686</v>
      </c>
      <c r="I50" s="41" t="s">
        <v>287</v>
      </c>
      <c r="J50" s="42" t="s">
        <v>288</v>
      </c>
      <c r="K50" s="41">
        <v>-2686</v>
      </c>
      <c r="L50" s="41" t="s">
        <v>289</v>
      </c>
      <c r="M50" s="42" t="s">
        <v>100</v>
      </c>
      <c r="N50" s="42"/>
      <c r="O50" s="43" t="s">
        <v>239</v>
      </c>
      <c r="P50" s="43" t="s">
        <v>178</v>
      </c>
    </row>
    <row r="51" spans="1:16" ht="12.75" customHeight="1" thickBot="1">
      <c r="A51" s="14" t="str">
        <f t="shared" si="6"/>
        <v> BBS 117 </v>
      </c>
      <c r="B51" s="6" t="str">
        <f t="shared" si="7"/>
        <v>I</v>
      </c>
      <c r="C51" s="14">
        <f t="shared" si="8"/>
        <v>50831.336000000003</v>
      </c>
      <c r="D51" s="18" t="str">
        <f t="shared" si="9"/>
        <v>vis</v>
      </c>
      <c r="E51" s="40">
        <f>VLOOKUP(C51,Active!C$21:E$968,3,FALSE)</f>
        <v>-2194.9758934147039</v>
      </c>
      <c r="F51" s="6" t="s">
        <v>95</v>
      </c>
      <c r="G51" s="18" t="str">
        <f t="shared" si="10"/>
        <v>50831.336</v>
      </c>
      <c r="H51" s="14">
        <f t="shared" si="11"/>
        <v>-2195</v>
      </c>
      <c r="I51" s="41" t="s">
        <v>303</v>
      </c>
      <c r="J51" s="42" t="s">
        <v>304</v>
      </c>
      <c r="K51" s="41">
        <v>-2195</v>
      </c>
      <c r="L51" s="41" t="s">
        <v>305</v>
      </c>
      <c r="M51" s="42" t="s">
        <v>100</v>
      </c>
      <c r="N51" s="42"/>
      <c r="O51" s="43" t="s">
        <v>133</v>
      </c>
      <c r="P51" s="43" t="s">
        <v>306</v>
      </c>
    </row>
    <row r="52" spans="1:16" ht="12.75" customHeight="1" thickBot="1">
      <c r="A52" s="14" t="str">
        <f t="shared" si="6"/>
        <v> BBS 120 </v>
      </c>
      <c r="B52" s="6" t="str">
        <f t="shared" si="7"/>
        <v>I</v>
      </c>
      <c r="C52" s="14">
        <f t="shared" si="8"/>
        <v>51247.279000000002</v>
      </c>
      <c r="D52" s="18" t="str">
        <f t="shared" si="9"/>
        <v>vis</v>
      </c>
      <c r="E52" s="40">
        <f>VLOOKUP(C52,Active!C$21:E$968,3,FALSE)</f>
        <v>-2002.9858996796977</v>
      </c>
      <c r="F52" s="6" t="s">
        <v>95</v>
      </c>
      <c r="G52" s="18" t="str">
        <f t="shared" si="10"/>
        <v>51247.279</v>
      </c>
      <c r="H52" s="14">
        <f t="shared" si="11"/>
        <v>-2003</v>
      </c>
      <c r="I52" s="41" t="s">
        <v>307</v>
      </c>
      <c r="J52" s="42" t="s">
        <v>308</v>
      </c>
      <c r="K52" s="41">
        <v>-2003</v>
      </c>
      <c r="L52" s="41" t="s">
        <v>309</v>
      </c>
      <c r="M52" s="42" t="s">
        <v>100</v>
      </c>
      <c r="N52" s="42"/>
      <c r="O52" s="43" t="s">
        <v>133</v>
      </c>
      <c r="P52" s="43" t="s">
        <v>310</v>
      </c>
    </row>
    <row r="53" spans="1:16" ht="12.75" customHeight="1" thickBot="1">
      <c r="A53" s="14" t="str">
        <f t="shared" si="6"/>
        <v>JAAVSO 36(2);171 </v>
      </c>
      <c r="B53" s="6" t="str">
        <f t="shared" si="7"/>
        <v>I</v>
      </c>
      <c r="C53" s="14">
        <f t="shared" si="8"/>
        <v>54505.637199999997</v>
      </c>
      <c r="D53" s="18" t="str">
        <f t="shared" si="9"/>
        <v>CCD</v>
      </c>
      <c r="E53" s="40">
        <f>VLOOKUP(C53,Active!C$21:E$968,3,FALSE)</f>
        <v>-499.00056898677553</v>
      </c>
      <c r="F53" s="6" t="str">
        <f>LEFT(M53,1)</f>
        <v>C</v>
      </c>
      <c r="G53" s="18" t="str">
        <f t="shared" si="10"/>
        <v>54505.6372</v>
      </c>
      <c r="H53" s="14">
        <f t="shared" si="11"/>
        <v>-499</v>
      </c>
      <c r="I53" s="41" t="s">
        <v>342</v>
      </c>
      <c r="J53" s="42" t="s">
        <v>343</v>
      </c>
      <c r="K53" s="41">
        <v>-499</v>
      </c>
      <c r="L53" s="41" t="s">
        <v>339</v>
      </c>
      <c r="M53" s="42" t="s">
        <v>314</v>
      </c>
      <c r="N53" s="42" t="s">
        <v>315</v>
      </c>
      <c r="O53" s="43" t="s">
        <v>340</v>
      </c>
      <c r="P53" s="44" t="s">
        <v>344</v>
      </c>
    </row>
    <row r="54" spans="1:16" ht="12.75" customHeight="1" thickBot="1">
      <c r="A54" s="14" t="str">
        <f t="shared" si="6"/>
        <v> JAAVSO 37;44 </v>
      </c>
      <c r="B54" s="6" t="str">
        <f t="shared" si="7"/>
        <v>I</v>
      </c>
      <c r="C54" s="14">
        <f t="shared" si="8"/>
        <v>54832.774100000002</v>
      </c>
      <c r="D54" s="18" t="str">
        <f t="shared" si="9"/>
        <v>vis</v>
      </c>
      <c r="E54" s="40">
        <f>VLOOKUP(C54,Active!C$21:E$968,3,FALSE)</f>
        <v>-348.00148646467414</v>
      </c>
      <c r="F54" s="6" t="s">
        <v>95</v>
      </c>
      <c r="G54" s="18" t="str">
        <f t="shared" si="10"/>
        <v>54832.7741</v>
      </c>
      <c r="H54" s="14">
        <f t="shared" si="11"/>
        <v>-348</v>
      </c>
      <c r="I54" s="41" t="s">
        <v>345</v>
      </c>
      <c r="J54" s="42" t="s">
        <v>346</v>
      </c>
      <c r="K54" s="41">
        <v>-348</v>
      </c>
      <c r="L54" s="41" t="s">
        <v>347</v>
      </c>
      <c r="M54" s="42" t="s">
        <v>314</v>
      </c>
      <c r="N54" s="42" t="s">
        <v>315</v>
      </c>
      <c r="O54" s="43" t="s">
        <v>158</v>
      </c>
      <c r="P54" s="43" t="s">
        <v>348</v>
      </c>
    </row>
    <row r="55" spans="1:16" ht="12.75" customHeight="1" thickBot="1">
      <c r="A55" s="14" t="str">
        <f t="shared" si="6"/>
        <v> JAAVSO 38;85 </v>
      </c>
      <c r="B55" s="6" t="str">
        <f t="shared" si="7"/>
        <v>I</v>
      </c>
      <c r="C55" s="14">
        <f t="shared" si="8"/>
        <v>54895.603900000002</v>
      </c>
      <c r="D55" s="18" t="str">
        <f t="shared" si="9"/>
        <v>vis</v>
      </c>
      <c r="E55" s="40">
        <f>VLOOKUP(C55,Active!C$21:E$968,3,FALSE)</f>
        <v>-319.0006548402169</v>
      </c>
      <c r="F55" s="6" t="s">
        <v>95</v>
      </c>
      <c r="G55" s="18" t="str">
        <f t="shared" si="10"/>
        <v>54895.6039</v>
      </c>
      <c r="H55" s="14">
        <f t="shared" si="11"/>
        <v>-319</v>
      </c>
      <c r="I55" s="41" t="s">
        <v>349</v>
      </c>
      <c r="J55" s="42" t="s">
        <v>350</v>
      </c>
      <c r="K55" s="41">
        <v>-319</v>
      </c>
      <c r="L55" s="41" t="s">
        <v>351</v>
      </c>
      <c r="M55" s="42" t="s">
        <v>314</v>
      </c>
      <c r="N55" s="42" t="s">
        <v>315</v>
      </c>
      <c r="O55" s="43" t="s">
        <v>158</v>
      </c>
      <c r="P55" s="43" t="s">
        <v>352</v>
      </c>
    </row>
    <row r="56" spans="1:16" ht="12.75" customHeight="1" thickBot="1">
      <c r="A56" s="14" t="str">
        <f t="shared" si="6"/>
        <v> JAAVSO 38;120 </v>
      </c>
      <c r="B56" s="6" t="str">
        <f t="shared" si="7"/>
        <v>I</v>
      </c>
      <c r="C56" s="14">
        <f t="shared" si="8"/>
        <v>55183.7477</v>
      </c>
      <c r="D56" s="18" t="str">
        <f t="shared" si="9"/>
        <v>vis</v>
      </c>
      <c r="E56" s="40">
        <f>VLOOKUP(C56,Active!C$21:E$968,3,FALSE)</f>
        <v>-185.99991590055308</v>
      </c>
      <c r="F56" s="6" t="s">
        <v>95</v>
      </c>
      <c r="G56" s="18" t="str">
        <f t="shared" si="10"/>
        <v>55183.7477</v>
      </c>
      <c r="H56" s="14">
        <f t="shared" si="11"/>
        <v>-186</v>
      </c>
      <c r="I56" s="41" t="s">
        <v>353</v>
      </c>
      <c r="J56" s="42" t="s">
        <v>354</v>
      </c>
      <c r="K56" s="41">
        <v>-186</v>
      </c>
      <c r="L56" s="41" t="s">
        <v>329</v>
      </c>
      <c r="M56" s="42" t="s">
        <v>314</v>
      </c>
      <c r="N56" s="42" t="s">
        <v>315</v>
      </c>
      <c r="O56" s="43" t="s">
        <v>158</v>
      </c>
      <c r="P56" s="43" t="s">
        <v>355</v>
      </c>
    </row>
    <row r="57" spans="1:16" ht="12.75" customHeight="1" thickBot="1">
      <c r="A57" s="14" t="str">
        <f t="shared" si="6"/>
        <v> JAAVSO 39;94 </v>
      </c>
      <c r="B57" s="6" t="str">
        <f t="shared" si="7"/>
        <v>I</v>
      </c>
      <c r="C57" s="14">
        <f t="shared" si="8"/>
        <v>55259.5743</v>
      </c>
      <c r="D57" s="18" t="str">
        <f t="shared" si="9"/>
        <v>vis</v>
      </c>
      <c r="E57" s="40">
        <f>VLOOKUP(C57,Active!C$21:E$968,3,FALSE)</f>
        <v>-151.00005183517175</v>
      </c>
      <c r="F57" s="6" t="s">
        <v>95</v>
      </c>
      <c r="G57" s="18" t="str">
        <f t="shared" si="10"/>
        <v>55259.5743</v>
      </c>
      <c r="H57" s="14">
        <f t="shared" si="11"/>
        <v>-151</v>
      </c>
      <c r="I57" s="41" t="s">
        <v>356</v>
      </c>
      <c r="J57" s="42" t="s">
        <v>357</v>
      </c>
      <c r="K57" s="41">
        <v>-151</v>
      </c>
      <c r="L57" s="41" t="s">
        <v>358</v>
      </c>
      <c r="M57" s="42" t="s">
        <v>314</v>
      </c>
      <c r="N57" s="42" t="s">
        <v>315</v>
      </c>
      <c r="O57" s="43" t="s">
        <v>158</v>
      </c>
      <c r="P57" s="43" t="s">
        <v>359</v>
      </c>
    </row>
    <row r="58" spans="1:16" ht="12.75" customHeight="1" thickBot="1">
      <c r="A58" s="14" t="str">
        <f t="shared" si="6"/>
        <v> JAAVSO 39;177 </v>
      </c>
      <c r="B58" s="6" t="str">
        <f t="shared" si="7"/>
        <v>I</v>
      </c>
      <c r="C58" s="14">
        <f t="shared" si="8"/>
        <v>55586.713300000003</v>
      </c>
      <c r="D58" s="18" t="str">
        <f t="shared" si="9"/>
        <v>vis</v>
      </c>
      <c r="E58" s="40">
        <f>VLOOKUP(C58,Active!C$21:E$968,3,FALSE)</f>
        <v>0</v>
      </c>
      <c r="F58" s="6" t="s">
        <v>95</v>
      </c>
      <c r="G58" s="18" t="str">
        <f t="shared" si="10"/>
        <v>55586.7133</v>
      </c>
      <c r="H58" s="14">
        <f t="shared" si="11"/>
        <v>0</v>
      </c>
      <c r="I58" s="41" t="s">
        <v>360</v>
      </c>
      <c r="J58" s="42" t="s">
        <v>361</v>
      </c>
      <c r="K58" s="41">
        <v>0</v>
      </c>
      <c r="L58" s="41" t="s">
        <v>362</v>
      </c>
      <c r="M58" s="42" t="s">
        <v>314</v>
      </c>
      <c r="N58" s="42" t="s">
        <v>95</v>
      </c>
      <c r="O58" s="43" t="s">
        <v>363</v>
      </c>
      <c r="P58" s="43" t="s">
        <v>364</v>
      </c>
    </row>
    <row r="59" spans="1:16" ht="12.75" customHeight="1" thickBot="1">
      <c r="A59" s="14" t="str">
        <f t="shared" si="6"/>
        <v> JAAVSO 41;122 </v>
      </c>
      <c r="B59" s="6" t="str">
        <f t="shared" si="7"/>
        <v>I</v>
      </c>
      <c r="C59" s="14">
        <f t="shared" si="8"/>
        <v>55963.684999999998</v>
      </c>
      <c r="D59" s="18" t="str">
        <f t="shared" si="9"/>
        <v>vis</v>
      </c>
      <c r="E59" s="40">
        <f>VLOOKUP(C59,Active!C$21:E$968,3,FALSE)</f>
        <v>174.00171254540578</v>
      </c>
      <c r="F59" s="6" t="s">
        <v>95</v>
      </c>
      <c r="G59" s="18" t="str">
        <f t="shared" si="10"/>
        <v>55963.6850</v>
      </c>
      <c r="H59" s="14">
        <f t="shared" si="11"/>
        <v>174</v>
      </c>
      <c r="I59" s="41" t="s">
        <v>365</v>
      </c>
      <c r="J59" s="42" t="s">
        <v>366</v>
      </c>
      <c r="K59" s="41">
        <v>174</v>
      </c>
      <c r="L59" s="41" t="s">
        <v>367</v>
      </c>
      <c r="M59" s="42" t="s">
        <v>314</v>
      </c>
      <c r="N59" s="42" t="s">
        <v>95</v>
      </c>
      <c r="O59" s="43" t="s">
        <v>363</v>
      </c>
      <c r="P59" s="43" t="s">
        <v>368</v>
      </c>
    </row>
    <row r="60" spans="1:16" ht="12.75" customHeight="1" thickBot="1">
      <c r="A60" s="14" t="str">
        <f t="shared" si="6"/>
        <v> JAAVSO 41;328 </v>
      </c>
      <c r="B60" s="6" t="str">
        <f t="shared" si="7"/>
        <v>I</v>
      </c>
      <c r="C60" s="14">
        <f t="shared" si="8"/>
        <v>56340.657800000001</v>
      </c>
      <c r="D60" s="18" t="str">
        <f t="shared" si="9"/>
        <v>vis</v>
      </c>
      <c r="E60" s="40">
        <f>VLOOKUP(C60,Active!C$21:E$968,3,FALSE)</f>
        <v>348.00393282623389</v>
      </c>
      <c r="F60" s="6" t="s">
        <v>95</v>
      </c>
      <c r="G60" s="18" t="str">
        <f t="shared" si="10"/>
        <v>56340.6578</v>
      </c>
      <c r="H60" s="14">
        <f t="shared" si="11"/>
        <v>348</v>
      </c>
      <c r="I60" s="41" t="s">
        <v>369</v>
      </c>
      <c r="J60" s="42" t="s">
        <v>370</v>
      </c>
      <c r="K60" s="41">
        <v>348</v>
      </c>
      <c r="L60" s="41" t="s">
        <v>371</v>
      </c>
      <c r="M60" s="42" t="s">
        <v>314</v>
      </c>
      <c r="N60" s="42" t="s">
        <v>95</v>
      </c>
      <c r="O60" s="43" t="s">
        <v>363</v>
      </c>
      <c r="P60" s="43" t="s">
        <v>372</v>
      </c>
    </row>
    <row r="61" spans="1:16" ht="12.75" customHeight="1" thickBot="1">
      <c r="A61" s="14" t="str">
        <f t="shared" si="6"/>
        <v> CTAD 8 </v>
      </c>
      <c r="B61" s="6" t="str">
        <f t="shared" si="7"/>
        <v>I</v>
      </c>
      <c r="C61" s="14">
        <f t="shared" si="8"/>
        <v>27093.13</v>
      </c>
      <c r="D61" s="18" t="str">
        <f t="shared" si="9"/>
        <v>vis</v>
      </c>
      <c r="E61" s="40">
        <f>VLOOKUP(C61,Active!C$21:E$968,3,FALSE)</f>
        <v>-13152.001306080128</v>
      </c>
      <c r="F61" s="6" t="s">
        <v>95</v>
      </c>
      <c r="G61" s="18" t="str">
        <f t="shared" si="10"/>
        <v>27093.13</v>
      </c>
      <c r="H61" s="14">
        <f t="shared" si="11"/>
        <v>-13152</v>
      </c>
      <c r="I61" s="41" t="s">
        <v>97</v>
      </c>
      <c r="J61" s="42" t="s">
        <v>98</v>
      </c>
      <c r="K61" s="41">
        <v>-13152</v>
      </c>
      <c r="L61" s="41" t="s">
        <v>99</v>
      </c>
      <c r="M61" s="42" t="s">
        <v>100</v>
      </c>
      <c r="N61" s="42"/>
      <c r="O61" s="43" t="s">
        <v>101</v>
      </c>
      <c r="P61" s="43" t="s">
        <v>102</v>
      </c>
    </row>
    <row r="62" spans="1:16" ht="12.75" customHeight="1" thickBot="1">
      <c r="A62" s="14" t="str">
        <f t="shared" si="6"/>
        <v> CTAD 8 </v>
      </c>
      <c r="B62" s="6" t="str">
        <f t="shared" si="7"/>
        <v>I</v>
      </c>
      <c r="C62" s="14">
        <f t="shared" si="8"/>
        <v>27158.2</v>
      </c>
      <c r="D62" s="18" t="str">
        <f t="shared" si="9"/>
        <v>vis</v>
      </c>
      <c r="E62" s="40">
        <f>VLOOKUP(C62,Active!C$21:E$968,3,FALSE)</f>
        <v>-13121.966448197349</v>
      </c>
      <c r="F62" s="6" t="s">
        <v>95</v>
      </c>
      <c r="G62" s="18" t="str">
        <f t="shared" si="10"/>
        <v>27158.20</v>
      </c>
      <c r="H62" s="14">
        <f t="shared" si="11"/>
        <v>-13122</v>
      </c>
      <c r="I62" s="41" t="s">
        <v>103</v>
      </c>
      <c r="J62" s="42" t="s">
        <v>104</v>
      </c>
      <c r="K62" s="41">
        <v>-13122</v>
      </c>
      <c r="L62" s="41" t="s">
        <v>105</v>
      </c>
      <c r="M62" s="42" t="s">
        <v>100</v>
      </c>
      <c r="N62" s="42"/>
      <c r="O62" s="43" t="s">
        <v>101</v>
      </c>
      <c r="P62" s="43" t="s">
        <v>102</v>
      </c>
    </row>
    <row r="63" spans="1:16" ht="12.75" customHeight="1" thickBot="1">
      <c r="A63" s="14" t="str">
        <f t="shared" si="6"/>
        <v> CTAD 8 </v>
      </c>
      <c r="B63" s="6" t="str">
        <f t="shared" si="7"/>
        <v>I</v>
      </c>
      <c r="C63" s="14">
        <f t="shared" si="8"/>
        <v>27459.32</v>
      </c>
      <c r="D63" s="18" t="str">
        <f t="shared" si="9"/>
        <v>vis</v>
      </c>
      <c r="E63" s="40">
        <f>VLOOKUP(C63,Active!C$21:E$968,3,FALSE)</f>
        <v>-12982.976185316413</v>
      </c>
      <c r="F63" s="6" t="s">
        <v>95</v>
      </c>
      <c r="G63" s="18" t="str">
        <f t="shared" si="10"/>
        <v>27459.32</v>
      </c>
      <c r="H63" s="14">
        <f t="shared" si="11"/>
        <v>-12983</v>
      </c>
      <c r="I63" s="41" t="s">
        <v>106</v>
      </c>
      <c r="J63" s="42" t="s">
        <v>107</v>
      </c>
      <c r="K63" s="41">
        <v>-12983</v>
      </c>
      <c r="L63" s="41" t="s">
        <v>108</v>
      </c>
      <c r="M63" s="42" t="s">
        <v>100</v>
      </c>
      <c r="N63" s="42"/>
      <c r="O63" s="43" t="s">
        <v>109</v>
      </c>
      <c r="P63" s="43" t="s">
        <v>102</v>
      </c>
    </row>
    <row r="64" spans="1:16" ht="12.75" customHeight="1" thickBot="1">
      <c r="A64" s="14" t="str">
        <f t="shared" si="6"/>
        <v> CTAD 8 </v>
      </c>
      <c r="B64" s="6" t="str">
        <f t="shared" si="7"/>
        <v>I</v>
      </c>
      <c r="C64" s="14">
        <f t="shared" si="8"/>
        <v>27485.360000000001</v>
      </c>
      <c r="D64" s="18" t="str">
        <f t="shared" si="9"/>
        <v>vis</v>
      </c>
      <c r="E64" s="40">
        <f>VLOOKUP(C64,Active!C$21:E$968,3,FALSE)</f>
        <v>-12970.956703231464</v>
      </c>
      <c r="F64" s="6" t="s">
        <v>95</v>
      </c>
      <c r="G64" s="18" t="str">
        <f t="shared" si="10"/>
        <v>27485.36</v>
      </c>
      <c r="H64" s="14">
        <f t="shared" si="11"/>
        <v>-12971</v>
      </c>
      <c r="I64" s="41" t="s">
        <v>110</v>
      </c>
      <c r="J64" s="42" t="s">
        <v>111</v>
      </c>
      <c r="K64" s="41">
        <v>-12971</v>
      </c>
      <c r="L64" s="41" t="s">
        <v>112</v>
      </c>
      <c r="M64" s="42" t="s">
        <v>100</v>
      </c>
      <c r="N64" s="42"/>
      <c r="O64" s="43" t="s">
        <v>109</v>
      </c>
      <c r="P64" s="43" t="s">
        <v>102</v>
      </c>
    </row>
    <row r="65" spans="1:16" ht="12.75" customHeight="1" thickBot="1">
      <c r="A65" s="14" t="str">
        <f t="shared" si="6"/>
        <v> CTAD 8 </v>
      </c>
      <c r="B65" s="6" t="str">
        <f t="shared" si="7"/>
        <v>I</v>
      </c>
      <c r="C65" s="14">
        <f t="shared" si="8"/>
        <v>27834.07</v>
      </c>
      <c r="D65" s="18" t="str">
        <f t="shared" si="9"/>
        <v>vis</v>
      </c>
      <c r="E65" s="40">
        <f>VLOOKUP(C65,Active!C$21:E$968,3,FALSE)</f>
        <v>-12809.999959842746</v>
      </c>
      <c r="F65" s="6" t="s">
        <v>95</v>
      </c>
      <c r="G65" s="18" t="str">
        <f t="shared" si="10"/>
        <v>27834.07</v>
      </c>
      <c r="H65" s="14">
        <f t="shared" si="11"/>
        <v>-12810</v>
      </c>
      <c r="I65" s="41" t="s">
        <v>113</v>
      </c>
      <c r="J65" s="42" t="s">
        <v>114</v>
      </c>
      <c r="K65" s="41">
        <v>-12810</v>
      </c>
      <c r="L65" s="41" t="s">
        <v>115</v>
      </c>
      <c r="M65" s="42" t="s">
        <v>100</v>
      </c>
      <c r="N65" s="42"/>
      <c r="O65" s="43" t="s">
        <v>109</v>
      </c>
      <c r="P65" s="43" t="s">
        <v>102</v>
      </c>
    </row>
    <row r="66" spans="1:16" ht="12.75" customHeight="1" thickBot="1">
      <c r="A66" s="14" t="str">
        <f t="shared" si="6"/>
        <v> CTAD 8 </v>
      </c>
      <c r="B66" s="6" t="str">
        <f t="shared" si="7"/>
        <v>I</v>
      </c>
      <c r="C66" s="14">
        <f t="shared" si="8"/>
        <v>27860.14</v>
      </c>
      <c r="D66" s="18" t="str">
        <f t="shared" si="9"/>
        <v>vis</v>
      </c>
      <c r="E66" s="40">
        <f>VLOOKUP(C66,Active!C$21:E$968,3,FALSE)</f>
        <v>-12797.966630428207</v>
      </c>
      <c r="F66" s="6" t="s">
        <v>95</v>
      </c>
      <c r="G66" s="18" t="str">
        <f t="shared" si="10"/>
        <v>27860.14</v>
      </c>
      <c r="H66" s="14">
        <f t="shared" si="11"/>
        <v>-12798</v>
      </c>
      <c r="I66" s="41" t="s">
        <v>116</v>
      </c>
      <c r="J66" s="42" t="s">
        <v>117</v>
      </c>
      <c r="K66" s="41">
        <v>-12798</v>
      </c>
      <c r="L66" s="41" t="s">
        <v>105</v>
      </c>
      <c r="M66" s="42" t="s">
        <v>100</v>
      </c>
      <c r="N66" s="42"/>
      <c r="O66" s="43" t="s">
        <v>101</v>
      </c>
      <c r="P66" s="43" t="s">
        <v>102</v>
      </c>
    </row>
    <row r="67" spans="1:16" ht="12.75" customHeight="1" thickBot="1">
      <c r="A67" s="14" t="str">
        <f t="shared" si="6"/>
        <v> IODE 4.1.151 </v>
      </c>
      <c r="B67" s="6" t="str">
        <f t="shared" si="7"/>
        <v>I</v>
      </c>
      <c r="C67" s="14">
        <f t="shared" si="8"/>
        <v>27860.154999999999</v>
      </c>
      <c r="D67" s="18" t="str">
        <f t="shared" si="9"/>
        <v>vis</v>
      </c>
      <c r="E67" s="40">
        <f>VLOOKUP(C67,Active!C$21:E$968,3,FALSE)</f>
        <v>-12797.959706763411</v>
      </c>
      <c r="F67" s="6" t="s">
        <v>95</v>
      </c>
      <c r="G67" s="18" t="str">
        <f t="shared" si="10"/>
        <v>27860.155</v>
      </c>
      <c r="H67" s="14">
        <f t="shared" si="11"/>
        <v>-12798</v>
      </c>
      <c r="I67" s="41" t="s">
        <v>118</v>
      </c>
      <c r="J67" s="42" t="s">
        <v>119</v>
      </c>
      <c r="K67" s="41">
        <v>-12798</v>
      </c>
      <c r="L67" s="41" t="s">
        <v>120</v>
      </c>
      <c r="M67" s="42" t="s">
        <v>100</v>
      </c>
      <c r="N67" s="42"/>
      <c r="O67" s="43" t="s">
        <v>109</v>
      </c>
      <c r="P67" s="43" t="s">
        <v>121</v>
      </c>
    </row>
    <row r="68" spans="1:16" ht="12.75" customHeight="1" thickBot="1">
      <c r="A68" s="14" t="str">
        <f t="shared" si="6"/>
        <v> CTAD 8 </v>
      </c>
      <c r="B68" s="6" t="str">
        <f t="shared" si="7"/>
        <v>I</v>
      </c>
      <c r="C68" s="14">
        <f t="shared" si="8"/>
        <v>27862.33</v>
      </c>
      <c r="D68" s="18" t="str">
        <f t="shared" si="9"/>
        <v>vis</v>
      </c>
      <c r="E68" s="40">
        <f>VLOOKUP(C68,Active!C$21:E$968,3,FALSE)</f>
        <v>-12796.955775368066</v>
      </c>
      <c r="F68" s="6" t="s">
        <v>95</v>
      </c>
      <c r="G68" s="18" t="str">
        <f t="shared" si="10"/>
        <v>27862.33</v>
      </c>
      <c r="H68" s="14">
        <f t="shared" si="11"/>
        <v>-12797</v>
      </c>
      <c r="I68" s="41" t="s">
        <v>122</v>
      </c>
      <c r="J68" s="42" t="s">
        <v>123</v>
      </c>
      <c r="K68" s="41">
        <v>-12797</v>
      </c>
      <c r="L68" s="41" t="s">
        <v>124</v>
      </c>
      <c r="M68" s="42" t="s">
        <v>100</v>
      </c>
      <c r="N68" s="42"/>
      <c r="O68" s="43" t="s">
        <v>109</v>
      </c>
      <c r="P68" s="43" t="s">
        <v>102</v>
      </c>
    </row>
    <row r="69" spans="1:16" ht="12.75" customHeight="1" thickBot="1">
      <c r="A69" s="14" t="str">
        <f t="shared" si="6"/>
        <v> AAC 4.53 </v>
      </c>
      <c r="B69" s="6" t="str">
        <f t="shared" si="7"/>
        <v>I</v>
      </c>
      <c r="C69" s="14">
        <f t="shared" si="8"/>
        <v>29318.236000000001</v>
      </c>
      <c r="D69" s="18" t="str">
        <f t="shared" si="9"/>
        <v>vis</v>
      </c>
      <c r="E69" s="40">
        <f>VLOOKUP(C69,Active!C$21:E$968,3,FALSE)</f>
        <v>-12124.942100853148</v>
      </c>
      <c r="F69" s="6" t="s">
        <v>95</v>
      </c>
      <c r="G69" s="18" t="str">
        <f t="shared" si="10"/>
        <v>29318.236</v>
      </c>
      <c r="H69" s="14">
        <f t="shared" si="11"/>
        <v>-12125</v>
      </c>
      <c r="I69" s="41" t="s">
        <v>125</v>
      </c>
      <c r="J69" s="42" t="s">
        <v>126</v>
      </c>
      <c r="K69" s="41">
        <v>-12125</v>
      </c>
      <c r="L69" s="41" t="s">
        <v>127</v>
      </c>
      <c r="M69" s="42" t="s">
        <v>100</v>
      </c>
      <c r="N69" s="42"/>
      <c r="O69" s="43" t="s">
        <v>128</v>
      </c>
      <c r="P69" s="43" t="s">
        <v>129</v>
      </c>
    </row>
    <row r="70" spans="1:16" ht="12.75" customHeight="1" thickBot="1">
      <c r="A70" s="14" t="str">
        <f t="shared" si="6"/>
        <v> AVSJ 6.8 </v>
      </c>
      <c r="B70" s="6" t="str">
        <f t="shared" si="7"/>
        <v>I</v>
      </c>
      <c r="C70" s="14">
        <f t="shared" si="8"/>
        <v>42843.584000000003</v>
      </c>
      <c r="D70" s="18" t="str">
        <f t="shared" si="9"/>
        <v>vis</v>
      </c>
      <c r="E70" s="40">
        <f>VLOOKUP(C70,Active!C$21:E$968,3,FALSE)</f>
        <v>-5881.9437145747806</v>
      </c>
      <c r="F70" s="6" t="s">
        <v>95</v>
      </c>
      <c r="G70" s="18" t="str">
        <f t="shared" si="10"/>
        <v>42843.584</v>
      </c>
      <c r="H70" s="14">
        <f t="shared" si="11"/>
        <v>-5882</v>
      </c>
      <c r="I70" s="41" t="s">
        <v>150</v>
      </c>
      <c r="J70" s="42" t="s">
        <v>151</v>
      </c>
      <c r="K70" s="41">
        <v>-5882</v>
      </c>
      <c r="L70" s="41" t="s">
        <v>152</v>
      </c>
      <c r="M70" s="42" t="s">
        <v>100</v>
      </c>
      <c r="N70" s="42"/>
      <c r="O70" s="43" t="s">
        <v>153</v>
      </c>
      <c r="P70" s="43" t="s">
        <v>154</v>
      </c>
    </row>
    <row r="71" spans="1:16" ht="12.75" customHeight="1" thickBot="1">
      <c r="A71" s="14" t="str">
        <f t="shared" si="6"/>
        <v> AVSJ 6.8 </v>
      </c>
      <c r="B71" s="6" t="str">
        <f t="shared" si="7"/>
        <v>I</v>
      </c>
      <c r="C71" s="14">
        <f t="shared" si="8"/>
        <v>42843.584999999999</v>
      </c>
      <c r="D71" s="18" t="str">
        <f t="shared" si="9"/>
        <v>vis</v>
      </c>
      <c r="E71" s="40">
        <f>VLOOKUP(C71,Active!C$21:E$968,3,FALSE)</f>
        <v>-5881.9432529971291</v>
      </c>
      <c r="F71" s="6" t="s">
        <v>95</v>
      </c>
      <c r="G71" s="18" t="str">
        <f t="shared" si="10"/>
        <v>42843.585</v>
      </c>
      <c r="H71" s="14">
        <f t="shared" si="11"/>
        <v>-5882</v>
      </c>
      <c r="I71" s="41" t="s">
        <v>155</v>
      </c>
      <c r="J71" s="42" t="s">
        <v>156</v>
      </c>
      <c r="K71" s="41">
        <v>-5882</v>
      </c>
      <c r="L71" s="41" t="s">
        <v>157</v>
      </c>
      <c r="M71" s="42" t="s">
        <v>100</v>
      </c>
      <c r="N71" s="42"/>
      <c r="O71" s="43" t="s">
        <v>158</v>
      </c>
      <c r="P71" s="43" t="s">
        <v>154</v>
      </c>
    </row>
    <row r="72" spans="1:16" ht="12.75" customHeight="1" thickBot="1">
      <c r="A72" s="14" t="str">
        <f t="shared" si="6"/>
        <v> AVSJ 6.8 </v>
      </c>
      <c r="B72" s="6" t="str">
        <f t="shared" si="7"/>
        <v>I</v>
      </c>
      <c r="C72" s="14">
        <f t="shared" si="8"/>
        <v>42856.582000000002</v>
      </c>
      <c r="D72" s="18" t="str">
        <f t="shared" si="9"/>
        <v>vis</v>
      </c>
      <c r="E72" s="40">
        <f>VLOOKUP(C72,Active!C$21:E$968,3,FALSE)</f>
        <v>-5875.9441282406733</v>
      </c>
      <c r="F72" s="6" t="s">
        <v>95</v>
      </c>
      <c r="G72" s="18" t="str">
        <f t="shared" si="10"/>
        <v>42856.582</v>
      </c>
      <c r="H72" s="14">
        <f t="shared" si="11"/>
        <v>-5876</v>
      </c>
      <c r="I72" s="41" t="s">
        <v>159</v>
      </c>
      <c r="J72" s="42" t="s">
        <v>160</v>
      </c>
      <c r="K72" s="41">
        <v>-5876</v>
      </c>
      <c r="L72" s="41" t="s">
        <v>161</v>
      </c>
      <c r="M72" s="42" t="s">
        <v>100</v>
      </c>
      <c r="N72" s="42"/>
      <c r="O72" s="43" t="s">
        <v>158</v>
      </c>
      <c r="P72" s="43" t="s">
        <v>154</v>
      </c>
    </row>
    <row r="73" spans="1:16" ht="12.75" customHeight="1" thickBot="1">
      <c r="A73" s="14" t="str">
        <f t="shared" si="6"/>
        <v> AVSJ 6.8 </v>
      </c>
      <c r="B73" s="6" t="str">
        <f t="shared" si="7"/>
        <v>I</v>
      </c>
      <c r="C73" s="14">
        <f t="shared" si="8"/>
        <v>43055.892999999996</v>
      </c>
      <c r="D73" s="18" t="str">
        <f t="shared" si="9"/>
        <v>vis</v>
      </c>
      <c r="E73" s="40">
        <f>VLOOKUP(C73,Active!C$21:E$968,3,FALSE)</f>
        <v>-5783.9466246372549</v>
      </c>
      <c r="F73" s="6" t="s">
        <v>95</v>
      </c>
      <c r="G73" s="18" t="str">
        <f t="shared" si="10"/>
        <v>43055.893</v>
      </c>
      <c r="H73" s="14">
        <f t="shared" si="11"/>
        <v>-5784</v>
      </c>
      <c r="I73" s="41" t="s">
        <v>162</v>
      </c>
      <c r="J73" s="42" t="s">
        <v>163</v>
      </c>
      <c r="K73" s="41">
        <v>-5784</v>
      </c>
      <c r="L73" s="41" t="s">
        <v>164</v>
      </c>
      <c r="M73" s="42" t="s">
        <v>100</v>
      </c>
      <c r="N73" s="42"/>
      <c r="O73" s="43" t="s">
        <v>153</v>
      </c>
      <c r="P73" s="43" t="s">
        <v>154</v>
      </c>
    </row>
    <row r="74" spans="1:16" ht="12.75" customHeight="1" thickBot="1">
      <c r="A74" s="14" t="str">
        <f t="shared" si="6"/>
        <v> AVSJ 6.8 </v>
      </c>
      <c r="B74" s="6" t="str">
        <f t="shared" si="7"/>
        <v>I</v>
      </c>
      <c r="C74" s="14">
        <f t="shared" si="8"/>
        <v>43055.898000000001</v>
      </c>
      <c r="D74" s="18" t="str">
        <f t="shared" si="9"/>
        <v>vis</v>
      </c>
      <c r="E74" s="40">
        <f>VLOOKUP(C74,Active!C$21:E$968,3,FALSE)</f>
        <v>-5783.9443167489881</v>
      </c>
      <c r="F74" s="6" t="s">
        <v>95</v>
      </c>
      <c r="G74" s="18" t="str">
        <f t="shared" si="10"/>
        <v>43055.898</v>
      </c>
      <c r="H74" s="14">
        <f t="shared" si="11"/>
        <v>-5784</v>
      </c>
      <c r="I74" s="41" t="s">
        <v>165</v>
      </c>
      <c r="J74" s="42" t="s">
        <v>166</v>
      </c>
      <c r="K74" s="41">
        <v>-5784</v>
      </c>
      <c r="L74" s="41" t="s">
        <v>161</v>
      </c>
      <c r="M74" s="42" t="s">
        <v>100</v>
      </c>
      <c r="N74" s="42"/>
      <c r="O74" s="43" t="s">
        <v>158</v>
      </c>
      <c r="P74" s="43" t="s">
        <v>154</v>
      </c>
    </row>
    <row r="75" spans="1:16" ht="12.75" customHeight="1" thickBot="1">
      <c r="A75" s="14" t="str">
        <f t="shared" ref="A75:A90" si="12">P75</f>
        <v> AVSJ 6.8 </v>
      </c>
      <c r="B75" s="6" t="str">
        <f t="shared" ref="B75:B90" si="13">IF(H75=INT(H75),"I","II")</f>
        <v>I</v>
      </c>
      <c r="C75" s="14">
        <f t="shared" ref="C75:C90" si="14">1*G75</f>
        <v>43094.889000000003</v>
      </c>
      <c r="D75" s="18" t="str">
        <f t="shared" ref="D75:D90" si="15">VLOOKUP(F75,I$1:J$5,2,FALSE)</f>
        <v>vis</v>
      </c>
      <c r="E75" s="40">
        <f>VLOOKUP(C75,Active!C$21:E$968,3,FALSE)</f>
        <v>-5765.9469424796243</v>
      </c>
      <c r="F75" s="6" t="s">
        <v>95</v>
      </c>
      <c r="G75" s="18" t="str">
        <f t="shared" ref="G75:G90" si="16">MID(I75,3,LEN(I75)-3)</f>
        <v>43094.889</v>
      </c>
      <c r="H75" s="14">
        <f t="shared" ref="H75:H90" si="17">1*K75</f>
        <v>-5766</v>
      </c>
      <c r="I75" s="41" t="s">
        <v>167</v>
      </c>
      <c r="J75" s="42" t="s">
        <v>168</v>
      </c>
      <c r="K75" s="41">
        <v>-5766</v>
      </c>
      <c r="L75" s="41" t="s">
        <v>169</v>
      </c>
      <c r="M75" s="42" t="s">
        <v>100</v>
      </c>
      <c r="N75" s="42"/>
      <c r="O75" s="43" t="s">
        <v>158</v>
      </c>
      <c r="P75" s="43" t="s">
        <v>154</v>
      </c>
    </row>
    <row r="76" spans="1:16" ht="12.75" customHeight="1" thickBot="1">
      <c r="A76" s="14" t="str">
        <f t="shared" si="12"/>
        <v> AVSJ 6.8 </v>
      </c>
      <c r="B76" s="6" t="str">
        <f t="shared" si="13"/>
        <v>I</v>
      </c>
      <c r="C76" s="14">
        <f t="shared" si="14"/>
        <v>43094.892999999996</v>
      </c>
      <c r="D76" s="18" t="str">
        <f t="shared" si="15"/>
        <v>vis</v>
      </c>
      <c r="E76" s="40">
        <f>VLOOKUP(C76,Active!C$21:E$968,3,FALSE)</f>
        <v>-5765.9450961690145</v>
      </c>
      <c r="F76" s="6" t="s">
        <v>95</v>
      </c>
      <c r="G76" s="18" t="str">
        <f t="shared" si="16"/>
        <v>43094.893</v>
      </c>
      <c r="H76" s="14">
        <f t="shared" si="17"/>
        <v>-5766</v>
      </c>
      <c r="I76" s="41" t="s">
        <v>170</v>
      </c>
      <c r="J76" s="42" t="s">
        <v>171</v>
      </c>
      <c r="K76" s="41">
        <v>-5766</v>
      </c>
      <c r="L76" s="41" t="s">
        <v>172</v>
      </c>
      <c r="M76" s="42" t="s">
        <v>100</v>
      </c>
      <c r="N76" s="42"/>
      <c r="O76" s="43" t="s">
        <v>153</v>
      </c>
      <c r="P76" s="43" t="s">
        <v>154</v>
      </c>
    </row>
    <row r="77" spans="1:16" ht="12.75" customHeight="1" thickBot="1">
      <c r="A77" s="14" t="str">
        <f t="shared" si="12"/>
        <v> AVSJ 6.8 </v>
      </c>
      <c r="B77" s="6" t="str">
        <f t="shared" si="13"/>
        <v>I</v>
      </c>
      <c r="C77" s="14">
        <f t="shared" si="14"/>
        <v>43170.716999999997</v>
      </c>
      <c r="D77" s="18" t="str">
        <f t="shared" si="15"/>
        <v>vis</v>
      </c>
      <c r="E77" s="40">
        <f>VLOOKUP(C77,Active!C$21:E$968,3,FALSE)</f>
        <v>-5730.946432205531</v>
      </c>
      <c r="F77" s="6" t="s">
        <v>95</v>
      </c>
      <c r="G77" s="18" t="str">
        <f t="shared" si="16"/>
        <v>43170.717</v>
      </c>
      <c r="H77" s="14">
        <f t="shared" si="17"/>
        <v>-5731</v>
      </c>
      <c r="I77" s="41" t="s">
        <v>173</v>
      </c>
      <c r="J77" s="42" t="s">
        <v>174</v>
      </c>
      <c r="K77" s="41">
        <v>-5731</v>
      </c>
      <c r="L77" s="41" t="s">
        <v>164</v>
      </c>
      <c r="M77" s="42" t="s">
        <v>100</v>
      </c>
      <c r="N77" s="42"/>
      <c r="O77" s="43" t="s">
        <v>153</v>
      </c>
      <c r="P77" s="43" t="s">
        <v>154</v>
      </c>
    </row>
    <row r="78" spans="1:16" ht="12.75" customHeight="1" thickBot="1">
      <c r="A78" s="14" t="str">
        <f t="shared" si="12"/>
        <v> BBS 58 </v>
      </c>
      <c r="B78" s="6" t="str">
        <f t="shared" si="13"/>
        <v>I</v>
      </c>
      <c r="C78" s="14">
        <f t="shared" si="14"/>
        <v>45001.26</v>
      </c>
      <c r="D78" s="18" t="str">
        <f t="shared" si="15"/>
        <v>vis</v>
      </c>
      <c r="E78" s="40">
        <f>VLOOKUP(C78,Active!C$21:E$968,3,FALSE)</f>
        <v>-4886.0086904917362</v>
      </c>
      <c r="F78" s="6" t="s">
        <v>95</v>
      </c>
      <c r="G78" s="18" t="str">
        <f t="shared" si="16"/>
        <v>45001.260</v>
      </c>
      <c r="H78" s="14">
        <f t="shared" si="17"/>
        <v>-4886</v>
      </c>
      <c r="I78" s="41" t="s">
        <v>202</v>
      </c>
      <c r="J78" s="42" t="s">
        <v>203</v>
      </c>
      <c r="K78" s="41">
        <v>-4886</v>
      </c>
      <c r="L78" s="41" t="s">
        <v>204</v>
      </c>
      <c r="M78" s="42" t="s">
        <v>100</v>
      </c>
      <c r="N78" s="42"/>
      <c r="O78" s="43" t="s">
        <v>133</v>
      </c>
      <c r="P78" s="43" t="s">
        <v>205</v>
      </c>
    </row>
    <row r="79" spans="1:16" ht="12.75" customHeight="1" thickBot="1">
      <c r="A79" s="14" t="str">
        <f t="shared" si="12"/>
        <v> AOEB 11 </v>
      </c>
      <c r="B79" s="6" t="str">
        <f t="shared" si="13"/>
        <v>I</v>
      </c>
      <c r="C79" s="14">
        <f t="shared" si="14"/>
        <v>50107.703000000001</v>
      </c>
      <c r="D79" s="18" t="str">
        <f t="shared" si="15"/>
        <v>vis</v>
      </c>
      <c r="E79" s="40">
        <f>VLOOKUP(C79,Active!C$21:E$968,3,FALSE)</f>
        <v>-2528.9887152110664</v>
      </c>
      <c r="F79" s="6" t="s">
        <v>95</v>
      </c>
      <c r="G79" s="18" t="str">
        <f t="shared" si="16"/>
        <v>50107.703</v>
      </c>
      <c r="H79" s="14">
        <f t="shared" si="17"/>
        <v>-2529</v>
      </c>
      <c r="I79" s="41" t="s">
        <v>290</v>
      </c>
      <c r="J79" s="42" t="s">
        <v>291</v>
      </c>
      <c r="K79" s="41">
        <v>-2529</v>
      </c>
      <c r="L79" s="41" t="s">
        <v>292</v>
      </c>
      <c r="M79" s="42" t="s">
        <v>100</v>
      </c>
      <c r="N79" s="42"/>
      <c r="O79" s="43" t="s">
        <v>239</v>
      </c>
      <c r="P79" s="43" t="s">
        <v>293</v>
      </c>
    </row>
    <row r="80" spans="1:16" ht="12.75" customHeight="1" thickBot="1">
      <c r="A80" s="14" t="str">
        <f t="shared" si="12"/>
        <v> AOEB 11 </v>
      </c>
      <c r="B80" s="6" t="str">
        <f t="shared" si="13"/>
        <v>I</v>
      </c>
      <c r="C80" s="14">
        <f t="shared" si="14"/>
        <v>50122.845000000001</v>
      </c>
      <c r="D80" s="18" t="str">
        <f t="shared" si="15"/>
        <v>vis</v>
      </c>
      <c r="E80" s="40">
        <f>VLOOKUP(C80,Active!C$21:E$968,3,FALSE)</f>
        <v>-2521.9995063888587</v>
      </c>
      <c r="F80" s="6" t="s">
        <v>95</v>
      </c>
      <c r="G80" s="18" t="str">
        <f t="shared" si="16"/>
        <v>50122.845</v>
      </c>
      <c r="H80" s="14">
        <f t="shared" si="17"/>
        <v>-2522</v>
      </c>
      <c r="I80" s="41" t="s">
        <v>294</v>
      </c>
      <c r="J80" s="42" t="s">
        <v>295</v>
      </c>
      <c r="K80" s="41">
        <v>-2522</v>
      </c>
      <c r="L80" s="41" t="s">
        <v>296</v>
      </c>
      <c r="M80" s="42" t="s">
        <v>100</v>
      </c>
      <c r="N80" s="42"/>
      <c r="O80" s="43" t="s">
        <v>230</v>
      </c>
      <c r="P80" s="43" t="s">
        <v>293</v>
      </c>
    </row>
    <row r="81" spans="1:16" ht="12.75" customHeight="1" thickBot="1">
      <c r="A81" s="14" t="str">
        <f t="shared" si="12"/>
        <v> AOEB 11 </v>
      </c>
      <c r="B81" s="6" t="str">
        <f t="shared" si="13"/>
        <v>I</v>
      </c>
      <c r="C81" s="14">
        <f t="shared" si="14"/>
        <v>50159.697</v>
      </c>
      <c r="D81" s="18" t="str">
        <f t="shared" si="15"/>
        <v>vis</v>
      </c>
      <c r="E81" s="40">
        <f>VLOOKUP(C81,Active!C$21:E$968,3,FALSE)</f>
        <v>-2504.9894467193312</v>
      </c>
      <c r="F81" s="6" t="s">
        <v>95</v>
      </c>
      <c r="G81" s="18" t="str">
        <f t="shared" si="16"/>
        <v>50159.697</v>
      </c>
      <c r="H81" s="14">
        <f t="shared" si="17"/>
        <v>-2505</v>
      </c>
      <c r="I81" s="41" t="s">
        <v>297</v>
      </c>
      <c r="J81" s="42" t="s">
        <v>298</v>
      </c>
      <c r="K81" s="41">
        <v>-2505</v>
      </c>
      <c r="L81" s="41" t="s">
        <v>299</v>
      </c>
      <c r="M81" s="42" t="s">
        <v>100</v>
      </c>
      <c r="N81" s="42"/>
      <c r="O81" s="43" t="s">
        <v>230</v>
      </c>
      <c r="P81" s="43" t="s">
        <v>293</v>
      </c>
    </row>
    <row r="82" spans="1:16" ht="12.75" customHeight="1" thickBot="1">
      <c r="A82" s="14" t="str">
        <f t="shared" si="12"/>
        <v> AOEB 11 </v>
      </c>
      <c r="B82" s="6" t="str">
        <f t="shared" si="13"/>
        <v>I</v>
      </c>
      <c r="C82" s="14">
        <f t="shared" si="14"/>
        <v>50523.652999999998</v>
      </c>
      <c r="D82" s="18" t="str">
        <f t="shared" si="15"/>
        <v>vis</v>
      </c>
      <c r="E82" s="40">
        <f>VLOOKUP(C82,Active!C$21:E$968,3,FALSE)</f>
        <v>-2336.99549043249</v>
      </c>
      <c r="F82" s="6" t="s">
        <v>95</v>
      </c>
      <c r="G82" s="18" t="str">
        <f t="shared" si="16"/>
        <v>50523.653</v>
      </c>
      <c r="H82" s="14">
        <f t="shared" si="17"/>
        <v>-2337</v>
      </c>
      <c r="I82" s="41" t="s">
        <v>300</v>
      </c>
      <c r="J82" s="42" t="s">
        <v>301</v>
      </c>
      <c r="K82" s="41">
        <v>-2337</v>
      </c>
      <c r="L82" s="41" t="s">
        <v>302</v>
      </c>
      <c r="M82" s="42" t="s">
        <v>100</v>
      </c>
      <c r="N82" s="42"/>
      <c r="O82" s="43" t="s">
        <v>158</v>
      </c>
      <c r="P82" s="43" t="s">
        <v>293</v>
      </c>
    </row>
    <row r="83" spans="1:16" ht="12.75" customHeight="1" thickBot="1">
      <c r="A83" s="14" t="str">
        <f t="shared" si="12"/>
        <v> AOEB 11 </v>
      </c>
      <c r="B83" s="6" t="str">
        <f t="shared" si="13"/>
        <v>I</v>
      </c>
      <c r="C83" s="14">
        <f t="shared" si="14"/>
        <v>51264.5838</v>
      </c>
      <c r="D83" s="18" t="str">
        <f t="shared" si="15"/>
        <v>vis</v>
      </c>
      <c r="E83" s="40">
        <f>VLOOKUP(C83,Active!C$21:E$968,3,FALSE)</f>
        <v>-1994.9983907095141</v>
      </c>
      <c r="F83" s="6" t="s">
        <v>95</v>
      </c>
      <c r="G83" s="18" t="str">
        <f t="shared" si="16"/>
        <v>51264.5838</v>
      </c>
      <c r="H83" s="14">
        <f t="shared" si="17"/>
        <v>-1995</v>
      </c>
      <c r="I83" s="41" t="s">
        <v>311</v>
      </c>
      <c r="J83" s="42" t="s">
        <v>312</v>
      </c>
      <c r="K83" s="41">
        <v>-1995</v>
      </c>
      <c r="L83" s="41" t="s">
        <v>313</v>
      </c>
      <c r="M83" s="42" t="s">
        <v>314</v>
      </c>
      <c r="N83" s="42" t="s">
        <v>315</v>
      </c>
      <c r="O83" s="43" t="s">
        <v>158</v>
      </c>
      <c r="P83" s="43" t="s">
        <v>293</v>
      </c>
    </row>
    <row r="84" spans="1:16" ht="12.75" customHeight="1" thickBot="1">
      <c r="A84" s="14" t="str">
        <f t="shared" si="12"/>
        <v> BBS 124 </v>
      </c>
      <c r="B84" s="6" t="str">
        <f t="shared" si="13"/>
        <v>I</v>
      </c>
      <c r="C84" s="14">
        <f t="shared" si="14"/>
        <v>51825.69</v>
      </c>
      <c r="D84" s="18" t="str">
        <f t="shared" si="15"/>
        <v>vis</v>
      </c>
      <c r="E84" s="40">
        <f>VLOOKUP(C84,Active!C$21:E$968,3,FALSE)</f>
        <v>-1736.0043078119206</v>
      </c>
      <c r="F84" s="6" t="s">
        <v>95</v>
      </c>
      <c r="G84" s="18" t="str">
        <f t="shared" si="16"/>
        <v>51825.690</v>
      </c>
      <c r="H84" s="14">
        <f t="shared" si="17"/>
        <v>-1736</v>
      </c>
      <c r="I84" s="41" t="s">
        <v>316</v>
      </c>
      <c r="J84" s="42" t="s">
        <v>317</v>
      </c>
      <c r="K84" s="41">
        <v>-1736</v>
      </c>
      <c r="L84" s="41" t="s">
        <v>318</v>
      </c>
      <c r="M84" s="42" t="s">
        <v>100</v>
      </c>
      <c r="N84" s="42"/>
      <c r="O84" s="43" t="s">
        <v>133</v>
      </c>
      <c r="P84" s="43" t="s">
        <v>319</v>
      </c>
    </row>
    <row r="85" spans="1:16" ht="12.75" customHeight="1" thickBot="1">
      <c r="A85" s="14" t="str">
        <f t="shared" si="12"/>
        <v>VSB 42 </v>
      </c>
      <c r="B85" s="6" t="str">
        <f t="shared" si="13"/>
        <v>I</v>
      </c>
      <c r="C85" s="14">
        <f t="shared" si="14"/>
        <v>52664.128799999999</v>
      </c>
      <c r="D85" s="18" t="str">
        <f t="shared" si="15"/>
        <v>vis</v>
      </c>
      <c r="E85" s="40">
        <f>VLOOKUP(C85,Active!C$21:E$968,3,FALSE)</f>
        <v>-1348.9996942971225</v>
      </c>
      <c r="F85" s="6" t="s">
        <v>95</v>
      </c>
      <c r="G85" s="18" t="str">
        <f t="shared" si="16"/>
        <v>52664.1288</v>
      </c>
      <c r="H85" s="14">
        <f t="shared" si="17"/>
        <v>-1349</v>
      </c>
      <c r="I85" s="41" t="s">
        <v>320</v>
      </c>
      <c r="J85" s="42" t="s">
        <v>321</v>
      </c>
      <c r="K85" s="41">
        <v>-1349</v>
      </c>
      <c r="L85" s="41" t="s">
        <v>322</v>
      </c>
      <c r="M85" s="42" t="s">
        <v>323</v>
      </c>
      <c r="N85" s="42" t="s">
        <v>324</v>
      </c>
      <c r="O85" s="43" t="s">
        <v>325</v>
      </c>
      <c r="P85" s="44" t="s">
        <v>326</v>
      </c>
    </row>
    <row r="86" spans="1:16" ht="12.75" customHeight="1" thickBot="1">
      <c r="A86" s="14" t="str">
        <f t="shared" si="12"/>
        <v> AOEB 11 </v>
      </c>
      <c r="B86" s="6" t="str">
        <f t="shared" si="13"/>
        <v>I</v>
      </c>
      <c r="C86" s="14">
        <f t="shared" si="14"/>
        <v>52683.626700000001</v>
      </c>
      <c r="D86" s="18" t="str">
        <f t="shared" si="15"/>
        <v>CCD</v>
      </c>
      <c r="E86" s="40">
        <f>VLOOKUP(C86,Active!C$21:E$968,3,FALSE)</f>
        <v>-1339.9998993760728</v>
      </c>
      <c r="F86" s="6" t="str">
        <f>LEFT(M86,1)</f>
        <v>C</v>
      </c>
      <c r="G86" s="18" t="str">
        <f t="shared" si="16"/>
        <v>52683.6267</v>
      </c>
      <c r="H86" s="14">
        <f t="shared" si="17"/>
        <v>-1340</v>
      </c>
      <c r="I86" s="41" t="s">
        <v>327</v>
      </c>
      <c r="J86" s="42" t="s">
        <v>328</v>
      </c>
      <c r="K86" s="41">
        <v>-1340</v>
      </c>
      <c r="L86" s="41" t="s">
        <v>329</v>
      </c>
      <c r="M86" s="42" t="s">
        <v>314</v>
      </c>
      <c r="N86" s="42" t="s">
        <v>315</v>
      </c>
      <c r="O86" s="43" t="s">
        <v>158</v>
      </c>
      <c r="P86" s="43" t="s">
        <v>293</v>
      </c>
    </row>
    <row r="87" spans="1:16" ht="12.75" customHeight="1" thickBot="1">
      <c r="A87" s="14" t="str">
        <f t="shared" si="12"/>
        <v> AOEB 11 </v>
      </c>
      <c r="B87" s="6" t="str">
        <f t="shared" si="13"/>
        <v>I</v>
      </c>
      <c r="C87" s="14">
        <f t="shared" si="14"/>
        <v>52696.625200000002</v>
      </c>
      <c r="D87" s="18" t="str">
        <f t="shared" si="15"/>
        <v>CCD</v>
      </c>
      <c r="E87" s="40">
        <f>VLOOKUP(C87,Active!C$21:E$968,3,FALSE)</f>
        <v>-1334.0000822531381</v>
      </c>
      <c r="F87" s="6" t="str">
        <f>LEFT(M87,1)</f>
        <v>C</v>
      </c>
      <c r="G87" s="18" t="str">
        <f t="shared" si="16"/>
        <v>52696.6252</v>
      </c>
      <c r="H87" s="14">
        <f t="shared" si="17"/>
        <v>-1334</v>
      </c>
      <c r="I87" s="41" t="s">
        <v>330</v>
      </c>
      <c r="J87" s="42" t="s">
        <v>331</v>
      </c>
      <c r="K87" s="41">
        <v>-1334</v>
      </c>
      <c r="L87" s="41" t="s">
        <v>332</v>
      </c>
      <c r="M87" s="42" t="s">
        <v>314</v>
      </c>
      <c r="N87" s="42" t="s">
        <v>315</v>
      </c>
      <c r="O87" s="43" t="s">
        <v>333</v>
      </c>
      <c r="P87" s="43" t="s">
        <v>293</v>
      </c>
    </row>
    <row r="88" spans="1:16" ht="12.75" customHeight="1" thickBot="1">
      <c r="A88" s="14" t="str">
        <f t="shared" si="12"/>
        <v> AOEB 11 </v>
      </c>
      <c r="B88" s="6" t="str">
        <f t="shared" si="13"/>
        <v>I</v>
      </c>
      <c r="C88" s="14">
        <f t="shared" si="14"/>
        <v>53413.730199999998</v>
      </c>
      <c r="D88" s="18" t="str">
        <f t="shared" si="15"/>
        <v>CCD</v>
      </c>
      <c r="E88" s="40">
        <f>VLOOKUP(C88,Active!C$21:E$968,3,FALSE)</f>
        <v>-1003.0004393757702</v>
      </c>
      <c r="F88" s="6" t="str">
        <f>LEFT(M88,1)</f>
        <v>C</v>
      </c>
      <c r="G88" s="18" t="str">
        <f t="shared" si="16"/>
        <v>53413.7302</v>
      </c>
      <c r="H88" s="14">
        <f t="shared" si="17"/>
        <v>-1003</v>
      </c>
      <c r="I88" s="41" t="s">
        <v>334</v>
      </c>
      <c r="J88" s="42" t="s">
        <v>335</v>
      </c>
      <c r="K88" s="41">
        <v>-1003</v>
      </c>
      <c r="L88" s="41" t="s">
        <v>336</v>
      </c>
      <c r="M88" s="42" t="s">
        <v>314</v>
      </c>
      <c r="N88" s="42" t="s">
        <v>315</v>
      </c>
      <c r="O88" s="43" t="s">
        <v>158</v>
      </c>
      <c r="P88" s="43" t="s">
        <v>293</v>
      </c>
    </row>
    <row r="89" spans="1:16" ht="12.75" customHeight="1" thickBot="1">
      <c r="A89" s="14" t="str">
        <f t="shared" si="12"/>
        <v> AOEB 12 </v>
      </c>
      <c r="B89" s="6" t="str">
        <f t="shared" si="13"/>
        <v>I</v>
      </c>
      <c r="C89" s="14">
        <f t="shared" si="14"/>
        <v>54154.667000000001</v>
      </c>
      <c r="D89" s="18" t="str">
        <f t="shared" si="15"/>
        <v>CCD</v>
      </c>
      <c r="E89" s="40">
        <f>VLOOKUP(C89,Active!C$21:E$968,3,FALSE)</f>
        <v>-661.00057018687562</v>
      </c>
      <c r="F89" s="6" t="str">
        <f>LEFT(M89,1)</f>
        <v>C</v>
      </c>
      <c r="G89" s="18" t="str">
        <f t="shared" si="16"/>
        <v>54154.6670</v>
      </c>
      <c r="H89" s="14">
        <f t="shared" si="17"/>
        <v>-661</v>
      </c>
      <c r="I89" s="41" t="s">
        <v>337</v>
      </c>
      <c r="J89" s="42" t="s">
        <v>338</v>
      </c>
      <c r="K89" s="41">
        <v>-661</v>
      </c>
      <c r="L89" s="41" t="s">
        <v>339</v>
      </c>
      <c r="M89" s="42" t="s">
        <v>314</v>
      </c>
      <c r="N89" s="42" t="s">
        <v>315</v>
      </c>
      <c r="O89" s="43" t="s">
        <v>340</v>
      </c>
      <c r="P89" s="43" t="s">
        <v>341</v>
      </c>
    </row>
    <row r="90" spans="1:16" ht="12.75" customHeight="1" thickBot="1">
      <c r="A90" s="14" t="str">
        <f t="shared" si="12"/>
        <v> JAAVSO 43-1 </v>
      </c>
      <c r="B90" s="6" t="str">
        <f t="shared" si="13"/>
        <v>I</v>
      </c>
      <c r="C90" s="14">
        <f t="shared" si="14"/>
        <v>57081.605300000003</v>
      </c>
      <c r="D90" s="18" t="str">
        <f t="shared" si="15"/>
        <v>vis</v>
      </c>
      <c r="E90" s="40">
        <f>VLOOKUP(C90,Active!C$21:E$968,3,FALSE)</f>
        <v>690.00874089601541</v>
      </c>
      <c r="F90" s="6" t="s">
        <v>95</v>
      </c>
      <c r="G90" s="18" t="str">
        <f t="shared" si="16"/>
        <v>57081.6053</v>
      </c>
      <c r="H90" s="14">
        <f t="shared" si="17"/>
        <v>690</v>
      </c>
      <c r="I90" s="41" t="s">
        <v>373</v>
      </c>
      <c r="J90" s="42" t="s">
        <v>374</v>
      </c>
      <c r="K90" s="41">
        <v>690</v>
      </c>
      <c r="L90" s="41" t="s">
        <v>375</v>
      </c>
      <c r="M90" s="42" t="s">
        <v>314</v>
      </c>
      <c r="N90" s="42" t="s">
        <v>95</v>
      </c>
      <c r="O90" s="43" t="s">
        <v>158</v>
      </c>
      <c r="P90" s="43" t="s">
        <v>376</v>
      </c>
    </row>
    <row r="91" spans="1:16">
      <c r="B91" s="6"/>
      <c r="F91" s="6"/>
    </row>
    <row r="92" spans="1:16">
      <c r="B92" s="6"/>
      <c r="F92" s="6"/>
    </row>
    <row r="93" spans="1:16">
      <c r="B93" s="6"/>
      <c r="F93" s="6"/>
    </row>
    <row r="94" spans="1:16">
      <c r="B94" s="6"/>
      <c r="F94" s="6"/>
    </row>
    <row r="95" spans="1:16">
      <c r="B95" s="6"/>
      <c r="F95" s="6"/>
    </row>
    <row r="96" spans="1:1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</sheetData>
  <phoneticPr fontId="8" type="noConversion"/>
  <hyperlinks>
    <hyperlink ref="P85" r:id="rId1" display="http://vsolj.cetus-net.org/no42.pdf" xr:uid="{00000000-0004-0000-0100-000000000000}"/>
    <hyperlink ref="P53" r:id="rId2" display="http://www.aavso.org/sites/default/files/jaavso/v36n2/171.pdf" xr:uid="{00000000-0004-0000-01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2025-01-04T06:14:15Z</dcterms:modified>
</cp:coreProperties>
</file>