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77C2F2-D200-4F17-9751-ECDBEC1C7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90" i="1" l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90" i="1"/>
  <c r="Q90" i="1"/>
  <c r="F14" i="1"/>
  <c r="E88" i="1"/>
  <c r="G88" i="1" s="1"/>
  <c r="K88" i="1" s="1"/>
  <c r="Q88" i="1"/>
  <c r="E89" i="1"/>
  <c r="G89" i="1"/>
  <c r="K89" i="1" s="1"/>
  <c r="Q89" i="1"/>
  <c r="E81" i="1"/>
  <c r="G81" i="1" s="1"/>
  <c r="K81" i="1" s="1"/>
  <c r="Q81" i="1"/>
  <c r="E83" i="1"/>
  <c r="G83" i="1"/>
  <c r="K83" i="1" s="1"/>
  <c r="Q83" i="1"/>
  <c r="E84" i="1"/>
  <c r="G84" i="1" s="1"/>
  <c r="K84" i="1" s="1"/>
  <c r="Q84" i="1"/>
  <c r="E85" i="1"/>
  <c r="Q85" i="1"/>
  <c r="E86" i="1"/>
  <c r="Q86" i="1"/>
  <c r="E87" i="1"/>
  <c r="Q87" i="1"/>
  <c r="E76" i="1"/>
  <c r="G76" i="1" s="1"/>
  <c r="K76" i="1" s="1"/>
  <c r="E80" i="1"/>
  <c r="G80" i="1"/>
  <c r="K80" i="1" s="1"/>
  <c r="Q76" i="1"/>
  <c r="Q80" i="1"/>
  <c r="E82" i="1"/>
  <c r="G82" i="1" s="1"/>
  <c r="K82" i="1" s="1"/>
  <c r="Q82" i="1"/>
  <c r="E72" i="1"/>
  <c r="G72" i="1"/>
  <c r="K72" i="1" s="1"/>
  <c r="E73" i="1"/>
  <c r="G73" i="1"/>
  <c r="K73" i="1" s="1"/>
  <c r="E74" i="1"/>
  <c r="G74" i="1" s="1"/>
  <c r="K74" i="1" s="1"/>
  <c r="E79" i="1"/>
  <c r="E45" i="1"/>
  <c r="F45" i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E42" i="2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E50" i="2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E57" i="2" s="1"/>
  <c r="E66" i="1"/>
  <c r="E58" i="2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J70" i="1" s="1"/>
  <c r="E71" i="1"/>
  <c r="F71" i="1" s="1"/>
  <c r="G71" i="1" s="1"/>
  <c r="K71" i="1" s="1"/>
  <c r="E75" i="1"/>
  <c r="G75" i="1" s="1"/>
  <c r="K75" i="1" s="1"/>
  <c r="E77" i="1"/>
  <c r="G77" i="1" s="1"/>
  <c r="K77" i="1" s="1"/>
  <c r="E78" i="1"/>
  <c r="G78" i="1" s="1"/>
  <c r="K78" i="1" s="1"/>
  <c r="D9" i="1"/>
  <c r="C9" i="1"/>
  <c r="Q72" i="1"/>
  <c r="Q73" i="1"/>
  <c r="Q74" i="1"/>
  <c r="Q79" i="1"/>
  <c r="Q71" i="1"/>
  <c r="Q75" i="1"/>
  <c r="Q78" i="1"/>
  <c r="Q77" i="1"/>
  <c r="E34" i="1"/>
  <c r="F34" i="1" s="1"/>
  <c r="G34" i="1" s="1"/>
  <c r="L34" i="1" s="1"/>
  <c r="E35" i="1"/>
  <c r="F35" i="1"/>
  <c r="G35" i="1" s="1"/>
  <c r="K35" i="1" s="1"/>
  <c r="E44" i="1"/>
  <c r="F44" i="1" s="1"/>
  <c r="G44" i="1" s="1"/>
  <c r="K44" i="1" s="1"/>
  <c r="E21" i="1"/>
  <c r="F21" i="1" s="1"/>
  <c r="G21" i="1" s="1"/>
  <c r="K21" i="1" s="1"/>
  <c r="E22" i="1"/>
  <c r="F22" i="1" s="1"/>
  <c r="G22" i="1" s="1"/>
  <c r="K22" i="1" s="1"/>
  <c r="E23" i="1"/>
  <c r="F23" i="1"/>
  <c r="G23" i="1" s="1"/>
  <c r="K23" i="1" s="1"/>
  <c r="E25" i="1"/>
  <c r="F25" i="1" s="1"/>
  <c r="G25" i="1" s="1"/>
  <c r="K25" i="1" s="1"/>
  <c r="E28" i="1"/>
  <c r="F28" i="1" s="1"/>
  <c r="G28" i="1" s="1"/>
  <c r="K28" i="1" s="1"/>
  <c r="E40" i="1"/>
  <c r="F40" i="1" s="1"/>
  <c r="G40" i="1" s="1"/>
  <c r="K40" i="1" s="1"/>
  <c r="E41" i="1"/>
  <c r="E36" i="2" s="1"/>
  <c r="E42" i="1"/>
  <c r="F42" i="1"/>
  <c r="G42" i="1" s="1"/>
  <c r="I42" i="1" s="1"/>
  <c r="E24" i="1"/>
  <c r="F24" i="1" s="1"/>
  <c r="G24" i="1" s="1"/>
  <c r="J24" i="1" s="1"/>
  <c r="E26" i="1"/>
  <c r="F26" i="1"/>
  <c r="G26" i="1" s="1"/>
  <c r="J26" i="1" s="1"/>
  <c r="E27" i="1"/>
  <c r="E19" i="2" s="1"/>
  <c r="E33" i="1"/>
  <c r="F33" i="1" s="1"/>
  <c r="G33" i="1" s="1"/>
  <c r="K33" i="1" s="1"/>
  <c r="E32" i="1"/>
  <c r="E24" i="2" s="1"/>
  <c r="E43" i="1"/>
  <c r="F43" i="1"/>
  <c r="G43" i="1" s="1"/>
  <c r="J43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 s="1"/>
  <c r="K39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Q40" i="1"/>
  <c r="Q41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G34" i="2"/>
  <c r="C34" i="2"/>
  <c r="E34" i="2"/>
  <c r="G61" i="2"/>
  <c r="C61" i="2"/>
  <c r="E61" i="2"/>
  <c r="G60" i="2"/>
  <c r="C60" i="2"/>
  <c r="G59" i="2"/>
  <c r="C59" i="2"/>
  <c r="E59" i="2"/>
  <c r="G58" i="2"/>
  <c r="C58" i="2"/>
  <c r="G57" i="2"/>
  <c r="C57" i="2"/>
  <c r="G56" i="2"/>
  <c r="C56" i="2"/>
  <c r="E56" i="2"/>
  <c r="G55" i="2"/>
  <c r="C55" i="2"/>
  <c r="E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3" i="2"/>
  <c r="C33" i="2"/>
  <c r="G32" i="2"/>
  <c r="C32" i="2"/>
  <c r="E32" i="2"/>
  <c r="G36" i="2"/>
  <c r="C36" i="2"/>
  <c r="G35" i="2"/>
  <c r="C35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G13" i="2"/>
  <c r="C13" i="2"/>
  <c r="G12" i="2"/>
  <c r="C12" i="2"/>
  <c r="E12" i="2"/>
  <c r="G11" i="2"/>
  <c r="C11" i="2"/>
  <c r="H34" i="2"/>
  <c r="B34" i="2"/>
  <c r="D34" i="2"/>
  <c r="A34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3" i="2"/>
  <c r="B33" i="2"/>
  <c r="D33" i="2"/>
  <c r="A33" i="2"/>
  <c r="H32" i="2"/>
  <c r="D32" i="2"/>
  <c r="B32" i="2"/>
  <c r="A32" i="2"/>
  <c r="H36" i="2"/>
  <c r="B36" i="2"/>
  <c r="D36" i="2"/>
  <c r="A36" i="2"/>
  <c r="H35" i="2"/>
  <c r="D35" i="2"/>
  <c r="B35" i="2"/>
  <c r="A35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3" i="1"/>
  <c r="Q70" i="1"/>
  <c r="Q42" i="1"/>
  <c r="Q39" i="1"/>
  <c r="Q38" i="1"/>
  <c r="Q37" i="1"/>
  <c r="Q36" i="1"/>
  <c r="Q31" i="1"/>
  <c r="Q30" i="1"/>
  <c r="Q29" i="1"/>
  <c r="Q44" i="1"/>
  <c r="Q32" i="1"/>
  <c r="C17" i="1"/>
  <c r="Q35" i="1"/>
  <c r="Q33" i="1"/>
  <c r="Q21" i="1"/>
  <c r="Q22" i="1"/>
  <c r="Q23" i="1"/>
  <c r="Q25" i="1"/>
  <c r="Q28" i="1"/>
  <c r="Q24" i="1"/>
  <c r="Q26" i="1"/>
  <c r="Q27" i="1"/>
  <c r="Q34" i="1"/>
  <c r="G90" i="1" l="1"/>
  <c r="K90" i="1" s="1"/>
  <c r="G87" i="1"/>
  <c r="K87" i="1" s="1"/>
  <c r="G79" i="1"/>
  <c r="K79" i="1" s="1"/>
  <c r="G86" i="1"/>
  <c r="K86" i="1" s="1"/>
  <c r="G85" i="1"/>
  <c r="K85" i="1" s="1"/>
  <c r="E47" i="2"/>
  <c r="E53" i="2"/>
  <c r="F65" i="1"/>
  <c r="G65" i="1" s="1"/>
  <c r="K65" i="1" s="1"/>
  <c r="E29" i="2"/>
  <c r="E54" i="2"/>
  <c r="E23" i="2"/>
  <c r="E11" i="2"/>
  <c r="E21" i="2"/>
  <c r="F41" i="1"/>
  <c r="G41" i="1" s="1"/>
  <c r="K41" i="1" s="1"/>
  <c r="F15" i="1"/>
  <c r="E18" i="2"/>
  <c r="E26" i="2"/>
  <c r="F32" i="1"/>
  <c r="G32" i="1" s="1"/>
  <c r="J32" i="1" s="1"/>
  <c r="F27" i="1"/>
  <c r="G27" i="1" s="1"/>
  <c r="J27" i="1" s="1"/>
  <c r="E13" i="2"/>
  <c r="E35" i="2"/>
  <c r="E33" i="2"/>
  <c r="E44" i="2"/>
  <c r="E52" i="2"/>
  <c r="E60" i="2"/>
  <c r="F66" i="1"/>
  <c r="G66" i="1" s="1"/>
  <c r="K66" i="1" s="1"/>
  <c r="F58" i="1"/>
  <c r="G58" i="1" s="1"/>
  <c r="K58" i="1" s="1"/>
  <c r="F50" i="1"/>
  <c r="G50" i="1" s="1"/>
  <c r="E14" i="2"/>
  <c r="E17" i="2"/>
  <c r="C12" i="1"/>
  <c r="C11" i="1"/>
  <c r="O90" i="1" l="1"/>
  <c r="O89" i="1"/>
  <c r="O88" i="1"/>
  <c r="O83" i="1"/>
  <c r="O37" i="1"/>
  <c r="O76" i="1"/>
  <c r="O69" i="1"/>
  <c r="O72" i="1"/>
  <c r="O54" i="1"/>
  <c r="O61" i="1"/>
  <c r="O59" i="1"/>
  <c r="O34" i="1"/>
  <c r="O49" i="1"/>
  <c r="O87" i="1"/>
  <c r="O21" i="1"/>
  <c r="O58" i="1"/>
  <c r="O45" i="1"/>
  <c r="O26" i="1"/>
  <c r="O24" i="1"/>
  <c r="O53" i="1"/>
  <c r="O73" i="1"/>
  <c r="O48" i="1"/>
  <c r="O60" i="1"/>
  <c r="O81" i="1"/>
  <c r="O35" i="1"/>
  <c r="O65" i="1"/>
  <c r="O57" i="1"/>
  <c r="C15" i="1"/>
  <c r="O43" i="1"/>
  <c r="O47" i="1"/>
  <c r="O40" i="1"/>
  <c r="O71" i="1"/>
  <c r="O56" i="1"/>
  <c r="O86" i="1"/>
  <c r="O51" i="1"/>
  <c r="O62" i="1"/>
  <c r="O46" i="1"/>
  <c r="O50" i="1"/>
  <c r="O63" i="1"/>
  <c r="O28" i="1"/>
  <c r="O52" i="1"/>
  <c r="O66" i="1"/>
  <c r="O78" i="1"/>
  <c r="O85" i="1"/>
  <c r="O80" i="1"/>
  <c r="O22" i="1"/>
  <c r="O55" i="1"/>
  <c r="O25" i="1"/>
  <c r="O67" i="1"/>
  <c r="O31" i="1"/>
  <c r="O64" i="1"/>
  <c r="O74" i="1"/>
  <c r="O32" i="1"/>
  <c r="O23" i="1"/>
  <c r="O41" i="1"/>
  <c r="O30" i="1"/>
  <c r="O75" i="1"/>
  <c r="O79" i="1"/>
  <c r="O70" i="1"/>
  <c r="O44" i="1"/>
  <c r="O33" i="1"/>
  <c r="O42" i="1"/>
  <c r="O84" i="1"/>
  <c r="O77" i="1"/>
  <c r="O38" i="1"/>
  <c r="O27" i="1"/>
  <c r="O39" i="1"/>
  <c r="O36" i="1"/>
  <c r="O68" i="1"/>
  <c r="O29" i="1"/>
  <c r="O82" i="1"/>
  <c r="C16" i="1"/>
  <c r="D18" i="1" s="1"/>
  <c r="K50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<sst xmlns="http://schemas.openxmlformats.org/spreadsheetml/2006/main" count="672" uniqueCount="275">
  <si>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</si>
  <si>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</si>
  <si>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</si>
  <si>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</si>
  <si>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</si>
  <si>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</si>
  <si>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</si>
  <si>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</si>
  <si>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</si>
  <si>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</si>
  <si>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</si>
  <si>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</si>
  <si>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</si>
  <si>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</si>
  <si>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</si>
  <si>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</si>
  <si>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</si>
  <si>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</si>
  <si>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</si>
  <si>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</si>
  <si>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</si>
  <si>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</si>
  <si>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</si>
  <si>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</si>
  <si>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</si>
  <si>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</si>
  <si>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</si>
  <si>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</si>
  <si>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 </t>
  </si>
  <si>
    <t>II</t>
  </si>
  <si>
    <t>IBVS 5366</t>
  </si>
  <si>
    <t>not avail.</t>
  </si>
  <si>
    <t>IBVS 5484</t>
  </si>
  <si>
    <t>CZ CMi / GSC 0763-0572</t>
  </si>
  <si>
    <t># of data points:</t>
  </si>
  <si>
    <t>EW</t>
  </si>
  <si>
    <t>Nelson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</si>
  <si>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</si>
  <si>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</si>
  <si>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</si>
  <si>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</si>
  <si>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</si>
  <si>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5894</t>
  </si>
  <si>
    <t>I</t>
  </si>
  <si>
    <t>IBVS 5929</t>
  </si>
  <si>
    <t>IBVS 5945</t>
  </si>
  <si>
    <t>Add cycle</t>
  </si>
  <si>
    <t>Old Cycle</t>
  </si>
  <si>
    <t>IBVS 5918</t>
  </si>
  <si>
    <t>IBVS 5992</t>
  </si>
  <si>
    <t>Yang et al 2005</t>
  </si>
  <si>
    <t>Hubscher 2011</t>
  </si>
  <si>
    <t>Kriwattanawong 2012</t>
  </si>
  <si>
    <t>BAD?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</si>
  <si>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</si>
  <si>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</si>
  <si>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</si>
  <si>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</si>
  <si>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</si>
  <si>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</si>
  <si>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</si>
  <si>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</si>
  <si>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</si>
  <si>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</si>
  <si>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</si>
  <si>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</si>
  <si>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</si>
  <si>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2452318.0524 </t>
  </si>
  <si>
    <t> 12.02.2002 13:15 </t>
  </si>
  <si>
    <t> -0.0004 </t>
  </si>
  <si>
    <t>C </t>
  </si>
  <si>
    <t>ns</t>
  </si>
  <si>
    <t> C.Lloyd et al. </t>
  </si>
  <si>
    <t>IBVS 5366 </t>
  </si>
  <si>
    <t>E </t>
  </si>
  <si>
    <t> NN </t>
  </si>
  <si>
    <t>BAVM 156 </t>
  </si>
  <si>
    <t>2452325.0886 </t>
  </si>
  <si>
    <t> 19.02.2002 14:07 </t>
  </si>
  <si>
    <t> 0.0003 </t>
  </si>
  <si>
    <t>2452336.3876 </t>
  </si>
  <si>
    <t> 02.03.2002 21:18 </t>
  </si>
  <si>
    <t> -0.0002 </t>
  </si>
  <si>
    <t> W.Moschner &amp; P.Frank </t>
  </si>
  <si>
    <t>2452361.3321 </t>
  </si>
  <si>
    <t> 27.03.2002 19:58 </t>
  </si>
  <si>
    <t> 0.0001 </t>
  </si>
  <si>
    <t>2452362.3947 </t>
  </si>
  <si>
    <t> 28.03.2002 21:28 </t>
  </si>
  <si>
    <t> -0.0033 </t>
  </si>
  <si>
    <t>BAVM 158 </t>
  </si>
  <si>
    <t>2452362.3974 </t>
  </si>
  <si>
    <t> 28.03.2002 21:32 </t>
  </si>
  <si>
    <t> -0.0006 </t>
  </si>
  <si>
    <t>2453359.3092 </t>
  </si>
  <si>
    <t> 19.12.2004 19:25 </t>
  </si>
  <si>
    <t> Yang et al. </t>
  </si>
  <si>
    <t> PASJ 57; 983 </t>
  </si>
  <si>
    <t>2453361.2282 </t>
  </si>
  <si>
    <t> 21.12.2004 17:28 </t>
  </si>
  <si>
    <t> -0.0031 </t>
  </si>
  <si>
    <t>2453361.4387 </t>
  </si>
  <si>
    <t> 21.12.2004 22:31 </t>
  </si>
  <si>
    <t> -0.0058 </t>
  </si>
  <si>
    <t>2454510.3661 </t>
  </si>
  <si>
    <t> 13.02.2008 20:47 </t>
  </si>
  <si>
    <t> -0.0032 </t>
  </si>
  <si>
    <t>-I</t>
  </si>
  <si>
    <t> K.&amp; M.Rätz </t>
  </si>
  <si>
    <t>BAVM 209 </t>
  </si>
  <si>
    <t>2454888.7927 </t>
  </si>
  <si>
    <t> 26.02.2009 07:01 </t>
  </si>
  <si>
    <t>1771</t>
  </si>
  <si>
    <t> R.Diethelm </t>
  </si>
  <si>
    <t>IBVS 5894 </t>
  </si>
  <si>
    <t>2455159.977 </t>
  </si>
  <si>
    <t> 24.11.2009 11:26 </t>
  </si>
  <si>
    <t>2407</t>
  </si>
  <si>
    <t> -0.007 </t>
  </si>
  <si>
    <t>R</t>
  </si>
  <si>
    <t> R.Nelson </t>
  </si>
  <si>
    <t>IBVS 5929 </t>
  </si>
  <si>
    <t>2455268.7142 </t>
  </si>
  <si>
    <t> 13.03.2010 05:08 </t>
  </si>
  <si>
    <t>2662</t>
  </si>
  <si>
    <t> -0.0010 </t>
  </si>
  <si>
    <t>IBVS 5945 </t>
  </si>
  <si>
    <t>2455560.1571 </t>
  </si>
  <si>
    <t> 29.12.2010 15:46 </t>
  </si>
  <si>
    <t>3345.5</t>
  </si>
  <si>
    <t> Kriwattanawong </t>
  </si>
  <si>
    <t> arXiv 1204.0122 </t>
  </si>
  <si>
    <t>2455560.3706 </t>
  </si>
  <si>
    <t> 29.12.2010 20:53 </t>
  </si>
  <si>
    <t>3346</t>
  </si>
  <si>
    <t> 0.0004 </t>
  </si>
  <si>
    <t>2455561.2235 </t>
  </si>
  <si>
    <t> 30.12.2010 17:21 </t>
  </si>
  <si>
    <t>3348</t>
  </si>
  <si>
    <t> 0.0005 </t>
  </si>
  <si>
    <t>2455561.4368 </t>
  </si>
  <si>
    <t> 30.12.2010 22:28 </t>
  </si>
  <si>
    <t>3348.5</t>
  </si>
  <si>
    <t> 0.0006 </t>
  </si>
  <si>
    <t>2455569.9681 </t>
  </si>
  <si>
    <t> 08.01.2011 11:14 </t>
  </si>
  <si>
    <t>3368.5</t>
  </si>
  <si>
    <t> 0.0040 </t>
  </si>
  <si>
    <t>Rc</t>
  </si>
  <si>
    <t> K.Nagai </t>
  </si>
  <si>
    <t>VSB 53 </t>
  </si>
  <si>
    <t>2455570.1808 </t>
  </si>
  <si>
    <t> 08.01.2011 16:20 </t>
  </si>
  <si>
    <t>3369</t>
  </si>
  <si>
    <t> 0.0035 </t>
  </si>
  <si>
    <t>2455599.3872 </t>
  </si>
  <si>
    <t> 06.02.2011 21:17 </t>
  </si>
  <si>
    <t>3437.5</t>
  </si>
  <si>
    <t> 0.0017 </t>
  </si>
  <si>
    <t> F.Agerer </t>
  </si>
  <si>
    <t>BAVM 215 </t>
  </si>
  <si>
    <t>2455617.7226 </t>
  </si>
  <si>
    <t> 25.02.2011 05:20 </t>
  </si>
  <si>
    <t>3480.5</t>
  </si>
  <si>
    <t> 0.0021 </t>
  </si>
  <si>
    <t>IBVS 5992 </t>
  </si>
  <si>
    <t>2455953.0855 </t>
  </si>
  <si>
    <t> 26.01.2012 14:03 </t>
  </si>
  <si>
    <t>4267</t>
  </si>
  <si>
    <t> 0.0043 </t>
  </si>
  <si>
    <t>VSB 55 </t>
  </si>
  <si>
    <t>2455956.0726 </t>
  </si>
  <si>
    <t> 29.01.2012 13:44 </t>
  </si>
  <si>
    <t>4274</t>
  </si>
  <si>
    <t> 0.0066 </t>
  </si>
  <si>
    <t>2455957.9917 </t>
  </si>
  <si>
    <t> 31.01.2012 11:48 </t>
  </si>
  <si>
    <t>4278.5</t>
  </si>
  <si>
    <t> 0.0069 </t>
  </si>
  <si>
    <t>2455959.0535 </t>
  </si>
  <si>
    <t> 01.02.2012 13:17 </t>
  </si>
  <si>
    <t>4281</t>
  </si>
  <si>
    <t> 0.0027 </t>
  </si>
  <si>
    <t>2455960.120 </t>
  </si>
  <si>
    <t> 02.02.2012 14:52 </t>
  </si>
  <si>
    <t>4283.5</t>
  </si>
  <si>
    <t> 0.003 </t>
  </si>
  <si>
    <t>2455962.0458 </t>
  </si>
  <si>
    <t> 04.02.2012 13:05 </t>
  </si>
  <si>
    <t>4288</t>
  </si>
  <si>
    <t> 0.0103 </t>
  </si>
  <si>
    <t>2455966.9419 </t>
  </si>
  <si>
    <t> 09.02.2012 10:36 </t>
  </si>
  <si>
    <t>4299.5</t>
  </si>
  <si>
    <t> 0.0028 </t>
  </si>
  <si>
    <t>2455969.9280 </t>
  </si>
  <si>
    <t> 12.02.2012 10:16 </t>
  </si>
  <si>
    <t>4306.5</t>
  </si>
  <si>
    <t> 0.0041 </t>
  </si>
  <si>
    <t>2456286.3158 </t>
  </si>
  <si>
    <t> 24.12.2012 19:34 </t>
  </si>
  <si>
    <t>5048.5</t>
  </si>
  <si>
    <t> 0.0059 </t>
  </si>
  <si>
    <t> H.Itoh </t>
  </si>
  <si>
    <t>2456307.2085 </t>
  </si>
  <si>
    <t> 14.01.2013 17:00 </t>
  </si>
  <si>
    <t>5097.5</t>
  </si>
  <si>
    <t> 0.0052 </t>
  </si>
  <si>
    <t>VSB 56 </t>
  </si>
  <si>
    <t>2456309.1279 </t>
  </si>
  <si>
    <t> 16.01.2013 15:04 </t>
  </si>
  <si>
    <t>5102</t>
  </si>
  <si>
    <t> 0.0058 </t>
  </si>
  <si>
    <t>Ic</t>
  </si>
  <si>
    <t>2456309.1281 </t>
  </si>
  <si>
    <t> 0.0060 </t>
  </si>
  <si>
    <t>B</t>
  </si>
  <si>
    <t>2456309.1287 </t>
  </si>
  <si>
    <t> 16.01.2013 15:05 </t>
  </si>
  <si>
    <t>2456311.0454 </t>
  </si>
  <si>
    <t> 18.01.2013 13:05 </t>
  </si>
  <si>
    <t>5106.5</t>
  </si>
  <si>
    <t> 0.0045 </t>
  </si>
  <si>
    <t>2456311.0461 </t>
  </si>
  <si>
    <t> 18.01.2013 13:06 </t>
  </si>
  <si>
    <t>2456311.0465 </t>
  </si>
  <si>
    <t> 0.0056 </t>
  </si>
  <si>
    <t>2456318.0787 </t>
  </si>
  <si>
    <t> 25.01.2013 13:53 </t>
  </si>
  <si>
    <t>5123</t>
  </si>
  <si>
    <t> 0.0023 </t>
  </si>
  <si>
    <t>2456318.0799 </t>
  </si>
  <si>
    <t> 25.01.2013 13:55 </t>
  </si>
  <si>
    <t>2456318.0803 </t>
  </si>
  <si>
    <t> 0.0039 </t>
  </si>
  <si>
    <t>2456328.1004 </t>
  </si>
  <si>
    <t> 04.02.2013 14:24 </t>
  </si>
  <si>
    <t>5146.5</t>
  </si>
  <si>
    <t> 0.0036 </t>
  </si>
  <si>
    <t>2456328.1032 </t>
  </si>
  <si>
    <t> 04.02.2013 14:28 </t>
  </si>
  <si>
    <t> 0.0064 </t>
  </si>
  <si>
    <t>2456328.1051 </t>
  </si>
  <si>
    <t> 04.02.2013 14:31 </t>
  </si>
  <si>
    <t> 0.0083 </t>
  </si>
  <si>
    <t>2456689.0495 </t>
  </si>
  <si>
    <t> 31.01.2014 13:11 </t>
  </si>
  <si>
    <t>5993</t>
  </si>
  <si>
    <t>VSB 59 </t>
  </si>
  <si>
    <t>2456689.0504 </t>
  </si>
  <si>
    <t> 31.01.2014 13:12 </t>
  </si>
  <si>
    <t> 0.0092 </t>
  </si>
  <si>
    <t>2457061.2977 </t>
  </si>
  <si>
    <t> 07.02.2015 19:08 </t>
  </si>
  <si>
    <t>6866</t>
  </si>
  <si>
    <t> 0.0125 </t>
  </si>
  <si>
    <t>BAVM 239 </t>
  </si>
  <si>
    <t>IBVS 6234</t>
  </si>
  <si>
    <t>JAVSO..44…69</t>
  </si>
  <si>
    <t>JAVSO..45..121</t>
  </si>
  <si>
    <t>VSB-64</t>
  </si>
  <si>
    <t>RHN 2020</t>
  </si>
  <si>
    <t>JAVSO..46..184</t>
  </si>
  <si>
    <t>VSB 067</t>
  </si>
  <si>
    <t>JAVSO, 49, 265</t>
  </si>
  <si>
    <t>JBAV, 60</t>
  </si>
  <si>
    <t>JBAV, 63</t>
  </si>
  <si>
    <t>JAAVSO, 50, 255</t>
  </si>
  <si>
    <t>JAAVSO, 51, 250</t>
  </si>
  <si>
    <t>JAAVSO, 52, 243</t>
  </si>
  <si>
    <t xml:space="preserve">Mag </t>
  </si>
  <si>
    <t>Next ToM-P</t>
  </si>
  <si>
    <t>Next ToM-S</t>
  </si>
  <si>
    <t>10.54-11.06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</si>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</sst>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4" fillId="0" borderId="1" applyNumberFormat="0" applyFont="0" applyFill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8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4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 vertical="top"/>
    </xf>
    <xf numFmtId="0" fontId="5" fillId="0" borderId="0" xfId="8" applyFont="1" applyAlignment="1">
      <alignment horizontal="left"/>
    </xf>
    <xf numFmtId="0" fontId="5" fillId="0" borderId="0" xfId="0" applyFont="1" applyAlignment="1"/>
    <xf numFmtId="0" fontId="17" fillId="0" borderId="0" xfId="0" applyFont="1">
      <alignment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66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6" fontId="26" fillId="0" borderId="0" xfId="0" applyNumberFormat="1" applyFont="1" applyAlignment="1" applyProtection="1">
      <alignment horizontal="left"/>
      <protection locked="0"/>
    </xf>
    <xf numFmtId="166" fontId="26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>
      <alignment vertical="top"/>
    </xf>
    <xf numFmtId="0" fontId="27" fillId="0" borderId="15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22" fontId="28" fillId="0" borderId="16" xfId="0" applyNumberFormat="1" applyFont="1" applyBorder="1" applyAlignment="1">
      <alignment horizontal="right" vertical="center"/>
    </xf>
    <xf numFmtId="22" fontId="28" fillId="0" borderId="18" xfId="0" applyNumberFormat="1" applyFont="1" applyBorder="1" applyAlignment="1">
      <alignment horizontal="right" vertical="center"/>
    </xf>
    <xf numFmtId="0" fontId="10" fillId="3" borderId="14" xfId="0" applyFont="1" applyFill="1" applyBorder="1" applyAlignment="1">
      <alignment horizontal="center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CMi --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9-4827-B5DA-050D84B03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21">
                  <c:v>4.1099999943980947E-3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9-4827-B5DA-050D84B03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3">
                  <c:v>0</c:v>
                </c:pt>
                <c:pt idx="5">
                  <c:v>3.3399999665562063E-4</c:v>
                </c:pt>
                <c:pt idx="6">
                  <c:v>-3.1559999988530762E-3</c:v>
                </c:pt>
                <c:pt idx="11">
                  <c:v>-1.6059999979916029E-3</c:v>
                </c:pt>
                <c:pt idx="22">
                  <c:v>4.1099999943980947E-3</c:v>
                </c:pt>
                <c:pt idx="49">
                  <c:v>1.5924000006634742E-2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9-4827-B5DA-050D84B03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0">
                  <c:v>-2.7199999749427661E-4</c:v>
                </c:pt>
                <c:pt idx="1">
                  <c:v>3.9400000241585076E-4</c:v>
                </c:pt>
                <c:pt idx="2">
                  <c:v>-9.9999997473787516E-5</c:v>
                </c:pt>
                <c:pt idx="4">
                  <c:v>2.3399999918183312E-4</c:v>
                </c:pt>
                <c:pt idx="7">
                  <c:v>-4.5599999430123717E-4</c:v>
                </c:pt>
                <c:pt idx="8">
                  <c:v>-2.5039999964064918E-3</c:v>
                </c:pt>
                <c:pt idx="9">
                  <c:v>-2.2860000026412308E-3</c:v>
                </c:pt>
                <c:pt idx="10">
                  <c:v>-4.9839999992400408E-3</c:v>
                </c:pt>
                <c:pt idx="12">
                  <c:v>-1.4559999981429428E-3</c:v>
                </c:pt>
                <c:pt idx="14">
                  <c:v>1.2080000014975667E-3</c:v>
                </c:pt>
                <c:pt idx="15">
                  <c:v>2.4419999972451478E-3</c:v>
                </c:pt>
                <c:pt idx="16">
                  <c:v>2.7440000048954971E-3</c:v>
                </c:pt>
                <c:pt idx="17">
                  <c:v>2.8519999978016131E-3</c:v>
                </c:pt>
                <c:pt idx="18">
                  <c:v>2.9540000032284297E-3</c:v>
                </c:pt>
                <c:pt idx="19">
                  <c:v>6.3339999978779815E-3</c:v>
                </c:pt>
                <c:pt idx="20">
                  <c:v>5.8360000039101578E-3</c:v>
                </c:pt>
                <c:pt idx="23">
                  <c:v>4.4820000039180741E-3</c:v>
                </c:pt>
                <c:pt idx="24">
                  <c:v>6.9280000025173649E-3</c:v>
                </c:pt>
                <c:pt idx="25">
                  <c:v>9.2559999975492246E-3</c:v>
                </c:pt>
                <c:pt idx="26">
                  <c:v>9.5739999960642308E-3</c:v>
                </c:pt>
                <c:pt idx="27">
                  <c:v>5.3840000036871061E-3</c:v>
                </c:pt>
                <c:pt idx="28">
                  <c:v>5.8940000017173588E-3</c:v>
                </c:pt>
                <c:pt idx="29">
                  <c:v>1.2911999998323154E-2</c:v>
                </c:pt>
                <c:pt idx="30">
                  <c:v>5.4579999996349216E-3</c:v>
                </c:pt>
                <c:pt idx="31">
                  <c:v>6.7859999981010333E-3</c:v>
                </c:pt>
                <c:pt idx="32">
                  <c:v>8.7539999949513003E-3</c:v>
                </c:pt>
                <c:pt idx="33">
                  <c:v>8.0500000040046871E-3</c:v>
                </c:pt>
                <c:pt idx="34">
                  <c:v>8.6680000022170134E-3</c:v>
                </c:pt>
                <c:pt idx="35">
                  <c:v>8.868000004440546E-3</c:v>
                </c:pt>
                <c:pt idx="36">
                  <c:v>9.4680000038351864E-3</c:v>
                </c:pt>
                <c:pt idx="37">
                  <c:v>7.3860000047716312E-3</c:v>
                </c:pt>
                <c:pt idx="38">
                  <c:v>8.0860000016400591E-3</c:v>
                </c:pt>
                <c:pt idx="39">
                  <c:v>8.4859999988111667E-3</c:v>
                </c:pt>
                <c:pt idx="40">
                  <c:v>5.1519999979063869E-3</c:v>
                </c:pt>
                <c:pt idx="41">
                  <c:v>6.3519999966956675E-3</c:v>
                </c:pt>
                <c:pt idx="42">
                  <c:v>6.7520000011427328E-3</c:v>
                </c:pt>
                <c:pt idx="43">
                  <c:v>6.5460000041639432E-3</c:v>
                </c:pt>
                <c:pt idx="44">
                  <c:v>9.3459999989136122E-3</c:v>
                </c:pt>
                <c:pt idx="45">
                  <c:v>1.1246000001847278E-2</c:v>
                </c:pt>
                <c:pt idx="46">
                  <c:v>1.143199999933131E-2</c:v>
                </c:pt>
                <c:pt idx="47">
                  <c:v>1.2331999998423271E-2</c:v>
                </c:pt>
                <c:pt idx="48">
                  <c:v>1.2331999998423271E-2</c:v>
                </c:pt>
                <c:pt idx="50">
                  <c:v>1.60219999961555E-2</c:v>
                </c:pt>
                <c:pt idx="51">
                  <c:v>2.0624000004318077E-2</c:v>
                </c:pt>
                <c:pt idx="52">
                  <c:v>2.1723999998357613E-2</c:v>
                </c:pt>
                <c:pt idx="53">
                  <c:v>2.2124000002804678E-2</c:v>
                </c:pt>
                <c:pt idx="54">
                  <c:v>1.7124000005424023E-2</c:v>
                </c:pt>
                <c:pt idx="55">
                  <c:v>1.7987999999604654E-2</c:v>
                </c:pt>
                <c:pt idx="56">
                  <c:v>2.2124000002804678E-2</c:v>
                </c:pt>
                <c:pt idx="57">
                  <c:v>2.1571999997831881E-2</c:v>
                </c:pt>
                <c:pt idx="58">
                  <c:v>2.1311999997124076E-2</c:v>
                </c:pt>
                <c:pt idx="59">
                  <c:v>1.9476000001304783E-2</c:v>
                </c:pt>
                <c:pt idx="60">
                  <c:v>2.6915999995253514E-2</c:v>
                </c:pt>
                <c:pt idx="61">
                  <c:v>3.1230000000505242E-2</c:v>
                </c:pt>
                <c:pt idx="62">
                  <c:v>3.1233999994583428E-2</c:v>
                </c:pt>
                <c:pt idx="63">
                  <c:v>2.9335999999602791E-2</c:v>
                </c:pt>
                <c:pt idx="64">
                  <c:v>3.3896000000822823E-2</c:v>
                </c:pt>
                <c:pt idx="65">
                  <c:v>3.4606000001076609E-2</c:v>
                </c:pt>
                <c:pt idx="66">
                  <c:v>3.3983999994234182E-2</c:v>
                </c:pt>
                <c:pt idx="67">
                  <c:v>3.6463999997067731E-2</c:v>
                </c:pt>
                <c:pt idx="68">
                  <c:v>5.7409999993979E-2</c:v>
                </c:pt>
                <c:pt idx="69">
                  <c:v>3.7488000001758337E-2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9-4827-B5DA-050D84B03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13">
                  <c:v>-5.0120000014430843E-3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9-4827-B5DA-050D84B03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9-4827-B5DA-050D84B03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9-4827-B5DA-050D84B03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-2.2377267614954559E-2</c:v>
                </c:pt>
                <c:pt idx="1">
                  <c:v>-2.2321905075917685E-2</c:v>
                </c:pt>
                <c:pt idx="2">
                  <c:v>-2.2232989482919064E-2</c:v>
                </c:pt>
                <c:pt idx="3">
                  <c:v>-2.2232989482919064E-2</c:v>
                </c:pt>
                <c:pt idx="4">
                  <c:v>-2.2036704117242865E-2</c:v>
                </c:pt>
                <c:pt idx="5">
                  <c:v>-2.2036704117242865E-2</c:v>
                </c:pt>
                <c:pt idx="6">
                  <c:v>-2.202831585375243E-2</c:v>
                </c:pt>
                <c:pt idx="7">
                  <c:v>-2.202831585375243E-2</c:v>
                </c:pt>
                <c:pt idx="8">
                  <c:v>-1.4183611837496845E-2</c:v>
                </c:pt>
                <c:pt idx="9">
                  <c:v>-1.416851296321406E-2</c:v>
                </c:pt>
                <c:pt idx="10">
                  <c:v>-1.4166835310515973E-2</c:v>
                </c:pt>
                <c:pt idx="11">
                  <c:v>-5.1259649205242369E-3</c:v>
                </c:pt>
                <c:pt idx="12">
                  <c:v>-2.1481313814195185E-3</c:v>
                </c:pt>
                <c:pt idx="13">
                  <c:v>-1.4157149452645457E-5</c:v>
                </c:pt>
                <c:pt idx="14">
                  <c:v>8.4144572657180935E-4</c:v>
                </c:pt>
                <c:pt idx="15">
                  <c:v>3.1347969648569639E-3</c:v>
                </c:pt>
                <c:pt idx="16">
                  <c:v>3.1364746175550524E-3</c:v>
                </c:pt>
                <c:pt idx="17">
                  <c:v>3.1431852283473997E-3</c:v>
                </c:pt>
                <c:pt idx="18">
                  <c:v>3.1448628810454883E-3</c:v>
                </c:pt>
                <c:pt idx="19">
                  <c:v>3.2119689889689752E-3</c:v>
                </c:pt>
                <c:pt idx="20">
                  <c:v>3.2136466416670603E-3</c:v>
                </c:pt>
                <c:pt idx="21">
                  <c:v>3.4434850613050023E-3</c:v>
                </c:pt>
                <c:pt idx="22">
                  <c:v>3.4434850613050023E-3</c:v>
                </c:pt>
                <c:pt idx="23">
                  <c:v>3.5877631933404971E-3</c:v>
                </c:pt>
                <c:pt idx="24">
                  <c:v>6.2267108874316107E-3</c:v>
                </c:pt>
                <c:pt idx="25">
                  <c:v>6.2501980252048298E-3</c:v>
                </c:pt>
                <c:pt idx="26">
                  <c:v>6.2652968994876129E-3</c:v>
                </c:pt>
                <c:pt idx="27">
                  <c:v>6.2736851629780488E-3</c:v>
                </c:pt>
                <c:pt idx="28">
                  <c:v>6.2820734264684847E-3</c:v>
                </c:pt>
                <c:pt idx="29">
                  <c:v>6.2971723007512713E-3</c:v>
                </c:pt>
                <c:pt idx="30">
                  <c:v>6.335758312807277E-3</c:v>
                </c:pt>
                <c:pt idx="31">
                  <c:v>6.359245450580496E-3</c:v>
                </c:pt>
                <c:pt idx="32">
                  <c:v>8.8488820545418491E-3</c:v>
                </c:pt>
                <c:pt idx="33">
                  <c:v>9.0132920189543927E-3</c:v>
                </c:pt>
                <c:pt idx="34">
                  <c:v>9.0283908932371794E-3</c:v>
                </c:pt>
                <c:pt idx="35">
                  <c:v>9.0283908932371794E-3</c:v>
                </c:pt>
                <c:pt idx="36">
                  <c:v>9.0283908932371794E-3</c:v>
                </c:pt>
                <c:pt idx="37">
                  <c:v>9.0434897675199626E-3</c:v>
                </c:pt>
                <c:pt idx="38">
                  <c:v>9.0434897675199626E-3</c:v>
                </c:pt>
                <c:pt idx="39">
                  <c:v>9.0434897675199626E-3</c:v>
                </c:pt>
                <c:pt idx="40">
                  <c:v>9.0988523065568365E-3</c:v>
                </c:pt>
                <c:pt idx="41">
                  <c:v>9.0988523065568365E-3</c:v>
                </c:pt>
                <c:pt idx="42">
                  <c:v>9.0988523065568365E-3</c:v>
                </c:pt>
                <c:pt idx="43">
                  <c:v>9.1777019833669364E-3</c:v>
                </c:pt>
                <c:pt idx="44">
                  <c:v>9.1777019833669364E-3</c:v>
                </c:pt>
                <c:pt idx="45">
                  <c:v>9.1777019833669364E-3</c:v>
                </c:pt>
                <c:pt idx="46">
                  <c:v>1.2017968001228504E-2</c:v>
                </c:pt>
                <c:pt idx="47">
                  <c:v>1.2017968001228504E-2</c:v>
                </c:pt>
                <c:pt idx="48">
                  <c:v>1.2017968001228504E-2</c:v>
                </c:pt>
                <c:pt idx="49">
                  <c:v>1.4947149612088696E-2</c:v>
                </c:pt>
                <c:pt idx="50">
                  <c:v>1.5281002499008042E-2</c:v>
                </c:pt>
                <c:pt idx="51">
                  <c:v>1.7715276563932517E-2</c:v>
                </c:pt>
                <c:pt idx="52">
                  <c:v>1.7715276563932517E-2</c:v>
                </c:pt>
                <c:pt idx="53">
                  <c:v>1.7715276563932517E-2</c:v>
                </c:pt>
                <c:pt idx="54">
                  <c:v>1.7799159198836876E-2</c:v>
                </c:pt>
                <c:pt idx="55">
                  <c:v>2.0537088402115131E-2</c:v>
                </c:pt>
                <c:pt idx="56">
                  <c:v>2.2915999928002733E-2</c:v>
                </c:pt>
                <c:pt idx="57">
                  <c:v>2.2956263592756824E-2</c:v>
                </c:pt>
                <c:pt idx="58">
                  <c:v>2.3409229821240361E-2</c:v>
                </c:pt>
                <c:pt idx="59">
                  <c:v>2.6314924294327326E-2</c:v>
                </c:pt>
                <c:pt idx="60">
                  <c:v>2.920048693503725E-2</c:v>
                </c:pt>
                <c:pt idx="61">
                  <c:v>3.1477061646341536E-2</c:v>
                </c:pt>
                <c:pt idx="62">
                  <c:v>3.2235360665876941E-2</c:v>
                </c:pt>
                <c:pt idx="63">
                  <c:v>3.2237038318575023E-2</c:v>
                </c:pt>
                <c:pt idx="64">
                  <c:v>3.5391025390978895E-2</c:v>
                </c:pt>
                <c:pt idx="65">
                  <c:v>3.5399413654469331E-2</c:v>
                </c:pt>
                <c:pt idx="66">
                  <c:v>3.5548724744599081E-2</c:v>
                </c:pt>
                <c:pt idx="67">
                  <c:v>3.8216192534557686E-2</c:v>
                </c:pt>
                <c:pt idx="68">
                  <c:v>3.8422543816422405E-2</c:v>
                </c:pt>
                <c:pt idx="69">
                  <c:v>4.1339981858395991E-2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9-4827-B5DA-050D84B033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  <c:pt idx="69">
                  <c:v>18947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59-4827-B5DA-050D84B0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005072"/>
        <c:axId val="1"/>
      </c:scatterChart>
      <c:valAx>
        <c:axId val="63900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00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4921861831491"/>
          <c:w val="0.8093706299636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FEB44BA-ED8A-A40C-3A79-D4E4D236C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6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vsolj.cetus-net.org/vsoljno55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366" TargetMode="External"/><Relationship Id="rId21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vsolj.cetus-net.org/vsoljno56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366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bav-astro.de/sfs/BAVM_link.php?BAVMnr=215" TargetMode="External"/><Relationship Id="rId25" Type="http://schemas.openxmlformats.org/officeDocument/2006/relationships/hyperlink" Target="http://vsolj.cetus-net.org/vsoljno55.pdf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156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29" Type="http://schemas.openxmlformats.org/officeDocument/2006/relationships/hyperlink" Target="http://vsolj.cetus-net.org/vsoljno56.pdf" TargetMode="External"/><Relationship Id="rId41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366" TargetMode="External"/><Relationship Id="rId6" Type="http://schemas.openxmlformats.org/officeDocument/2006/relationships/hyperlink" Target="http://www.bav-astro.de/sfs/BAVM_link.php?BAVMnr=156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solj.cetus-net.org/vsoljno55.pdf" TargetMode="External"/><Relationship Id="rId32" Type="http://schemas.openxmlformats.org/officeDocument/2006/relationships/hyperlink" Target="http://vsolj.cetus-net.org/vsoljno56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366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6.pdf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366" TargetMode="External"/><Relationship Id="rId19" Type="http://schemas.openxmlformats.org/officeDocument/2006/relationships/hyperlink" Target="http://vsolj.cetus-net.org/vsoljno55.pdf" TargetMode="External"/><Relationship Id="rId31" Type="http://schemas.openxmlformats.org/officeDocument/2006/relationships/hyperlink" Target="http://vsolj.cetus-net.org/vsoljno56.pdf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56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solj.cetus-net.org/vsoljno56.pdf" TargetMode="External"/><Relationship Id="rId35" Type="http://schemas.openxmlformats.org/officeDocument/2006/relationships/hyperlink" Target="http://vsolj.cetus-net.org/vsoljno56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6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t="s">
        <v>35</v>
      </c>
    </row>
    <row r="4" spans="1:6" ht="14.25" thickTop="1" thickBot="1" x14ac:dyDescent="0.25">
      <c r="A4" s="5" t="s">
        <v>2</v>
      </c>
      <c r="C4" s="9" t="s">
        <v>31</v>
      </c>
      <c r="D4" s="10" t="s">
        <v>31</v>
      </c>
    </row>
    <row r="5" spans="1:6" ht="13.5" thickTop="1" x14ac:dyDescent="0.2">
      <c r="A5" s="18" t="s">
        <v>37</v>
      </c>
      <c r="B5" s="19"/>
      <c r="C5" s="20">
        <v>-9.5</v>
      </c>
      <c r="D5" s="19" t="s">
        <v>38</v>
      </c>
    </row>
    <row r="6" spans="1:6" x14ac:dyDescent="0.2">
      <c r="A6" s="5" t="s">
        <v>3</v>
      </c>
    </row>
    <row r="7" spans="1:6" x14ac:dyDescent="0.2">
      <c r="A7" t="s">
        <v>4</v>
      </c>
      <c r="C7">
        <v>52336.387699999999</v>
      </c>
      <c r="D7" s="8" t="s">
        <v>274</v>
      </c>
    </row>
    <row r="8" spans="1:6" x14ac:dyDescent="0.2">
      <c r="A8" t="s">
        <v>5</v>
      </c>
      <c r="C8">
        <v>0.426396</v>
      </c>
      <c r="D8" s="8" t="s">
        <v>274</v>
      </c>
    </row>
    <row r="9" spans="1:6" x14ac:dyDescent="0.2">
      <c r="A9" s="31" t="s">
        <v>41</v>
      </c>
      <c r="B9" s="8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9"/>
      <c r="B10" s="19"/>
      <c r="C10" s="4" t="s">
        <v>21</v>
      </c>
      <c r="D10" s="4" t="s">
        <v>22</v>
      </c>
      <c r="E10" s="19"/>
    </row>
    <row r="11" spans="1:6" x14ac:dyDescent="0.2">
      <c r="A11" s="19" t="s">
        <v>17</v>
      </c>
      <c r="B11" s="19"/>
      <c r="C11" s="21">
        <f ca="1">INTERCEPT(INDIRECT($D$9):G997,INDIRECT($C$9):F997)</f>
        <v>-2.2232989482919064E-2</v>
      </c>
      <c r="D11" s="3"/>
      <c r="E11" s="19"/>
    </row>
    <row r="12" spans="1:6" x14ac:dyDescent="0.2">
      <c r="A12" s="19" t="s">
        <v>18</v>
      </c>
      <c r="B12" s="19"/>
      <c r="C12" s="21">
        <f ca="1">SLOPE(INDIRECT($D$9):G997,INDIRECT($C$9):F997)</f>
        <v>3.3553053961743308E-6</v>
      </c>
      <c r="D12" s="3"/>
      <c r="E12" s="88" t="s">
        <v>270</v>
      </c>
      <c r="F12" s="93" t="s">
        <v>273</v>
      </c>
    </row>
    <row r="13" spans="1:6" x14ac:dyDescent="0.2">
      <c r="A13" s="19" t="s">
        <v>20</v>
      </c>
      <c r="B13" s="19"/>
      <c r="C13" s="3" t="s">
        <v>15</v>
      </c>
      <c r="E13" s="86" t="s">
        <v>46</v>
      </c>
      <c r="F13" s="89">
        <v>1</v>
      </c>
    </row>
    <row r="14" spans="1:6" x14ac:dyDescent="0.2">
      <c r="A14" s="19"/>
      <c r="B14" s="19"/>
      <c r="C14" s="19"/>
      <c r="E14" s="86" t="s">
        <v>39</v>
      </c>
      <c r="F14" s="90">
        <f ca="1">NOW()+15018.5+$C$5/24</f>
        <v>60679.810305902778</v>
      </c>
    </row>
    <row r="15" spans="1:6" x14ac:dyDescent="0.2">
      <c r="A15" s="24" t="s">
        <v>19</v>
      </c>
      <c r="B15" s="19"/>
      <c r="C15" s="25">
        <f ca="1">(C7+C11)+(C8+C12)*INT(MAX(F21:F3538))</f>
        <v>60415.354051981856</v>
      </c>
      <c r="E15" s="86" t="s">
        <v>47</v>
      </c>
      <c r="F15" s="90">
        <f ca="1">ROUND(2*($F$14-$C$7)/$C$8,0)/2+$F$13</f>
        <v>19568.5</v>
      </c>
    </row>
    <row r="16" spans="1:6" x14ac:dyDescent="0.2">
      <c r="A16" s="27" t="s">
        <v>6</v>
      </c>
      <c r="B16" s="19"/>
      <c r="C16" s="28">
        <f ca="1">+C8+C12</f>
        <v>0.42639935530539619</v>
      </c>
      <c r="E16" s="86" t="s">
        <v>40</v>
      </c>
      <c r="F16" s="90">
        <f ca="1">ROUND(2*($F$14-$C$15)/$C$16,0)/2+$F$13</f>
        <v>621</v>
      </c>
    </row>
    <row r="17" spans="1:21" ht="13.5" thickBot="1" x14ac:dyDescent="0.25">
      <c r="A17" s="26" t="s">
        <v>34</v>
      </c>
      <c r="B17" s="19"/>
      <c r="C17" s="19">
        <f>COUNT(C21:C2196)</f>
        <v>70</v>
      </c>
      <c r="E17" s="86" t="s">
        <v>271</v>
      </c>
      <c r="F17" s="91">
        <f ca="1">+$C$15+$C$16*$F$16-15018.5-$C$5/24</f>
        <v>45662.043884959843</v>
      </c>
    </row>
    <row r="18" spans="1:21" ht="14.25" thickTop="1" thickBot="1" x14ac:dyDescent="0.25">
      <c r="A18" s="27" t="s">
        <v>7</v>
      </c>
      <c r="B18" s="19"/>
      <c r="C18" s="30">
        <f ca="1">+C15</f>
        <v>60415.354051981856</v>
      </c>
      <c r="D18" s="85">
        <f ca="1">+C16</f>
        <v>0.42639935530539619</v>
      </c>
      <c r="E18" s="87" t="s">
        <v>272</v>
      </c>
      <c r="F18" s="92">
        <f ca="1">+($C$15+$C$16*$F$16)-($C$16/2)-15018.5-$C$5/24</f>
        <v>45661.830685282192</v>
      </c>
    </row>
    <row r="19" spans="1:21" ht="13.5" thickTop="1" x14ac:dyDescent="0.2">
      <c r="E19" s="26"/>
      <c r="F19" s="29"/>
    </row>
    <row r="20" spans="1:21" ht="13.5" thickBot="1" x14ac:dyDescent="0.25">
      <c r="A20" s="4" t="s">
        <v>8</v>
      </c>
      <c r="B20" s="4" t="s">
        <v>9</v>
      </c>
      <c r="C20" s="78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36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59" t="s">
        <v>53</v>
      </c>
    </row>
    <row r="21" spans="1:21" x14ac:dyDescent="0.2">
      <c r="A21" t="s">
        <v>30</v>
      </c>
      <c r="B21" s="3" t="s">
        <v>28</v>
      </c>
      <c r="C21" s="16">
        <v>52318.0524</v>
      </c>
      <c r="D21" s="16">
        <v>2.9999999999999997E-4</v>
      </c>
      <c r="E21">
        <f t="shared" ref="E21:E52" si="0">+(C21-C$7)/C$8</f>
        <v>-43.000637904668018</v>
      </c>
      <c r="F21">
        <f t="shared" ref="F21:F52" si="1">ROUND(2*E21,0)/2</f>
        <v>-43</v>
      </c>
      <c r="G21">
        <f t="shared" ref="G21:G52" si="2">+C21-(C$7+F21*C$8)</f>
        <v>-2.7199999749427661E-4</v>
      </c>
      <c r="K21">
        <f>+G21</f>
        <v>-2.7199999749427661E-4</v>
      </c>
      <c r="O21">
        <f t="shared" ref="O21:O52" ca="1" si="3">+C$11+C$12*$F21</f>
        <v>-2.2377267614954559E-2</v>
      </c>
      <c r="Q21" s="2">
        <f t="shared" ref="Q21:Q52" si="4">+C21-15018.5</f>
        <v>37299.5524</v>
      </c>
      <c r="R21" s="2"/>
      <c r="S21" s="2"/>
      <c r="T21" s="2"/>
    </row>
    <row r="22" spans="1:21" x14ac:dyDescent="0.2">
      <c r="A22" s="14" t="s">
        <v>30</v>
      </c>
      <c r="B22" s="3" t="s">
        <v>29</v>
      </c>
      <c r="C22" s="16">
        <v>52325.088600000003</v>
      </c>
      <c r="D22" s="16">
        <v>2.0000000000000001E-4</v>
      </c>
      <c r="E22">
        <f t="shared" si="0"/>
        <v>-26.499075976314369</v>
      </c>
      <c r="F22">
        <f t="shared" si="1"/>
        <v>-26.5</v>
      </c>
      <c r="G22">
        <f t="shared" si="2"/>
        <v>3.9400000241585076E-4</v>
      </c>
      <c r="K22">
        <f>+G22</f>
        <v>3.9400000241585076E-4</v>
      </c>
      <c r="O22">
        <f t="shared" ca="1" si="3"/>
        <v>-2.2321905075917685E-2</v>
      </c>
      <c r="Q22" s="2">
        <f t="shared" si="4"/>
        <v>37306.588600000003</v>
      </c>
      <c r="R22" s="2"/>
      <c r="S22" s="2"/>
      <c r="T22" s="2"/>
    </row>
    <row r="23" spans="1:21" x14ac:dyDescent="0.2">
      <c r="A23" s="14" t="s">
        <v>30</v>
      </c>
      <c r="B23" s="3" t="s">
        <v>28</v>
      </c>
      <c r="C23" s="16">
        <v>52336.387600000002</v>
      </c>
      <c r="D23" s="16">
        <v>4.0000000000000002E-4</v>
      </c>
      <c r="E23">
        <f t="shared" si="0"/>
        <v>-2.3452377009584405E-4</v>
      </c>
      <c r="F23">
        <f t="shared" si="1"/>
        <v>0</v>
      </c>
      <c r="G23">
        <f t="shared" si="2"/>
        <v>-9.9999997473787516E-5</v>
      </c>
      <c r="K23">
        <f>+G23</f>
        <v>-9.9999997473787516E-5</v>
      </c>
      <c r="O23">
        <f t="shared" ca="1" si="3"/>
        <v>-2.2232989482919064E-2</v>
      </c>
      <c r="Q23" s="2">
        <f t="shared" si="4"/>
        <v>37317.887600000002</v>
      </c>
      <c r="R23" s="2"/>
      <c r="S23" s="2"/>
      <c r="T23" s="2"/>
    </row>
    <row r="24" spans="1:21" x14ac:dyDescent="0.2">
      <c r="A24" s="15" t="s">
        <v>32</v>
      </c>
      <c r="B24" s="11"/>
      <c r="C24" s="12">
        <v>52336.387699999999</v>
      </c>
      <c r="D24" s="12">
        <v>1E-4</v>
      </c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ca="1" si="3"/>
        <v>-2.2232989482919064E-2</v>
      </c>
      <c r="Q24" s="2">
        <f t="shared" si="4"/>
        <v>37317.887699999999</v>
      </c>
      <c r="R24" s="2"/>
      <c r="S24" s="2"/>
      <c r="T24" s="2"/>
    </row>
    <row r="25" spans="1:21" x14ac:dyDescent="0.2">
      <c r="A25" s="14" t="s">
        <v>30</v>
      </c>
      <c r="B25" s="3" t="s">
        <v>29</v>
      </c>
      <c r="C25" s="16">
        <v>52361.3321</v>
      </c>
      <c r="D25" s="16">
        <v>5.0000000000000001E-4</v>
      </c>
      <c r="E25">
        <f t="shared" si="0"/>
        <v>58.500548785636624</v>
      </c>
      <c r="F25">
        <f t="shared" si="1"/>
        <v>58.5</v>
      </c>
      <c r="G25">
        <f t="shared" si="2"/>
        <v>2.3399999918183312E-4</v>
      </c>
      <c r="K25">
        <f>+G25</f>
        <v>2.3399999918183312E-4</v>
      </c>
      <c r="O25">
        <f t="shared" ca="1" si="3"/>
        <v>-2.2036704117242865E-2</v>
      </c>
      <c r="Q25" s="2">
        <f t="shared" si="4"/>
        <v>37342.8321</v>
      </c>
      <c r="R25" s="2"/>
      <c r="S25" s="2"/>
      <c r="T25" s="2"/>
    </row>
    <row r="26" spans="1:21" x14ac:dyDescent="0.2">
      <c r="A26" s="15" t="s">
        <v>32</v>
      </c>
      <c r="B26" s="13" t="s">
        <v>29</v>
      </c>
      <c r="C26" s="12">
        <v>52361.332199999997</v>
      </c>
      <c r="D26" s="12">
        <v>1E-4</v>
      </c>
      <c r="E26">
        <f t="shared" si="0"/>
        <v>58.500783309406721</v>
      </c>
      <c r="F26">
        <f t="shared" si="1"/>
        <v>58.5</v>
      </c>
      <c r="G26">
        <f t="shared" si="2"/>
        <v>3.3399999665562063E-4</v>
      </c>
      <c r="J26">
        <f>+G26</f>
        <v>3.3399999665562063E-4</v>
      </c>
      <c r="O26">
        <f t="shared" ca="1" si="3"/>
        <v>-2.2036704117242865E-2</v>
      </c>
      <c r="Q26" s="2">
        <f t="shared" si="4"/>
        <v>37342.832199999997</v>
      </c>
      <c r="R26" s="2"/>
      <c r="S26" s="2"/>
      <c r="T26" s="2"/>
    </row>
    <row r="27" spans="1:21" x14ac:dyDescent="0.2">
      <c r="A27" s="15" t="s">
        <v>32</v>
      </c>
      <c r="B27" s="11"/>
      <c r="C27" s="12">
        <v>52362.394699999997</v>
      </c>
      <c r="D27" s="12">
        <v>1.5E-3</v>
      </c>
      <c r="E27">
        <f t="shared" si="0"/>
        <v>60.992598429623605</v>
      </c>
      <c r="F27">
        <f t="shared" si="1"/>
        <v>61</v>
      </c>
      <c r="G27">
        <f t="shared" si="2"/>
        <v>-3.1559999988530762E-3</v>
      </c>
      <c r="J27">
        <f>+G27</f>
        <v>-3.1559999988530762E-3</v>
      </c>
      <c r="O27">
        <f t="shared" ca="1" si="3"/>
        <v>-2.202831585375243E-2</v>
      </c>
      <c r="Q27" s="2">
        <f t="shared" si="4"/>
        <v>37343.894699999997</v>
      </c>
      <c r="R27" s="2"/>
      <c r="S27" s="2"/>
      <c r="T27" s="2"/>
    </row>
    <row r="28" spans="1:21" x14ac:dyDescent="0.2">
      <c r="A28" s="14" t="s">
        <v>30</v>
      </c>
      <c r="B28" s="3" t="s">
        <v>28</v>
      </c>
      <c r="C28" s="16">
        <v>52362.397400000002</v>
      </c>
      <c r="D28" s="16">
        <v>5.9999999999999995E-4</v>
      </c>
      <c r="E28">
        <f t="shared" si="0"/>
        <v>60.998930571586833</v>
      </c>
      <c r="F28">
        <f t="shared" si="1"/>
        <v>61</v>
      </c>
      <c r="G28">
        <f t="shared" si="2"/>
        <v>-4.5599999430123717E-4</v>
      </c>
      <c r="K28">
        <f>+G28</f>
        <v>-4.5599999430123717E-4</v>
      </c>
      <c r="O28">
        <f t="shared" ca="1" si="3"/>
        <v>-2.202831585375243E-2</v>
      </c>
      <c r="Q28" s="2">
        <f t="shared" si="4"/>
        <v>37343.897400000002</v>
      </c>
      <c r="R28" s="2"/>
      <c r="S28" s="2"/>
      <c r="T28" s="2"/>
    </row>
    <row r="29" spans="1:21" x14ac:dyDescent="0.2">
      <c r="A29" s="23" t="s">
        <v>50</v>
      </c>
      <c r="B29" s="25" t="s">
        <v>43</v>
      </c>
      <c r="C29" s="36">
        <v>53359.309200000003</v>
      </c>
      <c r="D29" s="16"/>
      <c r="E29">
        <f t="shared" si="0"/>
        <v>2398.9941275246579</v>
      </c>
      <c r="F29">
        <f t="shared" si="1"/>
        <v>2399</v>
      </c>
      <c r="G29">
        <f t="shared" si="2"/>
        <v>-2.5039999964064918E-3</v>
      </c>
      <c r="K29">
        <f>+G29</f>
        <v>-2.5039999964064918E-3</v>
      </c>
      <c r="O29">
        <f t="shared" ca="1" si="3"/>
        <v>-1.4183611837496845E-2</v>
      </c>
      <c r="Q29" s="2">
        <f t="shared" si="4"/>
        <v>38340.809200000003</v>
      </c>
      <c r="R29" s="2"/>
      <c r="S29" s="2"/>
      <c r="T29" s="2"/>
    </row>
    <row r="30" spans="1:21" x14ac:dyDescent="0.2">
      <c r="A30" s="23" t="s">
        <v>50</v>
      </c>
      <c r="B30" s="25" t="s">
        <v>29</v>
      </c>
      <c r="C30" s="36">
        <v>53361.228199999998</v>
      </c>
      <c r="D30" s="16"/>
      <c r="E30">
        <f t="shared" si="0"/>
        <v>2403.4946387864766</v>
      </c>
      <c r="F30">
        <f t="shared" si="1"/>
        <v>2403.5</v>
      </c>
      <c r="G30">
        <f t="shared" si="2"/>
        <v>-2.2860000026412308E-3</v>
      </c>
      <c r="K30">
        <f>+G30</f>
        <v>-2.2860000026412308E-3</v>
      </c>
      <c r="O30">
        <f t="shared" ca="1" si="3"/>
        <v>-1.416851296321406E-2</v>
      </c>
      <c r="Q30" s="2">
        <f t="shared" si="4"/>
        <v>38342.728199999998</v>
      </c>
      <c r="R30" s="2"/>
      <c r="S30" s="2"/>
      <c r="T30" s="2"/>
    </row>
    <row r="31" spans="1:21" x14ac:dyDescent="0.2">
      <c r="A31" s="23" t="s">
        <v>50</v>
      </c>
      <c r="B31" s="25" t="s">
        <v>43</v>
      </c>
      <c r="C31" s="36">
        <v>53361.438699999999</v>
      </c>
      <c r="D31" s="16"/>
      <c r="E31">
        <f t="shared" si="0"/>
        <v>2403.988311335002</v>
      </c>
      <c r="F31">
        <f t="shared" si="1"/>
        <v>2404</v>
      </c>
      <c r="G31">
        <f t="shared" si="2"/>
        <v>-4.9839999992400408E-3</v>
      </c>
      <c r="K31">
        <f>+G31</f>
        <v>-4.9839999992400408E-3</v>
      </c>
      <c r="O31">
        <f t="shared" ca="1" si="3"/>
        <v>-1.4166835310515973E-2</v>
      </c>
      <c r="Q31" s="2">
        <f t="shared" si="4"/>
        <v>38342.938699999999</v>
      </c>
      <c r="R31" s="2"/>
      <c r="S31" s="2"/>
      <c r="T31" s="2"/>
    </row>
    <row r="32" spans="1:21" x14ac:dyDescent="0.2">
      <c r="A32" s="37" t="s">
        <v>48</v>
      </c>
      <c r="B32" s="38" t="s">
        <v>29</v>
      </c>
      <c r="C32" s="37">
        <v>54510.366099999999</v>
      </c>
      <c r="D32" s="37">
        <v>5.9999999999999995E-4</v>
      </c>
      <c r="E32">
        <f t="shared" si="0"/>
        <v>5098.4962335481569</v>
      </c>
      <c r="F32">
        <f t="shared" si="1"/>
        <v>5098.5</v>
      </c>
      <c r="G32">
        <f t="shared" si="2"/>
        <v>-1.6059999979916029E-3</v>
      </c>
      <c r="J32">
        <f>+G32</f>
        <v>-1.6059999979916029E-3</v>
      </c>
      <c r="O32">
        <f t="shared" ca="1" si="3"/>
        <v>-5.1259649205242369E-3</v>
      </c>
      <c r="Q32" s="2">
        <f t="shared" si="4"/>
        <v>39491.866099999999</v>
      </c>
      <c r="R32" s="2"/>
      <c r="S32" s="2"/>
      <c r="T32" s="2"/>
    </row>
    <row r="33" spans="1:21" x14ac:dyDescent="0.2">
      <c r="A33" s="32" t="s">
        <v>42</v>
      </c>
      <c r="B33" s="33" t="s">
        <v>43</v>
      </c>
      <c r="C33" s="32">
        <v>54888.792699999998</v>
      </c>
      <c r="D33" s="32">
        <v>2.0000000000000001E-4</v>
      </c>
      <c r="E33">
        <f t="shared" si="0"/>
        <v>5985.9965853338181</v>
      </c>
      <c r="F33">
        <f t="shared" si="1"/>
        <v>5986</v>
      </c>
      <c r="G33">
        <f t="shared" si="2"/>
        <v>-1.4559999981429428E-3</v>
      </c>
      <c r="K33">
        <f>+G33</f>
        <v>-1.4559999981429428E-3</v>
      </c>
      <c r="O33">
        <f t="shared" ca="1" si="3"/>
        <v>-2.1481313814195185E-3</v>
      </c>
      <c r="Q33" s="2">
        <f t="shared" si="4"/>
        <v>39870.292699999998</v>
      </c>
      <c r="R33" s="2"/>
      <c r="S33" s="2"/>
      <c r="T33" s="2"/>
    </row>
    <row r="34" spans="1:21" x14ac:dyDescent="0.2">
      <c r="A34" s="17" t="s">
        <v>44</v>
      </c>
      <c r="B34" s="3"/>
      <c r="C34" s="16">
        <v>55159.976999999999</v>
      </c>
      <c r="D34" s="16">
        <v>1E-3</v>
      </c>
      <c r="E34">
        <f t="shared" si="0"/>
        <v>6621.9882456683454</v>
      </c>
      <c r="F34">
        <f t="shared" si="1"/>
        <v>6622</v>
      </c>
      <c r="G34">
        <f t="shared" si="2"/>
        <v>-5.0120000014430843E-3</v>
      </c>
      <c r="L34">
        <f>+G34</f>
        <v>-5.0120000014430843E-3</v>
      </c>
      <c r="O34">
        <f t="shared" ca="1" si="3"/>
        <v>-1.4157149452645457E-5</v>
      </c>
      <c r="Q34" s="2">
        <f t="shared" si="4"/>
        <v>40141.476999999999</v>
      </c>
      <c r="R34" s="2"/>
      <c r="S34" s="2"/>
      <c r="T34" s="2"/>
    </row>
    <row r="35" spans="1:21" x14ac:dyDescent="0.2">
      <c r="A35" s="34" t="s">
        <v>45</v>
      </c>
      <c r="B35" s="35" t="s">
        <v>43</v>
      </c>
      <c r="C35" s="34">
        <v>55268.714200000002</v>
      </c>
      <c r="D35" s="34">
        <v>1E-4</v>
      </c>
      <c r="E35">
        <f t="shared" si="0"/>
        <v>6877.0028330472214</v>
      </c>
      <c r="F35">
        <f t="shared" si="1"/>
        <v>6877</v>
      </c>
      <c r="G35">
        <f t="shared" si="2"/>
        <v>1.2080000014975667E-3</v>
      </c>
      <c r="K35">
        <f t="shared" ref="K35:K41" si="5">+G35</f>
        <v>1.2080000014975667E-3</v>
      </c>
      <c r="O35">
        <f t="shared" ca="1" si="3"/>
        <v>8.4144572657180935E-4</v>
      </c>
      <c r="Q35" s="2">
        <f t="shared" si="4"/>
        <v>40250.214200000002</v>
      </c>
      <c r="R35" s="2"/>
      <c r="S35" s="2"/>
      <c r="T35" s="2"/>
    </row>
    <row r="36" spans="1:21" x14ac:dyDescent="0.2">
      <c r="A36" s="23" t="s">
        <v>52</v>
      </c>
      <c r="B36" s="25" t="s">
        <v>29</v>
      </c>
      <c r="C36" s="36">
        <v>55560.157099999997</v>
      </c>
      <c r="D36" s="16">
        <v>1E-3</v>
      </c>
      <c r="E36">
        <f t="shared" si="0"/>
        <v>7560.5057270706047</v>
      </c>
      <c r="F36">
        <f t="shared" si="1"/>
        <v>7560.5</v>
      </c>
      <c r="G36">
        <f t="shared" si="2"/>
        <v>2.4419999972451478E-3</v>
      </c>
      <c r="K36">
        <f t="shared" si="5"/>
        <v>2.4419999972451478E-3</v>
      </c>
      <c r="O36">
        <f t="shared" ca="1" si="3"/>
        <v>3.1347969648569639E-3</v>
      </c>
      <c r="Q36" s="2">
        <f t="shared" si="4"/>
        <v>40541.657099999997</v>
      </c>
      <c r="R36" s="2"/>
      <c r="S36" s="2"/>
      <c r="T36" s="2"/>
    </row>
    <row r="37" spans="1:21" x14ac:dyDescent="0.2">
      <c r="A37" s="23" t="s">
        <v>52</v>
      </c>
      <c r="B37" s="25" t="s">
        <v>43</v>
      </c>
      <c r="C37" s="36">
        <v>55560.370600000002</v>
      </c>
      <c r="D37" s="16">
        <v>1.6000000000000001E-3</v>
      </c>
      <c r="E37">
        <f t="shared" si="0"/>
        <v>7561.0064353324206</v>
      </c>
      <c r="F37">
        <f t="shared" si="1"/>
        <v>7561</v>
      </c>
      <c r="G37">
        <f t="shared" si="2"/>
        <v>2.7440000048954971E-3</v>
      </c>
      <c r="K37">
        <f t="shared" si="5"/>
        <v>2.7440000048954971E-3</v>
      </c>
      <c r="O37">
        <f t="shared" ca="1" si="3"/>
        <v>3.1364746175550524E-3</v>
      </c>
      <c r="Q37" s="2">
        <f t="shared" si="4"/>
        <v>40541.870600000002</v>
      </c>
      <c r="R37" s="2"/>
      <c r="S37" s="2"/>
      <c r="T37" s="2"/>
    </row>
    <row r="38" spans="1:21" x14ac:dyDescent="0.2">
      <c r="A38" s="23" t="s">
        <v>52</v>
      </c>
      <c r="B38" s="25" t="s">
        <v>43</v>
      </c>
      <c r="C38" s="36">
        <v>55561.2235</v>
      </c>
      <c r="D38" s="16">
        <v>1.1000000000000001E-3</v>
      </c>
      <c r="E38">
        <f t="shared" si="0"/>
        <v>7563.0066886180939</v>
      </c>
      <c r="F38">
        <f t="shared" si="1"/>
        <v>7563</v>
      </c>
      <c r="G38">
        <f t="shared" si="2"/>
        <v>2.8519999978016131E-3</v>
      </c>
      <c r="K38">
        <f t="shared" si="5"/>
        <v>2.8519999978016131E-3</v>
      </c>
      <c r="O38">
        <f t="shared" ca="1" si="3"/>
        <v>3.1431852283473997E-3</v>
      </c>
      <c r="Q38" s="2">
        <f t="shared" si="4"/>
        <v>40542.7235</v>
      </c>
      <c r="R38" s="2"/>
      <c r="S38" s="2"/>
      <c r="T38" s="2"/>
    </row>
    <row r="39" spans="1:21" x14ac:dyDescent="0.2">
      <c r="A39" s="23" t="s">
        <v>52</v>
      </c>
      <c r="B39" s="25" t="s">
        <v>29</v>
      </c>
      <c r="C39" s="36">
        <v>55561.436800000003</v>
      </c>
      <c r="D39" s="16">
        <v>1.4E-3</v>
      </c>
      <c r="E39">
        <f t="shared" si="0"/>
        <v>7563.5069278323526</v>
      </c>
      <c r="F39">
        <f t="shared" si="1"/>
        <v>7563.5</v>
      </c>
      <c r="G39">
        <f t="shared" si="2"/>
        <v>2.9540000032284297E-3</v>
      </c>
      <c r="K39">
        <f t="shared" si="5"/>
        <v>2.9540000032284297E-3</v>
      </c>
      <c r="O39">
        <f t="shared" ca="1" si="3"/>
        <v>3.1448628810454883E-3</v>
      </c>
      <c r="Q39" s="2">
        <f t="shared" si="4"/>
        <v>40542.936800000003</v>
      </c>
      <c r="R39" s="2"/>
      <c r="S39" s="2"/>
      <c r="T39" s="2"/>
    </row>
    <row r="40" spans="1:21" x14ac:dyDescent="0.2">
      <c r="A40" s="54" t="s">
        <v>150</v>
      </c>
      <c r="B40" s="55" t="s">
        <v>29</v>
      </c>
      <c r="C40" s="56">
        <v>55569.968099999998</v>
      </c>
      <c r="D40" s="56" t="s">
        <v>66</v>
      </c>
      <c r="E40">
        <f t="shared" si="0"/>
        <v>7583.5148547359704</v>
      </c>
      <c r="F40">
        <f t="shared" si="1"/>
        <v>7583.5</v>
      </c>
      <c r="G40">
        <f t="shared" si="2"/>
        <v>6.3339999978779815E-3</v>
      </c>
      <c r="K40">
        <f t="shared" si="5"/>
        <v>6.3339999978779815E-3</v>
      </c>
      <c r="O40">
        <f t="shared" ca="1" si="3"/>
        <v>3.2119689889689752E-3</v>
      </c>
      <c r="Q40" s="2">
        <f t="shared" si="4"/>
        <v>40551.468099999998</v>
      </c>
      <c r="R40" s="2"/>
      <c r="S40" s="2"/>
      <c r="T40" s="2"/>
      <c r="U40" s="16"/>
    </row>
    <row r="41" spans="1:21" x14ac:dyDescent="0.2">
      <c r="A41" s="54" t="s">
        <v>150</v>
      </c>
      <c r="B41" s="55" t="s">
        <v>43</v>
      </c>
      <c r="C41" s="56">
        <v>55570.180800000002</v>
      </c>
      <c r="D41" s="56" t="s">
        <v>66</v>
      </c>
      <c r="E41">
        <f t="shared" si="0"/>
        <v>7584.0136868075751</v>
      </c>
      <c r="F41">
        <f t="shared" si="1"/>
        <v>7584</v>
      </c>
      <c r="G41">
        <f t="shared" si="2"/>
        <v>5.8360000039101578E-3</v>
      </c>
      <c r="K41">
        <f t="shared" si="5"/>
        <v>5.8360000039101578E-3</v>
      </c>
      <c r="O41">
        <f t="shared" ca="1" si="3"/>
        <v>3.2136466416670603E-3</v>
      </c>
      <c r="Q41" s="2">
        <f t="shared" si="4"/>
        <v>40551.680800000002</v>
      </c>
      <c r="R41" s="2"/>
      <c r="S41" s="2"/>
      <c r="T41" s="2"/>
      <c r="U41" s="16"/>
    </row>
    <row r="42" spans="1:21" x14ac:dyDescent="0.2">
      <c r="A42" s="23" t="s">
        <v>51</v>
      </c>
      <c r="B42" s="25" t="s">
        <v>29</v>
      </c>
      <c r="C42" s="36">
        <v>55599.387199999997</v>
      </c>
      <c r="D42" s="16"/>
      <c r="E42">
        <f t="shared" si="0"/>
        <v>7652.5096389271903</v>
      </c>
      <c r="F42">
        <f t="shared" si="1"/>
        <v>7652.5</v>
      </c>
      <c r="G42">
        <f t="shared" si="2"/>
        <v>4.1099999943980947E-3</v>
      </c>
      <c r="I42">
        <f>+G42</f>
        <v>4.1099999943980947E-3</v>
      </c>
      <c r="O42">
        <f t="shared" ca="1" si="3"/>
        <v>3.4434850613050023E-3</v>
      </c>
      <c r="Q42" s="2">
        <f t="shared" si="4"/>
        <v>40580.887199999997</v>
      </c>
      <c r="R42" s="2"/>
      <c r="S42" s="2"/>
      <c r="T42" s="2"/>
    </row>
    <row r="43" spans="1:21" x14ac:dyDescent="0.2">
      <c r="A43" s="39" t="s">
        <v>54</v>
      </c>
      <c r="B43" s="82"/>
      <c r="C43" s="40">
        <v>55599.387199999997</v>
      </c>
      <c r="D43" s="40">
        <v>1.1999999999999999E-3</v>
      </c>
      <c r="E43">
        <f t="shared" si="0"/>
        <v>7652.5096389271903</v>
      </c>
      <c r="F43">
        <f t="shared" si="1"/>
        <v>7652.5</v>
      </c>
      <c r="G43">
        <f t="shared" si="2"/>
        <v>4.1099999943980947E-3</v>
      </c>
      <c r="J43">
        <f>+G43</f>
        <v>4.1099999943980947E-3</v>
      </c>
      <c r="O43">
        <f t="shared" ca="1" si="3"/>
        <v>3.4434850613050023E-3</v>
      </c>
      <c r="Q43" s="2">
        <f t="shared" si="4"/>
        <v>40580.887199999997</v>
      </c>
      <c r="R43" s="2"/>
      <c r="S43" s="2"/>
      <c r="T43" s="2"/>
      <c r="U43" s="16"/>
    </row>
    <row r="44" spans="1:21" x14ac:dyDescent="0.2">
      <c r="A44" s="37" t="s">
        <v>49</v>
      </c>
      <c r="B44" s="38" t="s">
        <v>29</v>
      </c>
      <c r="C44" s="37">
        <v>55617.722600000001</v>
      </c>
      <c r="D44" s="37">
        <v>2.0000000000000001E-4</v>
      </c>
      <c r="E44">
        <f t="shared" si="0"/>
        <v>7695.5105113556456</v>
      </c>
      <c r="F44">
        <f t="shared" si="1"/>
        <v>7695.5</v>
      </c>
      <c r="G44">
        <f t="shared" si="2"/>
        <v>4.4820000039180741E-3</v>
      </c>
      <c r="K44">
        <f t="shared" ref="K44:K69" si="6">+G44</f>
        <v>4.4820000039180741E-3</v>
      </c>
      <c r="O44">
        <f t="shared" ca="1" si="3"/>
        <v>3.5877631933404971E-3</v>
      </c>
      <c r="Q44" s="2">
        <f t="shared" si="4"/>
        <v>40599.222600000001</v>
      </c>
      <c r="R44" s="2"/>
      <c r="S44" s="2"/>
      <c r="T44" s="2"/>
    </row>
    <row r="45" spans="1:21" x14ac:dyDescent="0.2">
      <c r="A45" s="57" t="s">
        <v>170</v>
      </c>
      <c r="B45" s="58" t="s">
        <v>43</v>
      </c>
      <c r="C45" s="57">
        <v>55953.085500000001</v>
      </c>
      <c r="D45" s="57" t="s">
        <v>66</v>
      </c>
      <c r="E45">
        <f t="shared" si="0"/>
        <v>8482.016247807207</v>
      </c>
      <c r="F45">
        <f t="shared" si="1"/>
        <v>8482</v>
      </c>
      <c r="G45">
        <f t="shared" si="2"/>
        <v>6.9280000025173649E-3</v>
      </c>
      <c r="K45">
        <f t="shared" si="6"/>
        <v>6.9280000025173649E-3</v>
      </c>
      <c r="O45">
        <f t="shared" ca="1" si="3"/>
        <v>6.2267108874316107E-3</v>
      </c>
      <c r="Q45" s="2">
        <f t="shared" si="4"/>
        <v>40934.585500000001</v>
      </c>
      <c r="R45" s="2"/>
      <c r="S45" s="2"/>
      <c r="T45" s="2"/>
    </row>
    <row r="46" spans="1:21" x14ac:dyDescent="0.2">
      <c r="A46" s="54" t="s">
        <v>170</v>
      </c>
      <c r="B46" s="55" t="s">
        <v>43</v>
      </c>
      <c r="C46" s="56">
        <v>55956.0726</v>
      </c>
      <c r="D46" s="56" t="s">
        <v>66</v>
      </c>
      <c r="E46">
        <f t="shared" si="0"/>
        <v>8489.0217075207092</v>
      </c>
      <c r="F46">
        <f t="shared" si="1"/>
        <v>8489</v>
      </c>
      <c r="G46">
        <f t="shared" si="2"/>
        <v>9.2559999975492246E-3</v>
      </c>
      <c r="K46">
        <f t="shared" si="6"/>
        <v>9.2559999975492246E-3</v>
      </c>
      <c r="O46">
        <f t="shared" ca="1" si="3"/>
        <v>6.2501980252048298E-3</v>
      </c>
      <c r="Q46" s="2">
        <f t="shared" si="4"/>
        <v>40937.5726</v>
      </c>
      <c r="R46" s="2"/>
      <c r="S46" s="2"/>
      <c r="T46" s="2"/>
    </row>
    <row r="47" spans="1:21" x14ac:dyDescent="0.2">
      <c r="A47" s="54" t="s">
        <v>170</v>
      </c>
      <c r="B47" s="55" t="s">
        <v>29</v>
      </c>
      <c r="C47" s="56">
        <v>55957.991699999999</v>
      </c>
      <c r="D47" s="56" t="s">
        <v>66</v>
      </c>
      <c r="E47">
        <f t="shared" si="0"/>
        <v>8493.5224533063156</v>
      </c>
      <c r="F47">
        <f t="shared" si="1"/>
        <v>8493.5</v>
      </c>
      <c r="G47">
        <f t="shared" si="2"/>
        <v>9.5739999960642308E-3</v>
      </c>
      <c r="K47">
        <f t="shared" si="6"/>
        <v>9.5739999960642308E-3</v>
      </c>
      <c r="O47">
        <f t="shared" ca="1" si="3"/>
        <v>6.2652968994876129E-3</v>
      </c>
      <c r="Q47" s="2">
        <f t="shared" si="4"/>
        <v>40939.491699999999</v>
      </c>
      <c r="R47" s="2"/>
      <c r="S47" s="2"/>
      <c r="T47" s="2"/>
    </row>
    <row r="48" spans="1:21" x14ac:dyDescent="0.2">
      <c r="A48" s="54" t="s">
        <v>170</v>
      </c>
      <c r="B48" s="55" t="s">
        <v>43</v>
      </c>
      <c r="C48" s="56">
        <v>55959.053500000002</v>
      </c>
      <c r="D48" s="56" t="s">
        <v>66</v>
      </c>
      <c r="E48">
        <f t="shared" si="0"/>
        <v>8496.0126267601063</v>
      </c>
      <c r="F48">
        <f t="shared" si="1"/>
        <v>8496</v>
      </c>
      <c r="G48">
        <f t="shared" si="2"/>
        <v>5.3840000036871061E-3</v>
      </c>
      <c r="K48">
        <f t="shared" si="6"/>
        <v>5.3840000036871061E-3</v>
      </c>
      <c r="O48">
        <f t="shared" ca="1" si="3"/>
        <v>6.2736851629780488E-3</v>
      </c>
      <c r="Q48" s="2">
        <f t="shared" si="4"/>
        <v>40940.553500000002</v>
      </c>
      <c r="R48" s="2"/>
      <c r="S48" s="2"/>
      <c r="T48" s="2"/>
    </row>
    <row r="49" spans="1:20" x14ac:dyDescent="0.2">
      <c r="A49" s="54" t="s">
        <v>170</v>
      </c>
      <c r="B49" s="55" t="s">
        <v>29</v>
      </c>
      <c r="C49" s="56">
        <v>55960.12</v>
      </c>
      <c r="D49" s="56" t="s">
        <v>66</v>
      </c>
      <c r="E49">
        <f t="shared" si="0"/>
        <v>8498.5138228313663</v>
      </c>
      <c r="F49">
        <f t="shared" si="1"/>
        <v>8498.5</v>
      </c>
      <c r="G49">
        <f t="shared" si="2"/>
        <v>5.8940000017173588E-3</v>
      </c>
      <c r="K49">
        <f t="shared" si="6"/>
        <v>5.8940000017173588E-3</v>
      </c>
      <c r="O49">
        <f t="shared" ca="1" si="3"/>
        <v>6.2820734264684847E-3</v>
      </c>
      <c r="Q49" s="2">
        <f t="shared" si="4"/>
        <v>40941.620000000003</v>
      </c>
      <c r="R49" s="2"/>
      <c r="S49" s="2"/>
      <c r="T49" s="2"/>
    </row>
    <row r="50" spans="1:20" x14ac:dyDescent="0.2">
      <c r="A50" s="54" t="s">
        <v>170</v>
      </c>
      <c r="B50" s="55" t="s">
        <v>43</v>
      </c>
      <c r="C50" s="56">
        <v>55962.0458</v>
      </c>
      <c r="D50" s="56" t="s">
        <v>66</v>
      </c>
      <c r="E50">
        <f t="shared" si="0"/>
        <v>8503.0302817099619</v>
      </c>
      <c r="F50">
        <f t="shared" si="1"/>
        <v>8503</v>
      </c>
      <c r="G50">
        <f t="shared" si="2"/>
        <v>1.2911999998323154E-2</v>
      </c>
      <c r="K50">
        <f t="shared" si="6"/>
        <v>1.2911999998323154E-2</v>
      </c>
      <c r="O50">
        <f t="shared" ca="1" si="3"/>
        <v>6.2971723007512713E-3</v>
      </c>
      <c r="Q50" s="2">
        <f t="shared" si="4"/>
        <v>40943.5458</v>
      </c>
      <c r="R50" s="2"/>
      <c r="S50" s="2"/>
      <c r="T50" s="2"/>
    </row>
    <row r="51" spans="1:20" x14ac:dyDescent="0.2">
      <c r="A51" s="54" t="s">
        <v>170</v>
      </c>
      <c r="B51" s="55" t="s">
        <v>29</v>
      </c>
      <c r="C51" s="56">
        <v>55966.941899999998</v>
      </c>
      <c r="D51" s="56" t="s">
        <v>66</v>
      </c>
      <c r="E51">
        <f t="shared" si="0"/>
        <v>8514.5128003076916</v>
      </c>
      <c r="F51">
        <f t="shared" si="1"/>
        <v>8514.5</v>
      </c>
      <c r="G51">
        <f t="shared" si="2"/>
        <v>5.4579999996349216E-3</v>
      </c>
      <c r="K51">
        <f t="shared" si="6"/>
        <v>5.4579999996349216E-3</v>
      </c>
      <c r="O51">
        <f t="shared" ca="1" si="3"/>
        <v>6.335758312807277E-3</v>
      </c>
      <c r="Q51" s="2">
        <f t="shared" si="4"/>
        <v>40948.441899999998</v>
      </c>
      <c r="R51" s="2"/>
      <c r="S51" s="2"/>
      <c r="T51" s="2"/>
    </row>
    <row r="52" spans="1:20" x14ac:dyDescent="0.2">
      <c r="A52" s="54" t="s">
        <v>170</v>
      </c>
      <c r="B52" s="55" t="s">
        <v>29</v>
      </c>
      <c r="C52" s="56">
        <v>55969.928</v>
      </c>
      <c r="D52" s="56" t="s">
        <v>66</v>
      </c>
      <c r="E52">
        <f t="shared" si="0"/>
        <v>8521.515914783442</v>
      </c>
      <c r="F52">
        <f t="shared" si="1"/>
        <v>8521.5</v>
      </c>
      <c r="G52">
        <f t="shared" si="2"/>
        <v>6.7859999981010333E-3</v>
      </c>
      <c r="K52">
        <f t="shared" si="6"/>
        <v>6.7859999981010333E-3</v>
      </c>
      <c r="O52">
        <f t="shared" ca="1" si="3"/>
        <v>6.359245450580496E-3</v>
      </c>
      <c r="Q52" s="2">
        <f t="shared" si="4"/>
        <v>40951.428</v>
      </c>
      <c r="R52" s="2"/>
      <c r="S52" s="2"/>
      <c r="T52" s="2"/>
    </row>
    <row r="53" spans="1:20" x14ac:dyDescent="0.2">
      <c r="A53" s="54" t="s">
        <v>170</v>
      </c>
      <c r="B53" s="55" t="s">
        <v>29</v>
      </c>
      <c r="C53" s="56">
        <v>56286.315799999997</v>
      </c>
      <c r="D53" s="56" t="s">
        <v>66</v>
      </c>
      <c r="E53">
        <f t="shared" ref="E53:E87" si="7">+(C53-C$7)/C$8</f>
        <v>9263.5205302113463</v>
      </c>
      <c r="F53">
        <f t="shared" ref="F53:F90" si="8">ROUND(2*E53,0)/2</f>
        <v>9263.5</v>
      </c>
      <c r="G53">
        <f t="shared" ref="G53:G84" si="9">+C53-(C$7+F53*C$8)</f>
        <v>8.7539999949513003E-3</v>
      </c>
      <c r="K53">
        <f t="shared" si="6"/>
        <v>8.7539999949513003E-3</v>
      </c>
      <c r="O53">
        <f t="shared" ref="O53:O87" ca="1" si="10">+C$11+C$12*$F53</f>
        <v>8.8488820545418491E-3</v>
      </c>
      <c r="Q53" s="2">
        <f t="shared" ref="Q53:Q87" si="11">+C53-15018.5</f>
        <v>41267.815799999997</v>
      </c>
      <c r="R53" s="2"/>
      <c r="S53" s="2"/>
      <c r="T53" s="2"/>
    </row>
    <row r="54" spans="1:20" x14ac:dyDescent="0.2">
      <c r="A54" s="54" t="s">
        <v>208</v>
      </c>
      <c r="B54" s="55" t="s">
        <v>29</v>
      </c>
      <c r="C54" s="56">
        <v>56307.208500000001</v>
      </c>
      <c r="D54" s="56" t="s">
        <v>66</v>
      </c>
      <c r="E54">
        <f t="shared" si="7"/>
        <v>9312.5188791639721</v>
      </c>
      <c r="F54">
        <f t="shared" si="8"/>
        <v>9312.5</v>
      </c>
      <c r="G54">
        <f t="shared" si="9"/>
        <v>8.0500000040046871E-3</v>
      </c>
      <c r="K54">
        <f t="shared" si="6"/>
        <v>8.0500000040046871E-3</v>
      </c>
      <c r="O54">
        <f t="shared" ca="1" si="10"/>
        <v>9.0132920189543927E-3</v>
      </c>
      <c r="Q54" s="2">
        <f t="shared" si="11"/>
        <v>41288.708500000001</v>
      </c>
      <c r="R54" s="2"/>
      <c r="S54" s="2"/>
      <c r="T54" s="2"/>
    </row>
    <row r="55" spans="1:20" x14ac:dyDescent="0.2">
      <c r="A55" s="54" t="s">
        <v>208</v>
      </c>
      <c r="B55" s="55" t="s">
        <v>43</v>
      </c>
      <c r="C55" s="56">
        <v>56309.127899999999</v>
      </c>
      <c r="D55" s="56" t="s">
        <v>66</v>
      </c>
      <c r="E55">
        <f t="shared" si="7"/>
        <v>9317.0203285209063</v>
      </c>
      <c r="F55">
        <f t="shared" si="8"/>
        <v>9317</v>
      </c>
      <c r="G55">
        <f t="shared" si="9"/>
        <v>8.6680000022170134E-3</v>
      </c>
      <c r="K55">
        <f t="shared" si="6"/>
        <v>8.6680000022170134E-3</v>
      </c>
      <c r="O55">
        <f t="shared" ca="1" si="10"/>
        <v>9.0283908932371794E-3</v>
      </c>
      <c r="Q55" s="2">
        <f t="shared" si="11"/>
        <v>41290.627899999999</v>
      </c>
      <c r="R55" s="2"/>
      <c r="S55" s="2"/>
      <c r="T55" s="2"/>
    </row>
    <row r="56" spans="1:20" x14ac:dyDescent="0.2">
      <c r="A56" s="54" t="s">
        <v>208</v>
      </c>
      <c r="B56" s="55" t="s">
        <v>43</v>
      </c>
      <c r="C56" s="56">
        <v>56309.128100000002</v>
      </c>
      <c r="D56" s="56" t="s">
        <v>66</v>
      </c>
      <c r="E56">
        <f t="shared" si="7"/>
        <v>9317.0207975684625</v>
      </c>
      <c r="F56">
        <f t="shared" si="8"/>
        <v>9317</v>
      </c>
      <c r="G56">
        <f t="shared" si="9"/>
        <v>8.868000004440546E-3</v>
      </c>
      <c r="K56">
        <f t="shared" si="6"/>
        <v>8.868000004440546E-3</v>
      </c>
      <c r="O56">
        <f t="shared" ca="1" si="10"/>
        <v>9.0283908932371794E-3</v>
      </c>
      <c r="Q56" s="2">
        <f t="shared" si="11"/>
        <v>41290.628100000002</v>
      </c>
      <c r="R56" s="2"/>
      <c r="S56" s="2"/>
      <c r="T56" s="2"/>
    </row>
    <row r="57" spans="1:20" x14ac:dyDescent="0.2">
      <c r="A57" s="54" t="s">
        <v>208</v>
      </c>
      <c r="B57" s="55" t="s">
        <v>43</v>
      </c>
      <c r="C57" s="56">
        <v>56309.128700000001</v>
      </c>
      <c r="D57" s="56" t="s">
        <v>66</v>
      </c>
      <c r="E57">
        <f t="shared" si="7"/>
        <v>9317.0222047111183</v>
      </c>
      <c r="F57">
        <f t="shared" si="8"/>
        <v>9317</v>
      </c>
      <c r="G57">
        <f t="shared" si="9"/>
        <v>9.4680000038351864E-3</v>
      </c>
      <c r="K57">
        <f t="shared" si="6"/>
        <v>9.4680000038351864E-3</v>
      </c>
      <c r="O57">
        <f t="shared" ca="1" si="10"/>
        <v>9.0283908932371794E-3</v>
      </c>
      <c r="Q57" s="2">
        <f t="shared" si="11"/>
        <v>41290.628700000001</v>
      </c>
      <c r="R57" s="2"/>
      <c r="S57" s="2"/>
      <c r="T57" s="2"/>
    </row>
    <row r="58" spans="1:20" x14ac:dyDescent="0.2">
      <c r="A58" s="54" t="s">
        <v>208</v>
      </c>
      <c r="B58" s="55" t="s">
        <v>29</v>
      </c>
      <c r="C58" s="56">
        <v>56311.045400000003</v>
      </c>
      <c r="D58" s="56" t="s">
        <v>66</v>
      </c>
      <c r="E58">
        <f t="shared" si="7"/>
        <v>9321.5173219261051</v>
      </c>
      <c r="F58">
        <f t="shared" si="8"/>
        <v>9321.5</v>
      </c>
      <c r="G58">
        <f t="shared" si="9"/>
        <v>7.3860000047716312E-3</v>
      </c>
      <c r="K58">
        <f t="shared" si="6"/>
        <v>7.3860000047716312E-3</v>
      </c>
      <c r="O58">
        <f t="shared" ca="1" si="10"/>
        <v>9.0434897675199626E-3</v>
      </c>
      <c r="Q58" s="2">
        <f t="shared" si="11"/>
        <v>41292.545400000003</v>
      </c>
      <c r="R58" s="2"/>
      <c r="S58" s="2"/>
      <c r="T58" s="2"/>
    </row>
    <row r="59" spans="1:20" x14ac:dyDescent="0.2">
      <c r="A59" s="54" t="s">
        <v>208</v>
      </c>
      <c r="B59" s="55" t="s">
        <v>29</v>
      </c>
      <c r="C59" s="56">
        <v>56311.0461</v>
      </c>
      <c r="D59" s="56" t="s">
        <v>66</v>
      </c>
      <c r="E59">
        <f t="shared" si="7"/>
        <v>9321.518963592529</v>
      </c>
      <c r="F59">
        <f t="shared" si="8"/>
        <v>9321.5</v>
      </c>
      <c r="G59">
        <f t="shared" si="9"/>
        <v>8.0860000016400591E-3</v>
      </c>
      <c r="K59">
        <f t="shared" si="6"/>
        <v>8.0860000016400591E-3</v>
      </c>
      <c r="O59">
        <f t="shared" ca="1" si="10"/>
        <v>9.0434897675199626E-3</v>
      </c>
      <c r="Q59" s="2">
        <f t="shared" si="11"/>
        <v>41292.5461</v>
      </c>
      <c r="R59" s="2"/>
      <c r="S59" s="2"/>
      <c r="T59" s="2"/>
    </row>
    <row r="60" spans="1:20" x14ac:dyDescent="0.2">
      <c r="A60" s="54" t="s">
        <v>208</v>
      </c>
      <c r="B60" s="55" t="s">
        <v>29</v>
      </c>
      <c r="C60" s="56">
        <v>56311.046499999997</v>
      </c>
      <c r="D60" s="56" t="s">
        <v>66</v>
      </c>
      <c r="E60">
        <f t="shared" si="7"/>
        <v>9321.5199016876268</v>
      </c>
      <c r="F60">
        <f t="shared" si="8"/>
        <v>9321.5</v>
      </c>
      <c r="G60">
        <f t="shared" si="9"/>
        <v>8.4859999988111667E-3</v>
      </c>
      <c r="K60">
        <f t="shared" si="6"/>
        <v>8.4859999988111667E-3</v>
      </c>
      <c r="O60">
        <f t="shared" ca="1" si="10"/>
        <v>9.0434897675199626E-3</v>
      </c>
      <c r="Q60" s="2">
        <f t="shared" si="11"/>
        <v>41292.546499999997</v>
      </c>
      <c r="R60" s="2"/>
      <c r="S60" s="2"/>
      <c r="T60" s="2"/>
    </row>
    <row r="61" spans="1:20" x14ac:dyDescent="0.2">
      <c r="A61" s="54" t="s">
        <v>208</v>
      </c>
      <c r="B61" s="55" t="s">
        <v>43</v>
      </c>
      <c r="C61" s="56">
        <v>56318.078699999998</v>
      </c>
      <c r="D61" s="56" t="s">
        <v>66</v>
      </c>
      <c r="E61">
        <f t="shared" si="7"/>
        <v>9338.0120826649381</v>
      </c>
      <c r="F61">
        <f t="shared" si="8"/>
        <v>9338</v>
      </c>
      <c r="G61">
        <f t="shared" si="9"/>
        <v>5.1519999979063869E-3</v>
      </c>
      <c r="K61">
        <f t="shared" si="6"/>
        <v>5.1519999979063869E-3</v>
      </c>
      <c r="O61">
        <f t="shared" ca="1" si="10"/>
        <v>9.0988523065568365E-3</v>
      </c>
      <c r="Q61" s="2">
        <f t="shared" si="11"/>
        <v>41299.578699999998</v>
      </c>
      <c r="R61" s="2"/>
      <c r="S61" s="2"/>
      <c r="T61" s="2"/>
    </row>
    <row r="62" spans="1:20" x14ac:dyDescent="0.2">
      <c r="A62" s="54" t="s">
        <v>208</v>
      </c>
      <c r="B62" s="55" t="s">
        <v>43</v>
      </c>
      <c r="C62" s="56">
        <v>56318.079899999997</v>
      </c>
      <c r="D62" s="56" t="s">
        <v>66</v>
      </c>
      <c r="E62">
        <f t="shared" si="7"/>
        <v>9338.0148969502479</v>
      </c>
      <c r="F62">
        <f t="shared" si="8"/>
        <v>9338</v>
      </c>
      <c r="G62">
        <f t="shared" si="9"/>
        <v>6.3519999966956675E-3</v>
      </c>
      <c r="K62">
        <f t="shared" si="6"/>
        <v>6.3519999966956675E-3</v>
      </c>
      <c r="O62">
        <f t="shared" ca="1" si="10"/>
        <v>9.0988523065568365E-3</v>
      </c>
      <c r="Q62" s="2">
        <f t="shared" si="11"/>
        <v>41299.579899999997</v>
      </c>
      <c r="R62" s="2"/>
      <c r="S62" s="2"/>
      <c r="T62" s="2"/>
    </row>
    <row r="63" spans="1:20" x14ac:dyDescent="0.2">
      <c r="A63" s="54" t="s">
        <v>208</v>
      </c>
      <c r="B63" s="55" t="s">
        <v>43</v>
      </c>
      <c r="C63" s="56">
        <v>56318.080300000001</v>
      </c>
      <c r="D63" s="56" t="s">
        <v>66</v>
      </c>
      <c r="E63">
        <f t="shared" si="7"/>
        <v>9338.0158350453621</v>
      </c>
      <c r="F63">
        <f t="shared" si="8"/>
        <v>9338</v>
      </c>
      <c r="G63">
        <f t="shared" si="9"/>
        <v>6.7520000011427328E-3</v>
      </c>
      <c r="K63">
        <f t="shared" si="6"/>
        <v>6.7520000011427328E-3</v>
      </c>
      <c r="O63">
        <f t="shared" ca="1" si="10"/>
        <v>9.0988523065568365E-3</v>
      </c>
      <c r="Q63" s="2">
        <f t="shared" si="11"/>
        <v>41299.580300000001</v>
      </c>
      <c r="R63" s="2"/>
      <c r="S63" s="2"/>
      <c r="T63" s="2"/>
    </row>
    <row r="64" spans="1:20" x14ac:dyDescent="0.2">
      <c r="A64" s="54" t="s">
        <v>208</v>
      </c>
      <c r="B64" s="55" t="s">
        <v>29</v>
      </c>
      <c r="C64" s="56">
        <v>56328.100400000003</v>
      </c>
      <c r="D64" s="56" t="s">
        <v>66</v>
      </c>
      <c r="E64">
        <f t="shared" si="7"/>
        <v>9361.5153519263877</v>
      </c>
      <c r="F64">
        <f t="shared" si="8"/>
        <v>9361.5</v>
      </c>
      <c r="G64">
        <f t="shared" si="9"/>
        <v>6.5460000041639432E-3</v>
      </c>
      <c r="K64">
        <f t="shared" si="6"/>
        <v>6.5460000041639432E-3</v>
      </c>
      <c r="O64">
        <f t="shared" ca="1" si="10"/>
        <v>9.1777019833669364E-3</v>
      </c>
      <c r="Q64" s="2">
        <f t="shared" si="11"/>
        <v>41309.600400000003</v>
      </c>
      <c r="R64" s="2"/>
      <c r="S64" s="2"/>
      <c r="T64" s="2"/>
    </row>
    <row r="65" spans="1:21" x14ac:dyDescent="0.2">
      <c r="A65" s="54" t="s">
        <v>208</v>
      </c>
      <c r="B65" s="55" t="s">
        <v>29</v>
      </c>
      <c r="C65" s="56">
        <v>56328.103199999998</v>
      </c>
      <c r="D65" s="56" t="s">
        <v>66</v>
      </c>
      <c r="E65">
        <f t="shared" si="7"/>
        <v>9361.5219185921032</v>
      </c>
      <c r="F65">
        <f t="shared" si="8"/>
        <v>9361.5</v>
      </c>
      <c r="G65">
        <f t="shared" si="9"/>
        <v>9.3459999989136122E-3</v>
      </c>
      <c r="K65">
        <f t="shared" si="6"/>
        <v>9.3459999989136122E-3</v>
      </c>
      <c r="O65">
        <f t="shared" ca="1" si="10"/>
        <v>9.1777019833669364E-3</v>
      </c>
      <c r="Q65" s="2">
        <f t="shared" si="11"/>
        <v>41309.603199999998</v>
      </c>
      <c r="R65" s="2"/>
      <c r="S65" s="2"/>
      <c r="T65" s="2"/>
    </row>
    <row r="66" spans="1:21" x14ac:dyDescent="0.2">
      <c r="A66" s="54" t="s">
        <v>208</v>
      </c>
      <c r="B66" s="55" t="s">
        <v>29</v>
      </c>
      <c r="C66" s="56">
        <v>56328.105100000001</v>
      </c>
      <c r="D66" s="56" t="s">
        <v>66</v>
      </c>
      <c r="E66">
        <f t="shared" si="7"/>
        <v>9361.5263745438551</v>
      </c>
      <c r="F66">
        <f t="shared" si="8"/>
        <v>9361.5</v>
      </c>
      <c r="G66">
        <f t="shared" si="9"/>
        <v>1.1246000001847278E-2</v>
      </c>
      <c r="K66">
        <f t="shared" si="6"/>
        <v>1.1246000001847278E-2</v>
      </c>
      <c r="O66">
        <f t="shared" ca="1" si="10"/>
        <v>9.1777019833669364E-3</v>
      </c>
      <c r="Q66" s="2">
        <f t="shared" si="11"/>
        <v>41309.605100000001</v>
      </c>
      <c r="R66" s="2"/>
      <c r="S66" s="2"/>
      <c r="T66" s="2"/>
    </row>
    <row r="67" spans="1:21" x14ac:dyDescent="0.2">
      <c r="A67" s="54" t="s">
        <v>248</v>
      </c>
      <c r="B67" s="55" t="s">
        <v>43</v>
      </c>
      <c r="C67" s="56">
        <v>56689.049500000001</v>
      </c>
      <c r="D67" s="56" t="s">
        <v>66</v>
      </c>
      <c r="E67">
        <f t="shared" si="7"/>
        <v>10208.026810758078</v>
      </c>
      <c r="F67">
        <f t="shared" si="8"/>
        <v>10208</v>
      </c>
      <c r="G67">
        <f t="shared" si="9"/>
        <v>1.143199999933131E-2</v>
      </c>
      <c r="K67">
        <f t="shared" si="6"/>
        <v>1.143199999933131E-2</v>
      </c>
      <c r="O67">
        <f t="shared" ca="1" si="10"/>
        <v>1.2017968001228504E-2</v>
      </c>
      <c r="Q67" s="2">
        <f t="shared" si="11"/>
        <v>41670.549500000001</v>
      </c>
      <c r="R67" s="2"/>
      <c r="S67" s="2"/>
      <c r="T67" s="2"/>
    </row>
    <row r="68" spans="1:21" x14ac:dyDescent="0.2">
      <c r="A68" s="54" t="s">
        <v>248</v>
      </c>
      <c r="B68" s="55" t="s">
        <v>43</v>
      </c>
      <c r="C68" s="56">
        <v>56689.0504</v>
      </c>
      <c r="D68" s="56" t="s">
        <v>66</v>
      </c>
      <c r="E68">
        <f t="shared" si="7"/>
        <v>10208.028921472061</v>
      </c>
      <c r="F68">
        <f t="shared" si="8"/>
        <v>10208</v>
      </c>
      <c r="G68">
        <f t="shared" si="9"/>
        <v>1.2331999998423271E-2</v>
      </c>
      <c r="K68">
        <f t="shared" si="6"/>
        <v>1.2331999998423271E-2</v>
      </c>
      <c r="O68">
        <f t="shared" ca="1" si="10"/>
        <v>1.2017968001228504E-2</v>
      </c>
      <c r="Q68" s="2">
        <f t="shared" si="11"/>
        <v>41670.5504</v>
      </c>
      <c r="R68" s="2"/>
      <c r="S68" s="2"/>
      <c r="T68" s="2"/>
    </row>
    <row r="69" spans="1:21" x14ac:dyDescent="0.2">
      <c r="A69" s="54" t="s">
        <v>248</v>
      </c>
      <c r="B69" s="55" t="s">
        <v>43</v>
      </c>
      <c r="C69" s="56">
        <v>56689.0504</v>
      </c>
      <c r="D69" s="56" t="s">
        <v>66</v>
      </c>
      <c r="E69">
        <f t="shared" si="7"/>
        <v>10208.028921472061</v>
      </c>
      <c r="F69">
        <f t="shared" si="8"/>
        <v>10208</v>
      </c>
      <c r="G69">
        <f t="shared" si="9"/>
        <v>1.2331999998423271E-2</v>
      </c>
      <c r="K69">
        <f t="shared" si="6"/>
        <v>1.2331999998423271E-2</v>
      </c>
      <c r="O69">
        <f t="shared" ca="1" si="10"/>
        <v>1.2017968001228504E-2</v>
      </c>
      <c r="Q69" s="2">
        <f t="shared" si="11"/>
        <v>41670.5504</v>
      </c>
      <c r="R69" s="2"/>
      <c r="S69" s="2"/>
      <c r="T69" s="2"/>
    </row>
    <row r="70" spans="1:21" x14ac:dyDescent="0.2">
      <c r="A70" s="61" t="s">
        <v>55</v>
      </c>
      <c r="B70" s="62"/>
      <c r="C70" s="61">
        <v>57061.297700000003</v>
      </c>
      <c r="D70" s="61">
        <v>3.8E-3</v>
      </c>
      <c r="E70">
        <f t="shared" si="7"/>
        <v>11081.037345566101</v>
      </c>
      <c r="F70">
        <f t="shared" si="8"/>
        <v>11081</v>
      </c>
      <c r="G70">
        <f t="shared" si="9"/>
        <v>1.5924000006634742E-2</v>
      </c>
      <c r="J70">
        <f>+G70</f>
        <v>1.5924000006634742E-2</v>
      </c>
      <c r="O70">
        <f t="shared" ca="1" si="10"/>
        <v>1.4947149612088696E-2</v>
      </c>
      <c r="Q70" s="2">
        <f t="shared" si="11"/>
        <v>42042.797700000003</v>
      </c>
      <c r="R70" s="2"/>
      <c r="S70" s="2"/>
      <c r="T70" s="2"/>
      <c r="U70" s="16"/>
    </row>
    <row r="71" spans="1:21" x14ac:dyDescent="0.2">
      <c r="A71" s="37" t="s">
        <v>258</v>
      </c>
      <c r="B71" s="63" t="s">
        <v>29</v>
      </c>
      <c r="C71" s="64">
        <v>57103.724199999997</v>
      </c>
      <c r="D71" s="64">
        <v>1E-4</v>
      </c>
      <c r="E71">
        <f t="shared" si="7"/>
        <v>11180.537575399389</v>
      </c>
      <c r="F71">
        <f t="shared" si="8"/>
        <v>11180.5</v>
      </c>
      <c r="G71">
        <f t="shared" si="9"/>
        <v>1.60219999961555E-2</v>
      </c>
      <c r="K71">
        <f t="shared" ref="K71:K87" si="12">+G71</f>
        <v>1.60219999961555E-2</v>
      </c>
      <c r="O71">
        <f t="shared" ca="1" si="10"/>
        <v>1.5281002499008042E-2</v>
      </c>
      <c r="Q71" s="2">
        <f t="shared" si="11"/>
        <v>42085.224199999997</v>
      </c>
    </row>
    <row r="72" spans="1:21" x14ac:dyDescent="0.2">
      <c r="A72" s="71" t="s">
        <v>1</v>
      </c>
      <c r="B72" s="66" t="s">
        <v>43</v>
      </c>
      <c r="C72" s="65">
        <v>57413.079100000003</v>
      </c>
      <c r="D72" s="65" t="s">
        <v>65</v>
      </c>
      <c r="E72">
        <f t="shared" si="7"/>
        <v>11906.048368183574</v>
      </c>
      <c r="F72">
        <f t="shared" si="8"/>
        <v>11906</v>
      </c>
      <c r="G72">
        <f t="shared" si="9"/>
        <v>2.0624000004318077E-2</v>
      </c>
      <c r="K72">
        <f t="shared" si="12"/>
        <v>2.0624000004318077E-2</v>
      </c>
      <c r="O72">
        <f t="shared" ca="1" si="10"/>
        <v>1.7715276563932517E-2</v>
      </c>
      <c r="Q72" s="2">
        <f t="shared" si="11"/>
        <v>42394.579100000003</v>
      </c>
    </row>
    <row r="73" spans="1:21" x14ac:dyDescent="0.2">
      <c r="A73" s="71" t="s">
        <v>1</v>
      </c>
      <c r="B73" s="66" t="s">
        <v>43</v>
      </c>
      <c r="C73" s="65">
        <v>57413.080199999997</v>
      </c>
      <c r="D73" s="65" t="s">
        <v>213</v>
      </c>
      <c r="E73">
        <f t="shared" si="7"/>
        <v>11906.050947945098</v>
      </c>
      <c r="F73">
        <f t="shared" si="8"/>
        <v>11906</v>
      </c>
      <c r="G73">
        <f t="shared" si="9"/>
        <v>2.1723999998357613E-2</v>
      </c>
      <c r="K73">
        <f t="shared" si="12"/>
        <v>2.1723999998357613E-2</v>
      </c>
      <c r="O73">
        <f t="shared" ca="1" si="10"/>
        <v>1.7715276563932517E-2</v>
      </c>
      <c r="Q73" s="2">
        <f t="shared" si="11"/>
        <v>42394.580199999997</v>
      </c>
    </row>
    <row r="74" spans="1:21" x14ac:dyDescent="0.2">
      <c r="A74" s="71" t="s">
        <v>1</v>
      </c>
      <c r="B74" s="66" t="s">
        <v>43</v>
      </c>
      <c r="C74" s="65">
        <v>57413.080600000001</v>
      </c>
      <c r="D74" s="65" t="s">
        <v>216</v>
      </c>
      <c r="E74">
        <f t="shared" si="7"/>
        <v>11906.051886040212</v>
      </c>
      <c r="F74">
        <f t="shared" si="8"/>
        <v>11906</v>
      </c>
      <c r="G74">
        <f t="shared" si="9"/>
        <v>2.2124000002804678E-2</v>
      </c>
      <c r="K74">
        <f t="shared" si="12"/>
        <v>2.2124000002804678E-2</v>
      </c>
      <c r="O74">
        <f t="shared" ca="1" si="10"/>
        <v>1.7715276563932517E-2</v>
      </c>
      <c r="Q74" s="2">
        <f t="shared" si="11"/>
        <v>42394.580600000001</v>
      </c>
    </row>
    <row r="75" spans="1:21" x14ac:dyDescent="0.2">
      <c r="A75" s="37" t="s">
        <v>259</v>
      </c>
      <c r="B75" s="63" t="s">
        <v>43</v>
      </c>
      <c r="C75" s="64">
        <v>57423.735500000003</v>
      </c>
      <c r="D75" s="64">
        <v>1E-4</v>
      </c>
      <c r="E75">
        <f t="shared" si="7"/>
        <v>11931.040159851413</v>
      </c>
      <c r="F75">
        <f t="shared" si="8"/>
        <v>11931</v>
      </c>
      <c r="G75">
        <f t="shared" si="9"/>
        <v>1.7124000005424023E-2</v>
      </c>
      <c r="K75">
        <f t="shared" si="12"/>
        <v>1.7124000005424023E-2</v>
      </c>
      <c r="O75">
        <f t="shared" ca="1" si="10"/>
        <v>1.7799159198836876E-2</v>
      </c>
      <c r="Q75" s="2">
        <f t="shared" si="11"/>
        <v>42405.235500000003</v>
      </c>
    </row>
    <row r="76" spans="1:21" x14ac:dyDescent="0.2">
      <c r="A76" s="73" t="s">
        <v>262</v>
      </c>
      <c r="B76" s="33" t="s">
        <v>43</v>
      </c>
      <c r="C76" s="32">
        <v>57771.675499999998</v>
      </c>
      <c r="D76" s="32">
        <v>2.0000000000000001E-4</v>
      </c>
      <c r="E76">
        <f t="shared" si="7"/>
        <v>12747.042186136827</v>
      </c>
      <c r="F76">
        <f t="shared" si="8"/>
        <v>12747</v>
      </c>
      <c r="G76">
        <f t="shared" si="9"/>
        <v>1.7987999999604654E-2</v>
      </c>
      <c r="K76">
        <f t="shared" si="12"/>
        <v>1.7987999999604654E-2</v>
      </c>
      <c r="O76">
        <f t="shared" ca="1" si="10"/>
        <v>2.0537088402115131E-2</v>
      </c>
      <c r="Q76" s="2">
        <f t="shared" si="11"/>
        <v>42753.175499999998</v>
      </c>
    </row>
    <row r="77" spans="1:21" x14ac:dyDescent="0.2">
      <c r="A77" s="72" t="s">
        <v>257</v>
      </c>
      <c r="B77" s="67"/>
      <c r="C77" s="68">
        <v>58073.994400000003</v>
      </c>
      <c r="D77" s="68">
        <v>2.9999999999999997E-4</v>
      </c>
      <c r="E77">
        <f t="shared" si="7"/>
        <v>13456.051886040215</v>
      </c>
      <c r="F77">
        <f t="shared" si="8"/>
        <v>13456</v>
      </c>
      <c r="G77">
        <f t="shared" si="9"/>
        <v>2.2124000002804678E-2</v>
      </c>
      <c r="K77">
        <f t="shared" si="12"/>
        <v>2.2124000002804678E-2</v>
      </c>
      <c r="O77">
        <f t="shared" ca="1" si="10"/>
        <v>2.2915999928002733E-2</v>
      </c>
      <c r="Q77" s="2">
        <f t="shared" si="11"/>
        <v>43055.494400000003</v>
      </c>
    </row>
    <row r="78" spans="1:21" x14ac:dyDescent="0.2">
      <c r="A78" s="72" t="s">
        <v>260</v>
      </c>
      <c r="B78" s="69" t="s">
        <v>43</v>
      </c>
      <c r="C78" s="70">
        <v>58079.1106</v>
      </c>
      <c r="D78" s="81" t="s">
        <v>65</v>
      </c>
      <c r="E78">
        <f t="shared" si="7"/>
        <v>13468.050591468966</v>
      </c>
      <c r="F78">
        <f t="shared" si="8"/>
        <v>13468</v>
      </c>
      <c r="G78">
        <f t="shared" si="9"/>
        <v>2.1571999997831881E-2</v>
      </c>
      <c r="K78">
        <f t="shared" si="12"/>
        <v>2.1571999997831881E-2</v>
      </c>
      <c r="O78">
        <f t="shared" ca="1" si="10"/>
        <v>2.2956263592756824E-2</v>
      </c>
      <c r="Q78" s="2">
        <f t="shared" si="11"/>
        <v>43060.6106</v>
      </c>
    </row>
    <row r="79" spans="1:21" x14ac:dyDescent="0.2">
      <c r="A79" s="71" t="s">
        <v>0</v>
      </c>
      <c r="B79" s="66" t="s">
        <v>43</v>
      </c>
      <c r="C79" s="65">
        <v>58136.673799999997</v>
      </c>
      <c r="D79" s="65">
        <v>1E-4</v>
      </c>
      <c r="E79">
        <f t="shared" si="7"/>
        <v>13603.04998170714</v>
      </c>
      <c r="F79">
        <f t="shared" si="8"/>
        <v>13603</v>
      </c>
      <c r="G79">
        <f t="shared" si="9"/>
        <v>2.1311999997124076E-2</v>
      </c>
      <c r="K79">
        <f t="shared" si="12"/>
        <v>2.1311999997124076E-2</v>
      </c>
      <c r="O79">
        <f t="shared" ca="1" si="10"/>
        <v>2.3409229821240361E-2</v>
      </c>
      <c r="Q79" s="2">
        <f t="shared" si="11"/>
        <v>43118.173799999997</v>
      </c>
    </row>
    <row r="80" spans="1:21" ht="12" customHeight="1" x14ac:dyDescent="0.2">
      <c r="A80" s="73" t="s">
        <v>263</v>
      </c>
      <c r="B80" s="33" t="s">
        <v>43</v>
      </c>
      <c r="C80" s="32">
        <v>58505.930899999999</v>
      </c>
      <c r="D80" s="32" t="s">
        <v>65</v>
      </c>
      <c r="E80">
        <f t="shared" si="7"/>
        <v>14469.045675850619</v>
      </c>
      <c r="F80">
        <f t="shared" si="8"/>
        <v>14469</v>
      </c>
      <c r="G80">
        <f t="shared" si="9"/>
        <v>1.9476000001304783E-2</v>
      </c>
      <c r="K80">
        <f t="shared" si="12"/>
        <v>1.9476000001304783E-2</v>
      </c>
      <c r="O80">
        <f t="shared" ca="1" si="10"/>
        <v>2.6314924294327326E-2</v>
      </c>
      <c r="Q80" s="2">
        <f t="shared" si="11"/>
        <v>43487.430899999999</v>
      </c>
    </row>
    <row r="81" spans="1:17" ht="12" customHeight="1" x14ac:dyDescent="0.2">
      <c r="A81" s="74" t="s">
        <v>264</v>
      </c>
      <c r="B81" s="75" t="s">
        <v>43</v>
      </c>
      <c r="C81" s="79">
        <v>58872.638899999998</v>
      </c>
      <c r="D81" s="80">
        <v>2.0000000000000001E-4</v>
      </c>
      <c r="E81">
        <f t="shared" si="7"/>
        <v>15329.06312441955</v>
      </c>
      <c r="F81">
        <f t="shared" si="8"/>
        <v>15329</v>
      </c>
      <c r="G81">
        <f t="shared" si="9"/>
        <v>2.6915999995253514E-2</v>
      </c>
      <c r="K81">
        <f t="shared" si="12"/>
        <v>2.6915999995253514E-2</v>
      </c>
      <c r="O81">
        <f t="shared" ca="1" si="10"/>
        <v>2.920048693503725E-2</v>
      </c>
      <c r="Q81" s="2">
        <f t="shared" si="11"/>
        <v>43854.138899999998</v>
      </c>
    </row>
    <row r="82" spans="1:17" ht="12" customHeight="1" x14ac:dyDescent="0.2">
      <c r="A82" s="60" t="s">
        <v>261</v>
      </c>
      <c r="B82" s="67"/>
      <c r="C82" s="68">
        <v>59161.952899999997</v>
      </c>
      <c r="D82" s="68">
        <v>4.0000000000000002E-4</v>
      </c>
      <c r="E82">
        <f t="shared" si="7"/>
        <v>16007.573241775244</v>
      </c>
      <c r="F82">
        <f t="shared" si="8"/>
        <v>16007.5</v>
      </c>
      <c r="G82">
        <f t="shared" si="9"/>
        <v>3.1230000000505242E-2</v>
      </c>
      <c r="K82">
        <f t="shared" si="12"/>
        <v>3.1230000000505242E-2</v>
      </c>
      <c r="O82">
        <f t="shared" ca="1" si="10"/>
        <v>3.1477061646341536E-2</v>
      </c>
      <c r="Q82" s="2">
        <f t="shared" si="11"/>
        <v>44143.452899999997</v>
      </c>
    </row>
    <row r="83" spans="1:17" ht="12" customHeight="1" x14ac:dyDescent="0.2">
      <c r="A83" s="74" t="s">
        <v>265</v>
      </c>
      <c r="B83" s="75" t="s">
        <v>43</v>
      </c>
      <c r="C83" s="79">
        <v>59258.318399999996</v>
      </c>
      <c r="D83" s="80">
        <v>1.6999999999999999E-3</v>
      </c>
      <c r="E83">
        <f t="shared" si="7"/>
        <v>16233.573251156196</v>
      </c>
      <c r="F83">
        <f t="shared" si="8"/>
        <v>16233.5</v>
      </c>
      <c r="G83">
        <f t="shared" si="9"/>
        <v>3.1233999994583428E-2</v>
      </c>
      <c r="K83">
        <f t="shared" si="12"/>
        <v>3.1233999994583428E-2</v>
      </c>
      <c r="O83">
        <f t="shared" ca="1" si="10"/>
        <v>3.2235360665876941E-2</v>
      </c>
      <c r="Q83" s="2">
        <f t="shared" si="11"/>
        <v>44239.818399999996</v>
      </c>
    </row>
    <row r="84" spans="1:17" ht="12" customHeight="1" x14ac:dyDescent="0.2">
      <c r="A84" s="74" t="s">
        <v>265</v>
      </c>
      <c r="B84" s="75" t="s">
        <v>43</v>
      </c>
      <c r="C84" s="79">
        <v>59258.529699999999</v>
      </c>
      <c r="D84" s="80">
        <v>2.3E-3</v>
      </c>
      <c r="E84">
        <f t="shared" si="7"/>
        <v>16234.068799894932</v>
      </c>
      <c r="F84">
        <f t="shared" si="8"/>
        <v>16234</v>
      </c>
      <c r="G84">
        <f t="shared" si="9"/>
        <v>2.9335999999602791E-2</v>
      </c>
      <c r="K84">
        <f t="shared" si="12"/>
        <v>2.9335999999602791E-2</v>
      </c>
      <c r="O84">
        <f t="shared" ca="1" si="10"/>
        <v>3.2237038318575023E-2</v>
      </c>
      <c r="Q84" s="2">
        <f t="shared" si="11"/>
        <v>44240.029699999999</v>
      </c>
    </row>
    <row r="85" spans="1:17" ht="12" customHeight="1" x14ac:dyDescent="0.2">
      <c r="A85" s="74" t="s">
        <v>266</v>
      </c>
      <c r="B85" s="75" t="s">
        <v>29</v>
      </c>
      <c r="C85" s="79">
        <v>59659.3465</v>
      </c>
      <c r="D85" s="80">
        <v>5.0000000000000001E-4</v>
      </c>
      <c r="E85">
        <f t="shared" si="7"/>
        <v>17174.079494179121</v>
      </c>
      <c r="F85">
        <f t="shared" si="8"/>
        <v>17174</v>
      </c>
      <c r="G85">
        <f t="shared" ref="G85:G87" si="13">+C85-(C$7+F85*C$8)</f>
        <v>3.3896000000822823E-2</v>
      </c>
      <c r="K85">
        <f t="shared" si="12"/>
        <v>3.3896000000822823E-2</v>
      </c>
      <c r="O85">
        <f t="shared" ca="1" si="10"/>
        <v>3.5391025390978895E-2</v>
      </c>
      <c r="Q85" s="2">
        <f t="shared" si="11"/>
        <v>44640.8465</v>
      </c>
    </row>
    <row r="86" spans="1:17" ht="12" customHeight="1" x14ac:dyDescent="0.2">
      <c r="A86" s="74" t="s">
        <v>266</v>
      </c>
      <c r="B86" s="75" t="s">
        <v>29</v>
      </c>
      <c r="C86" s="79">
        <v>59660.413200000003</v>
      </c>
      <c r="D86" s="80">
        <v>5.0000000000000001E-4</v>
      </c>
      <c r="E86">
        <f t="shared" si="7"/>
        <v>17176.581159297937</v>
      </c>
      <c r="F86">
        <f t="shared" si="8"/>
        <v>17176.5</v>
      </c>
      <c r="G86">
        <f t="shared" si="13"/>
        <v>3.4606000001076609E-2</v>
      </c>
      <c r="K86">
        <f t="shared" si="12"/>
        <v>3.4606000001076609E-2</v>
      </c>
      <c r="O86">
        <f t="shared" ca="1" si="10"/>
        <v>3.5399413654469331E-2</v>
      </c>
      <c r="Q86" s="2">
        <f t="shared" si="11"/>
        <v>44641.913200000003</v>
      </c>
    </row>
    <row r="87" spans="1:17" ht="12" customHeight="1" x14ac:dyDescent="0.2">
      <c r="A87" s="74" t="s">
        <v>267</v>
      </c>
      <c r="B87" s="75" t="s">
        <v>43</v>
      </c>
      <c r="C87" s="79">
        <v>59679.387199999997</v>
      </c>
      <c r="D87" s="80">
        <v>1E-4</v>
      </c>
      <c r="E87">
        <f t="shared" si="7"/>
        <v>17221.07970056004</v>
      </c>
      <c r="F87">
        <f t="shared" si="8"/>
        <v>17221</v>
      </c>
      <c r="G87">
        <f t="shared" si="13"/>
        <v>3.3983999994234182E-2</v>
      </c>
      <c r="K87">
        <f t="shared" si="12"/>
        <v>3.3983999994234182E-2</v>
      </c>
      <c r="O87">
        <f t="shared" ca="1" si="10"/>
        <v>3.5548724744599081E-2</v>
      </c>
      <c r="Q87" s="2">
        <f t="shared" si="11"/>
        <v>44660.887199999997</v>
      </c>
    </row>
    <row r="88" spans="1:17" ht="12" customHeight="1" x14ac:dyDescent="0.2">
      <c r="A88" s="76" t="s">
        <v>268</v>
      </c>
      <c r="B88" s="77" t="s">
        <v>43</v>
      </c>
      <c r="C88" s="80">
        <v>60018.374499999998</v>
      </c>
      <c r="D88" s="80">
        <v>1E-4</v>
      </c>
      <c r="E88">
        <f t="shared" ref="E88:E89" si="14">+(C88-C$7)/C$8</f>
        <v>18016.085516749685</v>
      </c>
      <c r="F88">
        <f t="shared" si="8"/>
        <v>18016</v>
      </c>
      <c r="G88">
        <f t="shared" ref="G88:G89" si="15">+C88-(C$7+F88*C$8)</f>
        <v>3.6463999997067731E-2</v>
      </c>
      <c r="K88">
        <f t="shared" ref="K88:K89" si="16">+G88</f>
        <v>3.6463999997067731E-2</v>
      </c>
      <c r="O88">
        <f t="shared" ref="O88:O89" ca="1" si="17">+C$11+C$12*$F88</f>
        <v>3.8216192534557686E-2</v>
      </c>
      <c r="Q88" s="2">
        <f t="shared" ref="Q88:Q89" si="18">+C88-15018.5</f>
        <v>44999.874499999998</v>
      </c>
    </row>
    <row r="89" spans="1:17" x14ac:dyDescent="0.2">
      <c r="A89" s="76" t="s">
        <v>268</v>
      </c>
      <c r="B89" s="77" t="s">
        <v>43</v>
      </c>
      <c r="C89" s="80">
        <v>60044.618799999997</v>
      </c>
      <c r="D89" s="80">
        <v>2.9999999999999997E-4</v>
      </c>
      <c r="E89">
        <f t="shared" si="14"/>
        <v>18077.634640099808</v>
      </c>
      <c r="F89">
        <f t="shared" si="8"/>
        <v>18077.5</v>
      </c>
      <c r="G89">
        <f t="shared" si="15"/>
        <v>5.7409999993979E-2</v>
      </c>
      <c r="K89">
        <f t="shared" si="16"/>
        <v>5.7409999993979E-2</v>
      </c>
      <c r="O89">
        <f t="shared" ca="1" si="17"/>
        <v>3.8422543816422405E-2</v>
      </c>
      <c r="Q89" s="2">
        <f t="shared" si="18"/>
        <v>45026.118799999997</v>
      </c>
    </row>
    <row r="90" spans="1:17" x14ac:dyDescent="0.2">
      <c r="A90" s="74" t="s">
        <v>269</v>
      </c>
      <c r="B90" s="77" t="s">
        <v>43</v>
      </c>
      <c r="C90" s="84">
        <v>60415.350200000001</v>
      </c>
      <c r="D90" s="83">
        <v>2.0000000000000001E-4</v>
      </c>
      <c r="E90">
        <f t="shared" ref="E90" si="19">+(C90-C$7)/C$8</f>
        <v>18947.087918273159</v>
      </c>
      <c r="F90">
        <f t="shared" si="8"/>
        <v>18947</v>
      </c>
      <c r="G90">
        <f t="shared" ref="G90" si="20">+C90-(C$7+F90*C$8)</f>
        <v>3.7488000001758337E-2</v>
      </c>
      <c r="K90">
        <f t="shared" ref="K90" si="21">+G90</f>
        <v>3.7488000001758337E-2</v>
      </c>
      <c r="O90">
        <f t="shared" ref="O90" ca="1" si="22">+C$11+C$12*$F90</f>
        <v>4.1339981858395991E-2</v>
      </c>
      <c r="Q90" s="2">
        <f t="shared" ref="Q90" si="23">+C90-15018.5</f>
        <v>45396.850200000001</v>
      </c>
    </row>
    <row r="91" spans="1:17" x14ac:dyDescent="0.2">
      <c r="B91" s="3"/>
      <c r="C91" s="16"/>
      <c r="D91" s="16"/>
    </row>
    <row r="92" spans="1:17" x14ac:dyDescent="0.2">
      <c r="B92" s="3"/>
      <c r="C92" s="16"/>
      <c r="D92" s="16"/>
    </row>
    <row r="93" spans="1:17" x14ac:dyDescent="0.2">
      <c r="B93" s="3"/>
      <c r="C93" s="16"/>
      <c r="D93" s="16"/>
    </row>
    <row r="94" spans="1:17" x14ac:dyDescent="0.2">
      <c r="B94" s="3"/>
      <c r="C94" s="16"/>
      <c r="D94" s="16"/>
    </row>
    <row r="95" spans="1:17" x14ac:dyDescent="0.2">
      <c r="B95" s="3"/>
      <c r="C95" s="16"/>
      <c r="D95" s="16"/>
    </row>
    <row r="96" spans="1:17" x14ac:dyDescent="0.2">
      <c r="B96" s="3"/>
      <c r="C96" s="16"/>
      <c r="D96" s="16"/>
    </row>
    <row r="97" spans="2:4" x14ac:dyDescent="0.2">
      <c r="B97" s="3"/>
      <c r="C97" s="16"/>
      <c r="D97" s="16"/>
    </row>
    <row r="98" spans="2:4" x14ac:dyDescent="0.2">
      <c r="B98" s="3"/>
      <c r="C98" s="16"/>
      <c r="D98" s="16"/>
    </row>
    <row r="99" spans="2:4" x14ac:dyDescent="0.2">
      <c r="B99" s="3"/>
      <c r="C99" s="16"/>
      <c r="D99" s="16"/>
    </row>
    <row r="100" spans="2:4" x14ac:dyDescent="0.2">
      <c r="B100" s="3"/>
      <c r="C100" s="16"/>
      <c r="D100" s="16"/>
    </row>
    <row r="101" spans="2:4" x14ac:dyDescent="0.2">
      <c r="B101" s="3"/>
      <c r="C101" s="16"/>
      <c r="D101" s="16"/>
    </row>
    <row r="102" spans="2:4" x14ac:dyDescent="0.2">
      <c r="B102" s="3"/>
      <c r="C102" s="16"/>
      <c r="D102" s="16"/>
    </row>
    <row r="103" spans="2:4" x14ac:dyDescent="0.2">
      <c r="B103" s="3"/>
      <c r="C103" s="16"/>
      <c r="D103" s="16"/>
    </row>
    <row r="104" spans="2:4" x14ac:dyDescent="0.2">
      <c r="B104" s="3"/>
      <c r="C104" s="16"/>
      <c r="D104" s="16"/>
    </row>
    <row r="105" spans="2:4" x14ac:dyDescent="0.2">
      <c r="B105" s="3"/>
      <c r="C105" s="16"/>
      <c r="D105" s="16"/>
    </row>
    <row r="106" spans="2:4" x14ac:dyDescent="0.2">
      <c r="B106" s="3"/>
      <c r="C106" s="16"/>
      <c r="D106" s="16"/>
    </row>
    <row r="107" spans="2:4" x14ac:dyDescent="0.2">
      <c r="B107" s="3"/>
      <c r="C107" s="16"/>
      <c r="D107" s="16"/>
    </row>
    <row r="108" spans="2:4" x14ac:dyDescent="0.2">
      <c r="B108" s="3"/>
      <c r="C108" s="16"/>
      <c r="D108" s="16"/>
    </row>
    <row r="109" spans="2:4" x14ac:dyDescent="0.2">
      <c r="B109" s="3"/>
      <c r="C109" s="16"/>
      <c r="D109" s="16"/>
    </row>
    <row r="110" spans="2:4" x14ac:dyDescent="0.2">
      <c r="B110" s="3"/>
      <c r="C110" s="16"/>
      <c r="D110" s="16"/>
    </row>
    <row r="111" spans="2:4" x14ac:dyDescent="0.2">
      <c r="B111" s="3"/>
      <c r="C111" s="16"/>
      <c r="D111" s="16"/>
    </row>
    <row r="112" spans="2:4" x14ac:dyDescent="0.2">
      <c r="B112" s="3"/>
      <c r="C112" s="16"/>
      <c r="D112" s="16"/>
    </row>
    <row r="113" spans="2:4" x14ac:dyDescent="0.2">
      <c r="B113" s="3"/>
      <c r="C113" s="16"/>
      <c r="D113" s="16"/>
    </row>
    <row r="114" spans="2:4" x14ac:dyDescent="0.2">
      <c r="B114" s="3"/>
      <c r="C114" s="16"/>
      <c r="D114" s="16"/>
    </row>
    <row r="115" spans="2:4" x14ac:dyDescent="0.2">
      <c r="B115" s="3"/>
      <c r="C115" s="16"/>
      <c r="D115" s="16"/>
    </row>
    <row r="116" spans="2:4" x14ac:dyDescent="0.2">
      <c r="B116" s="3"/>
      <c r="C116" s="16"/>
      <c r="D116" s="16"/>
    </row>
    <row r="117" spans="2:4" x14ac:dyDescent="0.2">
      <c r="B117" s="3"/>
      <c r="C117" s="16"/>
      <c r="D117" s="16"/>
    </row>
    <row r="118" spans="2:4" x14ac:dyDescent="0.2">
      <c r="B118" s="3"/>
      <c r="C118" s="16"/>
      <c r="D118" s="16"/>
    </row>
    <row r="119" spans="2:4" x14ac:dyDescent="0.2">
      <c r="B119" s="3"/>
      <c r="C119" s="16"/>
      <c r="D119" s="16"/>
    </row>
    <row r="120" spans="2:4" x14ac:dyDescent="0.2">
      <c r="B120" s="3"/>
      <c r="C120" s="16"/>
      <c r="D120" s="16"/>
    </row>
    <row r="121" spans="2:4" x14ac:dyDescent="0.2">
      <c r="B121" s="3"/>
      <c r="C121" s="16"/>
      <c r="D121" s="16"/>
    </row>
    <row r="122" spans="2:4" x14ac:dyDescent="0.2">
      <c r="B122" s="3"/>
      <c r="C122" s="16"/>
      <c r="D122" s="16"/>
    </row>
    <row r="123" spans="2:4" x14ac:dyDescent="0.2">
      <c r="B123" s="3"/>
      <c r="C123" s="16"/>
      <c r="D123" s="16"/>
    </row>
    <row r="124" spans="2:4" x14ac:dyDescent="0.2">
      <c r="B124" s="3"/>
      <c r="C124" s="16"/>
      <c r="D124" s="16"/>
    </row>
    <row r="125" spans="2:4" x14ac:dyDescent="0.2">
      <c r="B125" s="3"/>
      <c r="C125" s="16"/>
      <c r="D125" s="16"/>
    </row>
    <row r="126" spans="2:4" x14ac:dyDescent="0.2">
      <c r="B126" s="3"/>
      <c r="C126" s="16"/>
      <c r="D126" s="16"/>
    </row>
    <row r="127" spans="2:4" x14ac:dyDescent="0.2">
      <c r="B127" s="3"/>
      <c r="C127" s="16"/>
      <c r="D127" s="16"/>
    </row>
    <row r="128" spans="2:4" x14ac:dyDescent="0.2">
      <c r="B128" s="3"/>
      <c r="C128" s="16"/>
      <c r="D128" s="16"/>
    </row>
    <row r="129" spans="2:4" x14ac:dyDescent="0.2">
      <c r="B129" s="3"/>
      <c r="C129" s="16"/>
      <c r="D129" s="16"/>
    </row>
    <row r="130" spans="2:4" x14ac:dyDescent="0.2">
      <c r="B130" s="3"/>
      <c r="C130" s="16"/>
      <c r="D130" s="16"/>
    </row>
    <row r="131" spans="2:4" x14ac:dyDescent="0.2">
      <c r="B131" s="3"/>
      <c r="C131" s="16"/>
      <c r="D131" s="16"/>
    </row>
    <row r="132" spans="2:4" x14ac:dyDescent="0.2">
      <c r="B132" s="3"/>
      <c r="C132" s="16"/>
      <c r="D132" s="16"/>
    </row>
    <row r="133" spans="2:4" x14ac:dyDescent="0.2">
      <c r="B133" s="3"/>
      <c r="C133" s="16"/>
      <c r="D133" s="16"/>
    </row>
    <row r="134" spans="2:4" x14ac:dyDescent="0.2">
      <c r="B134" s="3"/>
      <c r="C134" s="16"/>
      <c r="D134" s="16"/>
    </row>
    <row r="135" spans="2:4" x14ac:dyDescent="0.2">
      <c r="B135" s="3"/>
      <c r="C135" s="16"/>
      <c r="D135" s="16"/>
    </row>
    <row r="136" spans="2:4" x14ac:dyDescent="0.2">
      <c r="B136" s="3"/>
      <c r="C136" s="16"/>
      <c r="D136" s="16"/>
    </row>
    <row r="137" spans="2:4" x14ac:dyDescent="0.2">
      <c r="B137" s="3"/>
      <c r="C137" s="16"/>
      <c r="D137" s="16"/>
    </row>
    <row r="138" spans="2:4" x14ac:dyDescent="0.2">
      <c r="B138" s="3"/>
      <c r="C138" s="16"/>
      <c r="D138" s="16"/>
    </row>
    <row r="139" spans="2:4" x14ac:dyDescent="0.2">
      <c r="B139" s="3"/>
      <c r="C139" s="16"/>
      <c r="D139" s="16"/>
    </row>
    <row r="140" spans="2:4" x14ac:dyDescent="0.2">
      <c r="B140" s="3"/>
      <c r="C140" s="16"/>
      <c r="D140" s="16"/>
    </row>
    <row r="141" spans="2:4" x14ac:dyDescent="0.2">
      <c r="B141" s="3"/>
      <c r="C141" s="16"/>
      <c r="D141" s="16"/>
    </row>
    <row r="142" spans="2:4" x14ac:dyDescent="0.2">
      <c r="B142" s="3"/>
      <c r="C142" s="16"/>
      <c r="D142" s="16"/>
    </row>
    <row r="143" spans="2:4" x14ac:dyDescent="0.2">
      <c r="B143" s="3"/>
      <c r="C143" s="16"/>
      <c r="D143" s="16"/>
    </row>
    <row r="144" spans="2:4" x14ac:dyDescent="0.2">
      <c r="B144" s="3"/>
      <c r="C144" s="16"/>
      <c r="D144" s="16"/>
    </row>
    <row r="145" spans="2:4" x14ac:dyDescent="0.2">
      <c r="B145" s="3"/>
      <c r="C145" s="16"/>
      <c r="D145" s="16"/>
    </row>
    <row r="146" spans="2:4" x14ac:dyDescent="0.2">
      <c r="B146" s="3"/>
      <c r="C146" s="16"/>
      <c r="D146" s="16"/>
    </row>
    <row r="147" spans="2:4" x14ac:dyDescent="0.2">
      <c r="B147" s="3"/>
      <c r="C147" s="16"/>
      <c r="D147" s="16"/>
    </row>
    <row r="148" spans="2:4" x14ac:dyDescent="0.2">
      <c r="B148" s="3"/>
      <c r="C148" s="16"/>
      <c r="D148" s="16"/>
    </row>
    <row r="149" spans="2:4" x14ac:dyDescent="0.2">
      <c r="B149" s="3"/>
      <c r="C149" s="16"/>
      <c r="D149" s="16"/>
    </row>
    <row r="150" spans="2:4" x14ac:dyDescent="0.2">
      <c r="B150" s="3"/>
      <c r="C150" s="16"/>
      <c r="D150" s="16"/>
    </row>
    <row r="151" spans="2:4" x14ac:dyDescent="0.2">
      <c r="B151" s="3"/>
      <c r="C151" s="16"/>
      <c r="D151" s="16"/>
    </row>
    <row r="152" spans="2:4" x14ac:dyDescent="0.2">
      <c r="B152" s="3"/>
      <c r="C152" s="16"/>
      <c r="D152" s="16"/>
    </row>
    <row r="153" spans="2:4" x14ac:dyDescent="0.2">
      <c r="B153" s="3"/>
      <c r="C153" s="16"/>
      <c r="D153" s="16"/>
    </row>
    <row r="154" spans="2:4" x14ac:dyDescent="0.2">
      <c r="B154" s="3"/>
      <c r="C154" s="16"/>
      <c r="D154" s="16"/>
    </row>
    <row r="155" spans="2:4" x14ac:dyDescent="0.2">
      <c r="B155" s="3"/>
      <c r="C155" s="16"/>
      <c r="D155" s="16"/>
    </row>
    <row r="156" spans="2:4" x14ac:dyDescent="0.2">
      <c r="B156" s="3"/>
      <c r="C156" s="16"/>
      <c r="D156" s="16"/>
    </row>
    <row r="157" spans="2:4" x14ac:dyDescent="0.2">
      <c r="B157" s="3"/>
      <c r="C157" s="16"/>
      <c r="D157" s="16"/>
    </row>
    <row r="158" spans="2:4" x14ac:dyDescent="0.2">
      <c r="B158" s="3"/>
      <c r="C158" s="16"/>
      <c r="D158" s="16"/>
    </row>
    <row r="159" spans="2:4" x14ac:dyDescent="0.2">
      <c r="B159" s="3"/>
      <c r="C159" s="16"/>
      <c r="D159" s="16"/>
    </row>
    <row r="160" spans="2:4" x14ac:dyDescent="0.2">
      <c r="B160" s="3"/>
      <c r="C160" s="16"/>
      <c r="D160" s="16"/>
    </row>
    <row r="161" spans="2:4" x14ac:dyDescent="0.2">
      <c r="B161" s="3"/>
      <c r="C161" s="16"/>
      <c r="D161" s="16"/>
    </row>
    <row r="162" spans="2:4" x14ac:dyDescent="0.2">
      <c r="B162" s="3"/>
      <c r="C162" s="16"/>
      <c r="D162" s="16"/>
    </row>
    <row r="163" spans="2:4" x14ac:dyDescent="0.2">
      <c r="B163" s="3"/>
      <c r="C163" s="16"/>
      <c r="D163" s="16"/>
    </row>
    <row r="164" spans="2:4" x14ac:dyDescent="0.2">
      <c r="B164" s="3"/>
      <c r="C164" s="16"/>
      <c r="D164" s="16"/>
    </row>
    <row r="165" spans="2:4" x14ac:dyDescent="0.2">
      <c r="B165" s="3"/>
      <c r="C165" s="16"/>
      <c r="D165" s="16"/>
    </row>
    <row r="166" spans="2:4" x14ac:dyDescent="0.2">
      <c r="B166" s="3"/>
      <c r="C166" s="16"/>
      <c r="D166" s="16"/>
    </row>
    <row r="167" spans="2:4" x14ac:dyDescent="0.2">
      <c r="B167" s="3"/>
      <c r="C167" s="16"/>
      <c r="D167" s="16"/>
    </row>
    <row r="168" spans="2:4" x14ac:dyDescent="0.2">
      <c r="B168" s="3"/>
      <c r="C168" s="16"/>
      <c r="D168" s="16"/>
    </row>
    <row r="169" spans="2:4" x14ac:dyDescent="0.2">
      <c r="B169" s="3"/>
      <c r="C169" s="16"/>
      <c r="D169" s="16"/>
    </row>
    <row r="170" spans="2:4" x14ac:dyDescent="0.2">
      <c r="B170" s="3"/>
      <c r="C170" s="16"/>
      <c r="D170" s="16"/>
    </row>
    <row r="171" spans="2:4" x14ac:dyDescent="0.2">
      <c r="B171" s="3"/>
      <c r="C171" s="16"/>
      <c r="D171" s="16"/>
    </row>
    <row r="172" spans="2:4" x14ac:dyDescent="0.2">
      <c r="B172" s="3"/>
      <c r="C172" s="16"/>
      <c r="D172" s="16"/>
    </row>
    <row r="173" spans="2:4" x14ac:dyDescent="0.2">
      <c r="B173" s="3"/>
      <c r="C173" s="16"/>
      <c r="D173" s="16"/>
    </row>
    <row r="174" spans="2:4" x14ac:dyDescent="0.2">
      <c r="B174" s="3"/>
      <c r="C174" s="16"/>
      <c r="D174" s="16"/>
    </row>
    <row r="175" spans="2:4" x14ac:dyDescent="0.2">
      <c r="B175" s="3"/>
      <c r="C175" s="16"/>
      <c r="D175" s="16"/>
    </row>
    <row r="176" spans="2:4" x14ac:dyDescent="0.2">
      <c r="B176" s="3"/>
      <c r="C176" s="16"/>
      <c r="D176" s="16"/>
    </row>
    <row r="177" spans="2:4" x14ac:dyDescent="0.2">
      <c r="B177" s="3"/>
      <c r="C177" s="16"/>
      <c r="D177" s="16"/>
    </row>
    <row r="178" spans="2:4" x14ac:dyDescent="0.2">
      <c r="B178" s="3"/>
      <c r="C178" s="16"/>
      <c r="D178" s="16"/>
    </row>
    <row r="179" spans="2:4" x14ac:dyDescent="0.2">
      <c r="B179" s="3"/>
      <c r="C179" s="16"/>
      <c r="D179" s="16"/>
    </row>
    <row r="180" spans="2:4" x14ac:dyDescent="0.2">
      <c r="B180" s="3"/>
      <c r="C180" s="16"/>
      <c r="D180" s="16"/>
    </row>
    <row r="181" spans="2:4" x14ac:dyDescent="0.2">
      <c r="B181" s="3"/>
      <c r="C181" s="16"/>
      <c r="D181" s="16"/>
    </row>
    <row r="182" spans="2:4" x14ac:dyDescent="0.2">
      <c r="B182" s="3"/>
      <c r="C182" s="16"/>
      <c r="D182" s="16"/>
    </row>
    <row r="183" spans="2:4" x14ac:dyDescent="0.2">
      <c r="B183" s="3"/>
      <c r="C183" s="16"/>
      <c r="D183" s="16"/>
    </row>
    <row r="184" spans="2:4" x14ac:dyDescent="0.2">
      <c r="B184" s="3"/>
      <c r="C184" s="16"/>
      <c r="D184" s="16"/>
    </row>
    <row r="185" spans="2:4" x14ac:dyDescent="0.2">
      <c r="B185" s="3"/>
      <c r="C185" s="16"/>
      <c r="D185" s="16"/>
    </row>
    <row r="186" spans="2:4" x14ac:dyDescent="0.2">
      <c r="B186" s="3"/>
      <c r="C186" s="16"/>
      <c r="D186" s="16"/>
    </row>
    <row r="187" spans="2:4" x14ac:dyDescent="0.2">
      <c r="B187" s="3"/>
      <c r="C187" s="16"/>
      <c r="D187" s="16"/>
    </row>
    <row r="188" spans="2:4" x14ac:dyDescent="0.2">
      <c r="B188" s="3"/>
      <c r="C188" s="16"/>
      <c r="D188" s="16"/>
    </row>
    <row r="189" spans="2:4" x14ac:dyDescent="0.2">
      <c r="B189" s="3"/>
      <c r="C189" s="16"/>
      <c r="D189" s="16"/>
    </row>
    <row r="190" spans="2:4" x14ac:dyDescent="0.2">
      <c r="B190" s="3"/>
      <c r="C190" s="16"/>
      <c r="D190" s="16"/>
    </row>
    <row r="191" spans="2:4" x14ac:dyDescent="0.2">
      <c r="B191" s="3"/>
      <c r="C191" s="16"/>
      <c r="D191" s="16"/>
    </row>
    <row r="192" spans="2:4" x14ac:dyDescent="0.2">
      <c r="B192" s="3"/>
      <c r="C192" s="16"/>
      <c r="D192" s="16"/>
    </row>
    <row r="193" spans="2:4" x14ac:dyDescent="0.2">
      <c r="B193" s="3"/>
      <c r="C193" s="16"/>
      <c r="D193" s="16"/>
    </row>
    <row r="194" spans="2:4" x14ac:dyDescent="0.2">
      <c r="B194" s="3"/>
      <c r="C194" s="16"/>
      <c r="D194" s="16"/>
    </row>
    <row r="195" spans="2:4" x14ac:dyDescent="0.2">
      <c r="B195" s="3"/>
      <c r="C195" s="16"/>
      <c r="D195" s="16"/>
    </row>
    <row r="196" spans="2:4" x14ac:dyDescent="0.2">
      <c r="B196" s="3"/>
      <c r="C196" s="16"/>
      <c r="D196" s="16"/>
    </row>
    <row r="197" spans="2:4" x14ac:dyDescent="0.2">
      <c r="B197" s="3"/>
      <c r="C197" s="16"/>
      <c r="D197" s="16"/>
    </row>
    <row r="198" spans="2:4" x14ac:dyDescent="0.2">
      <c r="B198" s="3"/>
      <c r="C198" s="16"/>
      <c r="D198" s="16"/>
    </row>
    <row r="199" spans="2:4" x14ac:dyDescent="0.2">
      <c r="B199" s="3"/>
      <c r="C199" s="16"/>
      <c r="D199" s="16"/>
    </row>
    <row r="200" spans="2:4" x14ac:dyDescent="0.2">
      <c r="B200" s="3"/>
      <c r="C200" s="16"/>
      <c r="D200" s="16"/>
    </row>
    <row r="201" spans="2:4" x14ac:dyDescent="0.2">
      <c r="B201" s="3"/>
      <c r="C201" s="16"/>
      <c r="D201" s="16"/>
    </row>
    <row r="202" spans="2:4" x14ac:dyDescent="0.2">
      <c r="B202" s="3"/>
      <c r="C202" s="16"/>
      <c r="D202" s="16"/>
    </row>
    <row r="203" spans="2:4" x14ac:dyDescent="0.2">
      <c r="B203" s="3"/>
      <c r="C203" s="16"/>
      <c r="D203" s="16"/>
    </row>
    <row r="204" spans="2:4" x14ac:dyDescent="0.2">
      <c r="B204" s="3"/>
      <c r="C204" s="16"/>
      <c r="D204" s="16"/>
    </row>
    <row r="205" spans="2:4" x14ac:dyDescent="0.2">
      <c r="B205" s="3"/>
      <c r="C205" s="16"/>
      <c r="D205" s="16"/>
    </row>
    <row r="206" spans="2:4" x14ac:dyDescent="0.2">
      <c r="B206" s="3"/>
      <c r="C206" s="16"/>
      <c r="D206" s="16"/>
    </row>
    <row r="207" spans="2:4" x14ac:dyDescent="0.2">
      <c r="B207" s="3"/>
      <c r="C207" s="16"/>
      <c r="D207" s="16"/>
    </row>
    <row r="208" spans="2:4" x14ac:dyDescent="0.2">
      <c r="B208" s="3"/>
      <c r="C208" s="16"/>
      <c r="D208" s="16"/>
    </row>
    <row r="209" spans="2:4" x14ac:dyDescent="0.2">
      <c r="B209" s="3"/>
      <c r="C209" s="16"/>
      <c r="D209" s="16"/>
    </row>
    <row r="210" spans="2:4" x14ac:dyDescent="0.2">
      <c r="B210" s="3"/>
      <c r="C210" s="16"/>
      <c r="D210" s="16"/>
    </row>
    <row r="211" spans="2:4" x14ac:dyDescent="0.2">
      <c r="B211" s="3"/>
      <c r="C211" s="16"/>
      <c r="D211" s="16"/>
    </row>
    <row r="212" spans="2:4" x14ac:dyDescent="0.2">
      <c r="B212" s="3"/>
      <c r="C212" s="16"/>
      <c r="D212" s="16"/>
    </row>
    <row r="213" spans="2:4" x14ac:dyDescent="0.2">
      <c r="B213" s="3"/>
      <c r="C213" s="16"/>
      <c r="D213" s="16"/>
    </row>
    <row r="214" spans="2:4" x14ac:dyDescent="0.2">
      <c r="B214" s="3"/>
      <c r="C214" s="16"/>
      <c r="D214" s="16"/>
    </row>
    <row r="215" spans="2:4" x14ac:dyDescent="0.2">
      <c r="B215" s="3"/>
      <c r="C215" s="16"/>
      <c r="D215" s="16"/>
    </row>
    <row r="216" spans="2:4" x14ac:dyDescent="0.2">
      <c r="B216" s="3"/>
      <c r="C216" s="16"/>
      <c r="D216" s="16"/>
    </row>
    <row r="217" spans="2:4" x14ac:dyDescent="0.2">
      <c r="B217" s="3"/>
      <c r="C217" s="16"/>
      <c r="D217" s="16"/>
    </row>
    <row r="218" spans="2:4" x14ac:dyDescent="0.2">
      <c r="B218" s="3"/>
      <c r="C218" s="16"/>
      <c r="D218" s="16"/>
    </row>
    <row r="219" spans="2:4" x14ac:dyDescent="0.2">
      <c r="B219" s="3"/>
      <c r="C219" s="16"/>
      <c r="D219" s="16"/>
    </row>
    <row r="220" spans="2:4" x14ac:dyDescent="0.2">
      <c r="B220" s="3"/>
      <c r="C220" s="16"/>
      <c r="D220" s="16"/>
    </row>
    <row r="221" spans="2:4" x14ac:dyDescent="0.2">
      <c r="B221" s="3"/>
      <c r="C221" s="16"/>
      <c r="D221" s="16"/>
    </row>
    <row r="222" spans="2:4" x14ac:dyDescent="0.2">
      <c r="B222" s="3"/>
      <c r="C222" s="16"/>
      <c r="D222" s="16"/>
    </row>
    <row r="223" spans="2:4" x14ac:dyDescent="0.2">
      <c r="B223" s="3"/>
      <c r="C223" s="16"/>
      <c r="D223" s="16"/>
    </row>
    <row r="224" spans="2:4" x14ac:dyDescent="0.2">
      <c r="B224" s="3"/>
      <c r="C224" s="16"/>
      <c r="D224" s="16"/>
    </row>
    <row r="225" spans="2:4" x14ac:dyDescent="0.2">
      <c r="B225" s="3"/>
      <c r="C225" s="16"/>
      <c r="D225" s="16"/>
    </row>
    <row r="226" spans="2:4" x14ac:dyDescent="0.2">
      <c r="B226" s="3"/>
      <c r="C226" s="16"/>
      <c r="D226" s="16"/>
    </row>
    <row r="227" spans="2:4" x14ac:dyDescent="0.2">
      <c r="B227" s="3"/>
      <c r="C227" s="16"/>
      <c r="D227" s="16"/>
    </row>
    <row r="228" spans="2:4" x14ac:dyDescent="0.2">
      <c r="B228" s="3"/>
      <c r="C228" s="16"/>
      <c r="D228" s="16"/>
    </row>
    <row r="229" spans="2:4" x14ac:dyDescent="0.2">
      <c r="B229" s="3"/>
      <c r="C229" s="16"/>
      <c r="D229" s="16"/>
    </row>
    <row r="230" spans="2:4" x14ac:dyDescent="0.2">
      <c r="B230" s="3"/>
      <c r="C230" s="16"/>
      <c r="D230" s="16"/>
    </row>
    <row r="231" spans="2:4" x14ac:dyDescent="0.2">
      <c r="B231" s="3"/>
      <c r="C231" s="16"/>
      <c r="D231" s="16"/>
    </row>
    <row r="232" spans="2:4" x14ac:dyDescent="0.2">
      <c r="B232" s="3"/>
      <c r="C232" s="16"/>
      <c r="D232" s="16"/>
    </row>
    <row r="233" spans="2:4" x14ac:dyDescent="0.2">
      <c r="B233" s="3"/>
      <c r="C233" s="16"/>
      <c r="D233" s="16"/>
    </row>
    <row r="234" spans="2:4" x14ac:dyDescent="0.2">
      <c r="B234" s="3"/>
      <c r="C234" s="16"/>
      <c r="D234" s="16"/>
    </row>
    <row r="235" spans="2:4" x14ac:dyDescent="0.2">
      <c r="B235" s="3"/>
      <c r="C235" s="16"/>
      <c r="D235" s="16"/>
    </row>
    <row r="236" spans="2:4" x14ac:dyDescent="0.2">
      <c r="B236" s="3"/>
      <c r="C236" s="16"/>
      <c r="D236" s="16"/>
    </row>
    <row r="237" spans="2:4" x14ac:dyDescent="0.2">
      <c r="B237" s="3"/>
      <c r="C237" s="16"/>
      <c r="D237" s="16"/>
    </row>
    <row r="238" spans="2:4" x14ac:dyDescent="0.2">
      <c r="B238" s="3"/>
      <c r="C238" s="16"/>
      <c r="D238" s="16"/>
    </row>
    <row r="239" spans="2:4" x14ac:dyDescent="0.2">
      <c r="B239" s="3"/>
      <c r="C239" s="16"/>
      <c r="D239" s="16"/>
    </row>
    <row r="240" spans="2:4" x14ac:dyDescent="0.2">
      <c r="B240" s="3"/>
      <c r="C240" s="16"/>
      <c r="D240" s="16"/>
    </row>
    <row r="241" spans="2:4" x14ac:dyDescent="0.2">
      <c r="B241" s="3"/>
      <c r="C241" s="16"/>
      <c r="D241" s="16"/>
    </row>
    <row r="242" spans="2:4" x14ac:dyDescent="0.2">
      <c r="B242" s="3"/>
      <c r="C242" s="16"/>
      <c r="D242" s="16"/>
    </row>
    <row r="243" spans="2:4" x14ac:dyDescent="0.2">
      <c r="B243" s="3"/>
      <c r="C243" s="16"/>
      <c r="D243" s="16"/>
    </row>
    <row r="244" spans="2:4" x14ac:dyDescent="0.2">
      <c r="B244" s="3"/>
      <c r="C244" s="16"/>
      <c r="D244" s="16"/>
    </row>
    <row r="245" spans="2:4" x14ac:dyDescent="0.2">
      <c r="B245" s="3"/>
      <c r="C245" s="16"/>
      <c r="D245" s="16"/>
    </row>
    <row r="246" spans="2:4" x14ac:dyDescent="0.2">
      <c r="B246" s="3"/>
      <c r="C246" s="16"/>
      <c r="D246" s="16"/>
    </row>
    <row r="247" spans="2:4" x14ac:dyDescent="0.2">
      <c r="B247" s="3"/>
      <c r="C247" s="16"/>
      <c r="D247" s="16"/>
    </row>
    <row r="248" spans="2:4" x14ac:dyDescent="0.2">
      <c r="B248" s="3"/>
      <c r="C248" s="16"/>
      <c r="D248" s="16"/>
    </row>
    <row r="249" spans="2:4" x14ac:dyDescent="0.2">
      <c r="C249" s="16"/>
      <c r="D249" s="16"/>
    </row>
    <row r="250" spans="2:4" x14ac:dyDescent="0.2">
      <c r="C250" s="16"/>
      <c r="D250" s="16"/>
    </row>
    <row r="251" spans="2:4" x14ac:dyDescent="0.2">
      <c r="C251" s="16"/>
      <c r="D251" s="16"/>
    </row>
    <row r="252" spans="2:4" x14ac:dyDescent="0.2">
      <c r="C252" s="16"/>
      <c r="D252" s="16"/>
    </row>
    <row r="253" spans="2:4" x14ac:dyDescent="0.2">
      <c r="C253" s="16"/>
      <c r="D253" s="16"/>
    </row>
    <row r="254" spans="2:4" x14ac:dyDescent="0.2">
      <c r="C254" s="16"/>
      <c r="D254" s="16"/>
    </row>
    <row r="255" spans="2:4" x14ac:dyDescent="0.2">
      <c r="C255" s="16"/>
      <c r="D255" s="16"/>
    </row>
    <row r="256" spans="2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</sheetData>
  <protectedRanges>
    <protectedRange sqref="A80:D81" name="Range1"/>
  </protectedRanges>
  <sortState xmlns:xlrd2="http://schemas.microsoft.com/office/spreadsheetml/2017/richdata2" ref="A21:U87">
    <sortCondition ref="C21:C87"/>
  </sortState>
  <phoneticPr fontId="7" type="noConversion"/>
  <hyperlinks>
    <hyperlink ref="H64564" r:id="rId1" display="http://vsolj.cetus-net.org/bulletin.html" xr:uid="{00000000-0004-0000-0000-000000000000}"/>
    <hyperlink ref="H64557" r:id="rId2" display="https://www.aavso.org/ejaavso" xr:uid="{00000000-0004-0000-0000-000001000000}"/>
    <hyperlink ref="I64564" r:id="rId3" display="http://vsolj.cetus-net.org/bulletin.html" xr:uid="{00000000-0004-0000-0000-000002000000}"/>
    <hyperlink ref="AQ58215" r:id="rId4" display="http://cdsbib.u-strasbg.fr/cgi-bin/cdsbib?1990RMxAA..21..381G" xr:uid="{00000000-0004-0000-0000-000003000000}"/>
    <hyperlink ref="H64561" r:id="rId5" display="https://www.aavso.org/ejaavso" xr:uid="{00000000-0004-0000-0000-000004000000}"/>
    <hyperlink ref="AP5579" r:id="rId6" display="http://cdsbib.u-strasbg.fr/cgi-bin/cdsbib?1990RMxAA..21..381G" xr:uid="{00000000-0004-0000-0000-000005000000}"/>
    <hyperlink ref="AP5582" r:id="rId7" display="http://cdsbib.u-strasbg.fr/cgi-bin/cdsbib?1990RMxAA..21..381G" xr:uid="{00000000-0004-0000-0000-000006000000}"/>
    <hyperlink ref="AP5580" r:id="rId8" display="http://cdsbib.u-strasbg.fr/cgi-bin/cdsbib?1990RMxAA..21..381G" xr:uid="{00000000-0004-0000-0000-000007000000}"/>
    <hyperlink ref="AP5564" r:id="rId9" display="http://cdsbib.u-strasbg.fr/cgi-bin/cdsbib?1990RMxAA..21..381G" xr:uid="{00000000-0004-0000-0000-000008000000}"/>
    <hyperlink ref="AQ5793" r:id="rId10" display="http://cdsbib.u-strasbg.fr/cgi-bin/cdsbib?1990RMxAA..21..381G" xr:uid="{00000000-0004-0000-0000-000009000000}"/>
    <hyperlink ref="AQ5797" r:id="rId11" display="http://cdsbib.u-strasbg.fr/cgi-bin/cdsbib?1990RMxAA..21..381G" xr:uid="{00000000-0004-0000-0000-00000A000000}"/>
    <hyperlink ref="AQ65477" r:id="rId12" display="http://cdsbib.u-strasbg.fr/cgi-bin/cdsbib?1990RMxAA..21..381G" xr:uid="{00000000-0004-0000-0000-00000B000000}"/>
    <hyperlink ref="I2685" r:id="rId13" display="http://vsolj.cetus-net.org/bulletin.html" xr:uid="{00000000-0004-0000-0000-00000C000000}"/>
    <hyperlink ref="H2685" r:id="rId14" display="http://vsolj.cetus-net.org/bulletin.html" xr:uid="{00000000-0004-0000-0000-00000D000000}"/>
    <hyperlink ref="AQ602" r:id="rId15" display="http://cdsbib.u-strasbg.fr/cgi-bin/cdsbib?1990RMxAA..21..381G" xr:uid="{00000000-0004-0000-0000-00000E000000}"/>
    <hyperlink ref="AQ601" r:id="rId16" display="http://cdsbib.u-strasbg.fr/cgi-bin/cdsbib?1990RMxAA..21..381G" xr:uid="{00000000-0004-0000-0000-00000F000000}"/>
    <hyperlink ref="AP3855" r:id="rId17" display="http://cdsbib.u-strasbg.fr/cgi-bin/cdsbib?1990RMxAA..21..381G" xr:uid="{00000000-0004-0000-0000-000010000000}"/>
    <hyperlink ref="AP3873" r:id="rId18" display="http://cdsbib.u-strasbg.fr/cgi-bin/cdsbib?1990RMxAA..21..381G" xr:uid="{00000000-0004-0000-0000-000011000000}"/>
    <hyperlink ref="AP3874" r:id="rId19" display="http://cdsbib.u-strasbg.fr/cgi-bin/cdsbib?1990RMxAA..21..381G" xr:uid="{00000000-0004-0000-0000-000012000000}"/>
    <hyperlink ref="AP3870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10" workbookViewId="0">
      <selection activeCell="A35" sqref="A35:D61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1" t="s">
        <v>56</v>
      </c>
      <c r="I1" s="42" t="s">
        <v>57</v>
      </c>
      <c r="J1" s="43" t="s">
        <v>58</v>
      </c>
    </row>
    <row r="2" spans="1:16" x14ac:dyDescent="0.2">
      <c r="I2" s="44" t="s">
        <v>59</v>
      </c>
      <c r="J2" s="45" t="s">
        <v>60</v>
      </c>
    </row>
    <row r="3" spans="1:16" x14ac:dyDescent="0.2">
      <c r="A3" s="46" t="s">
        <v>61</v>
      </c>
      <c r="I3" s="44" t="s">
        <v>62</v>
      </c>
      <c r="J3" s="45" t="s">
        <v>63</v>
      </c>
    </row>
    <row r="4" spans="1:16" x14ac:dyDescent="0.2">
      <c r="I4" s="44" t="s">
        <v>64</v>
      </c>
      <c r="J4" s="45" t="s">
        <v>63</v>
      </c>
    </row>
    <row r="5" spans="1:16" ht="13.5" thickBot="1" x14ac:dyDescent="0.25">
      <c r="I5" s="47" t="s">
        <v>65</v>
      </c>
      <c r="J5" s="48" t="s">
        <v>66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5366 </v>
      </c>
      <c r="B11" s="3" t="str">
        <f t="shared" ref="B11:B42" si="1">IF(H11=INT(H11),"I","II")</f>
        <v>I</v>
      </c>
      <c r="C11" s="16">
        <f t="shared" ref="C11:C42" si="2">1*G11</f>
        <v>52318.0524</v>
      </c>
      <c r="D11" s="19" t="str">
        <f t="shared" ref="D11:D42" si="3">VLOOKUP(F11,I$1:J$5,2,FALSE)</f>
        <v>vis</v>
      </c>
      <c r="E11" s="49">
        <f>VLOOKUP(C11,Active!C$21:E$970,3,FALSE)</f>
        <v>-43.000637904668018</v>
      </c>
      <c r="F11" s="3" t="s">
        <v>65</v>
      </c>
      <c r="G11" s="19" t="str">
        <f t="shared" ref="G11:G42" si="4">MID(I11,3,LEN(I11)-3)</f>
        <v>52318.0524</v>
      </c>
      <c r="H11" s="16">
        <f t="shared" ref="H11:H42" si="5">1*K11</f>
        <v>-4258</v>
      </c>
      <c r="I11" s="50" t="s">
        <v>67</v>
      </c>
      <c r="J11" s="51" t="s">
        <v>68</v>
      </c>
      <c r="K11" s="50">
        <v>-4258</v>
      </c>
      <c r="L11" s="50" t="s">
        <v>69</v>
      </c>
      <c r="M11" s="51" t="s">
        <v>70</v>
      </c>
      <c r="N11" s="51" t="s">
        <v>71</v>
      </c>
      <c r="O11" s="52" t="s">
        <v>72</v>
      </c>
      <c r="P11" s="53" t="s">
        <v>73</v>
      </c>
    </row>
    <row r="12" spans="1:16" ht="12.75" customHeight="1" thickBot="1" x14ac:dyDescent="0.25">
      <c r="A12" s="16" t="str">
        <f t="shared" si="0"/>
        <v>BAVM 156 </v>
      </c>
      <c r="B12" s="3" t="str">
        <f t="shared" si="1"/>
        <v>I</v>
      </c>
      <c r="C12" s="16">
        <f t="shared" si="2"/>
        <v>52318.0524</v>
      </c>
      <c r="D12" s="19" t="str">
        <f t="shared" si="3"/>
        <v>vis</v>
      </c>
      <c r="E12" s="49">
        <f>VLOOKUP(C12,Active!C$21:E$970,3,FALSE)</f>
        <v>-43.000637904668018</v>
      </c>
      <c r="F12" s="3" t="s">
        <v>65</v>
      </c>
      <c r="G12" s="19" t="str">
        <f t="shared" si="4"/>
        <v>52318.0524</v>
      </c>
      <c r="H12" s="16">
        <f t="shared" si="5"/>
        <v>-4258</v>
      </c>
      <c r="I12" s="50" t="s">
        <v>67</v>
      </c>
      <c r="J12" s="51" t="s">
        <v>68</v>
      </c>
      <c r="K12" s="50">
        <v>-4258</v>
      </c>
      <c r="L12" s="50" t="s">
        <v>69</v>
      </c>
      <c r="M12" s="51" t="s">
        <v>74</v>
      </c>
      <c r="N12" s="51" t="s">
        <v>71</v>
      </c>
      <c r="O12" s="52" t="s">
        <v>75</v>
      </c>
      <c r="P12" s="53" t="s">
        <v>76</v>
      </c>
    </row>
    <row r="13" spans="1:16" ht="12.75" customHeight="1" thickBot="1" x14ac:dyDescent="0.25">
      <c r="A13" s="16" t="str">
        <f t="shared" si="0"/>
        <v>IBVS 5366 </v>
      </c>
      <c r="B13" s="3" t="str">
        <f t="shared" si="1"/>
        <v>II</v>
      </c>
      <c r="C13" s="16">
        <f t="shared" si="2"/>
        <v>52325.088600000003</v>
      </c>
      <c r="D13" s="19" t="str">
        <f t="shared" si="3"/>
        <v>vis</v>
      </c>
      <c r="E13" s="49">
        <f>VLOOKUP(C13,Active!C$21:E$970,3,FALSE)</f>
        <v>-26.499075976314369</v>
      </c>
      <c r="F13" s="3" t="s">
        <v>65</v>
      </c>
      <c r="G13" s="19" t="str">
        <f t="shared" si="4"/>
        <v>52325.0886</v>
      </c>
      <c r="H13" s="16">
        <f t="shared" si="5"/>
        <v>-4241.5</v>
      </c>
      <c r="I13" s="50" t="s">
        <v>77</v>
      </c>
      <c r="J13" s="51" t="s">
        <v>78</v>
      </c>
      <c r="K13" s="50">
        <v>-4241.5</v>
      </c>
      <c r="L13" s="50" t="s">
        <v>79</v>
      </c>
      <c r="M13" s="51" t="s">
        <v>70</v>
      </c>
      <c r="N13" s="51" t="s">
        <v>71</v>
      </c>
      <c r="O13" s="52" t="s">
        <v>72</v>
      </c>
      <c r="P13" s="53" t="s">
        <v>73</v>
      </c>
    </row>
    <row r="14" spans="1:16" ht="12.75" customHeight="1" thickBot="1" x14ac:dyDescent="0.25">
      <c r="A14" s="16" t="str">
        <f t="shared" si="0"/>
        <v>BAVM 156 </v>
      </c>
      <c r="B14" s="3" t="str">
        <f t="shared" si="1"/>
        <v>II</v>
      </c>
      <c r="C14" s="16">
        <f t="shared" si="2"/>
        <v>52325.088600000003</v>
      </c>
      <c r="D14" s="19" t="str">
        <f t="shared" si="3"/>
        <v>vis</v>
      </c>
      <c r="E14" s="49">
        <f>VLOOKUP(C14,Active!C$21:E$970,3,FALSE)</f>
        <v>-26.499075976314369</v>
      </c>
      <c r="F14" s="3" t="s">
        <v>65</v>
      </c>
      <c r="G14" s="19" t="str">
        <f t="shared" si="4"/>
        <v>52325.0886</v>
      </c>
      <c r="H14" s="16">
        <f t="shared" si="5"/>
        <v>-4241.5</v>
      </c>
      <c r="I14" s="50" t="s">
        <v>77</v>
      </c>
      <c r="J14" s="51" t="s">
        <v>78</v>
      </c>
      <c r="K14" s="50">
        <v>-4241.5</v>
      </c>
      <c r="L14" s="50" t="s">
        <v>79</v>
      </c>
      <c r="M14" s="51" t="s">
        <v>74</v>
      </c>
      <c r="N14" s="51" t="s">
        <v>71</v>
      </c>
      <c r="O14" s="52" t="s">
        <v>75</v>
      </c>
      <c r="P14" s="53" t="s">
        <v>76</v>
      </c>
    </row>
    <row r="15" spans="1:16" ht="12.75" customHeight="1" thickBot="1" x14ac:dyDescent="0.25">
      <c r="A15" s="16" t="str">
        <f t="shared" si="0"/>
        <v>IBVS 5366 </v>
      </c>
      <c r="B15" s="3" t="str">
        <f t="shared" si="1"/>
        <v>I</v>
      </c>
      <c r="C15" s="16">
        <f t="shared" si="2"/>
        <v>52336.387600000002</v>
      </c>
      <c r="D15" s="19" t="str">
        <f t="shared" si="3"/>
        <v>vis</v>
      </c>
      <c r="E15" s="49">
        <f>VLOOKUP(C15,Active!C$21:E$970,3,FALSE)</f>
        <v>-2.3452377009584405E-4</v>
      </c>
      <c r="F15" s="3" t="s">
        <v>65</v>
      </c>
      <c r="G15" s="19" t="str">
        <f t="shared" si="4"/>
        <v>52336.3876</v>
      </c>
      <c r="H15" s="16">
        <f t="shared" si="5"/>
        <v>-4215</v>
      </c>
      <c r="I15" s="50" t="s">
        <v>80</v>
      </c>
      <c r="J15" s="51" t="s">
        <v>81</v>
      </c>
      <c r="K15" s="50">
        <v>-4215</v>
      </c>
      <c r="L15" s="50" t="s">
        <v>82</v>
      </c>
      <c r="M15" s="51" t="s">
        <v>70</v>
      </c>
      <c r="N15" s="51" t="s">
        <v>71</v>
      </c>
      <c r="O15" s="52" t="s">
        <v>72</v>
      </c>
      <c r="P15" s="53" t="s">
        <v>73</v>
      </c>
    </row>
    <row r="16" spans="1:16" ht="12.75" customHeight="1" thickBot="1" x14ac:dyDescent="0.25">
      <c r="A16" s="16" t="str">
        <f t="shared" si="0"/>
        <v>BAVM 156 </v>
      </c>
      <c r="B16" s="3" t="str">
        <f t="shared" si="1"/>
        <v>I</v>
      </c>
      <c r="C16" s="16">
        <f t="shared" si="2"/>
        <v>52336.387600000002</v>
      </c>
      <c r="D16" s="19" t="str">
        <f t="shared" si="3"/>
        <v>vis</v>
      </c>
      <c r="E16" s="49">
        <f>VLOOKUP(C16,Active!C$21:E$970,3,FALSE)</f>
        <v>-2.3452377009584405E-4</v>
      </c>
      <c r="F16" s="3" t="s">
        <v>65</v>
      </c>
      <c r="G16" s="19" t="str">
        <f t="shared" si="4"/>
        <v>52336.3876</v>
      </c>
      <c r="H16" s="16">
        <f t="shared" si="5"/>
        <v>-4215</v>
      </c>
      <c r="I16" s="50" t="s">
        <v>80</v>
      </c>
      <c r="J16" s="51" t="s">
        <v>81</v>
      </c>
      <c r="K16" s="50">
        <v>-4215</v>
      </c>
      <c r="L16" s="50" t="s">
        <v>82</v>
      </c>
      <c r="M16" s="51" t="s">
        <v>74</v>
      </c>
      <c r="N16" s="51" t="s">
        <v>71</v>
      </c>
      <c r="O16" s="52" t="s">
        <v>83</v>
      </c>
      <c r="P16" s="53" t="s">
        <v>76</v>
      </c>
    </row>
    <row r="17" spans="1:16" ht="12.75" customHeight="1" thickBot="1" x14ac:dyDescent="0.25">
      <c r="A17" s="16" t="str">
        <f t="shared" si="0"/>
        <v>IBVS 5366 </v>
      </c>
      <c r="B17" s="3" t="str">
        <f t="shared" si="1"/>
        <v>II</v>
      </c>
      <c r="C17" s="16">
        <f t="shared" si="2"/>
        <v>52361.3321</v>
      </c>
      <c r="D17" s="19" t="str">
        <f t="shared" si="3"/>
        <v>vis</v>
      </c>
      <c r="E17" s="49">
        <f>VLOOKUP(C17,Active!C$21:E$970,3,FALSE)</f>
        <v>58.500548785636624</v>
      </c>
      <c r="F17" s="3" t="s">
        <v>65</v>
      </c>
      <c r="G17" s="19" t="str">
        <f t="shared" si="4"/>
        <v>52361.3321</v>
      </c>
      <c r="H17" s="16">
        <f t="shared" si="5"/>
        <v>-4156.5</v>
      </c>
      <c r="I17" s="50" t="s">
        <v>84</v>
      </c>
      <c r="J17" s="51" t="s">
        <v>85</v>
      </c>
      <c r="K17" s="50">
        <v>-4156.5</v>
      </c>
      <c r="L17" s="50" t="s">
        <v>86</v>
      </c>
      <c r="M17" s="51" t="s">
        <v>70</v>
      </c>
      <c r="N17" s="51" t="s">
        <v>71</v>
      </c>
      <c r="O17" s="52" t="s">
        <v>72</v>
      </c>
      <c r="P17" s="53" t="s">
        <v>73</v>
      </c>
    </row>
    <row r="18" spans="1:16" ht="12.75" customHeight="1" thickBot="1" x14ac:dyDescent="0.25">
      <c r="A18" s="16" t="str">
        <f t="shared" si="0"/>
        <v>BAVM 156 </v>
      </c>
      <c r="B18" s="3" t="str">
        <f t="shared" si="1"/>
        <v>II</v>
      </c>
      <c r="C18" s="16">
        <f t="shared" si="2"/>
        <v>52361.3321</v>
      </c>
      <c r="D18" s="19" t="str">
        <f t="shared" si="3"/>
        <v>vis</v>
      </c>
      <c r="E18" s="49">
        <f>VLOOKUP(C18,Active!C$21:E$970,3,FALSE)</f>
        <v>58.500548785636624</v>
      </c>
      <c r="F18" s="3" t="s">
        <v>65</v>
      </c>
      <c r="G18" s="19" t="str">
        <f t="shared" si="4"/>
        <v>52361.3321</v>
      </c>
      <c r="H18" s="16">
        <f t="shared" si="5"/>
        <v>-4156.5</v>
      </c>
      <c r="I18" s="50" t="s">
        <v>84</v>
      </c>
      <c r="J18" s="51" t="s">
        <v>85</v>
      </c>
      <c r="K18" s="50">
        <v>-4156.5</v>
      </c>
      <c r="L18" s="50" t="s">
        <v>86</v>
      </c>
      <c r="M18" s="51" t="s">
        <v>74</v>
      </c>
      <c r="N18" s="51" t="s">
        <v>71</v>
      </c>
      <c r="O18" s="52" t="s">
        <v>83</v>
      </c>
      <c r="P18" s="53" t="s">
        <v>76</v>
      </c>
    </row>
    <row r="19" spans="1:16" ht="12.75" customHeight="1" thickBot="1" x14ac:dyDescent="0.25">
      <c r="A19" s="16" t="str">
        <f t="shared" si="0"/>
        <v>BAVM 158 </v>
      </c>
      <c r="B19" s="3" t="str">
        <f t="shared" si="1"/>
        <v>I</v>
      </c>
      <c r="C19" s="16">
        <f t="shared" si="2"/>
        <v>52362.394699999997</v>
      </c>
      <c r="D19" s="19" t="str">
        <f t="shared" si="3"/>
        <v>vis</v>
      </c>
      <c r="E19" s="49">
        <f>VLOOKUP(C19,Active!C$21:E$970,3,FALSE)</f>
        <v>60.992598429623605</v>
      </c>
      <c r="F19" s="3" t="s">
        <v>65</v>
      </c>
      <c r="G19" s="19" t="str">
        <f t="shared" si="4"/>
        <v>52362.3947</v>
      </c>
      <c r="H19" s="16">
        <f t="shared" si="5"/>
        <v>-4154</v>
      </c>
      <c r="I19" s="50" t="s">
        <v>87</v>
      </c>
      <c r="J19" s="51" t="s">
        <v>88</v>
      </c>
      <c r="K19" s="50">
        <v>-4154</v>
      </c>
      <c r="L19" s="50" t="s">
        <v>89</v>
      </c>
      <c r="M19" s="51" t="s">
        <v>74</v>
      </c>
      <c r="N19" s="51" t="s">
        <v>71</v>
      </c>
      <c r="O19" s="52" t="s">
        <v>83</v>
      </c>
      <c r="P19" s="53" t="s">
        <v>90</v>
      </c>
    </row>
    <row r="20" spans="1:16" ht="12.75" customHeight="1" thickBot="1" x14ac:dyDescent="0.25">
      <c r="A20" s="16" t="str">
        <f t="shared" si="0"/>
        <v>IBVS 5366 </v>
      </c>
      <c r="B20" s="3" t="str">
        <f t="shared" si="1"/>
        <v>I</v>
      </c>
      <c r="C20" s="16">
        <f t="shared" si="2"/>
        <v>52362.397400000002</v>
      </c>
      <c r="D20" s="19" t="str">
        <f t="shared" si="3"/>
        <v>vis</v>
      </c>
      <c r="E20" s="49">
        <f>VLOOKUP(C20,Active!C$21:E$970,3,FALSE)</f>
        <v>60.998930571586833</v>
      </c>
      <c r="F20" s="3" t="s">
        <v>65</v>
      </c>
      <c r="G20" s="19" t="str">
        <f t="shared" si="4"/>
        <v>52362.3974</v>
      </c>
      <c r="H20" s="16">
        <f t="shared" si="5"/>
        <v>-4154</v>
      </c>
      <c r="I20" s="50" t="s">
        <v>91</v>
      </c>
      <c r="J20" s="51" t="s">
        <v>92</v>
      </c>
      <c r="K20" s="50">
        <v>-4154</v>
      </c>
      <c r="L20" s="50" t="s">
        <v>93</v>
      </c>
      <c r="M20" s="51" t="s">
        <v>70</v>
      </c>
      <c r="N20" s="51" t="s">
        <v>71</v>
      </c>
      <c r="O20" s="52" t="s">
        <v>72</v>
      </c>
      <c r="P20" s="53" t="s">
        <v>73</v>
      </c>
    </row>
    <row r="21" spans="1:16" ht="12.75" customHeight="1" thickBot="1" x14ac:dyDescent="0.25">
      <c r="A21" s="16" t="str">
        <f t="shared" si="0"/>
        <v> PASJ 57; 983 </v>
      </c>
      <c r="B21" s="3" t="str">
        <f t="shared" si="1"/>
        <v>I</v>
      </c>
      <c r="C21" s="16">
        <f t="shared" si="2"/>
        <v>53359.309200000003</v>
      </c>
      <c r="D21" s="19" t="str">
        <f t="shared" si="3"/>
        <v>vis</v>
      </c>
      <c r="E21" s="49">
        <f>VLOOKUP(C21,Active!C$21:E$970,3,FALSE)</f>
        <v>2398.9941275246579</v>
      </c>
      <c r="F21" s="3" t="s">
        <v>65</v>
      </c>
      <c r="G21" s="19" t="str">
        <f t="shared" si="4"/>
        <v>53359.3092</v>
      </c>
      <c r="H21" s="16">
        <f t="shared" si="5"/>
        <v>-1816</v>
      </c>
      <c r="I21" s="50" t="s">
        <v>94</v>
      </c>
      <c r="J21" s="51" t="s">
        <v>95</v>
      </c>
      <c r="K21" s="50">
        <v>-1816</v>
      </c>
      <c r="L21" s="50" t="s">
        <v>89</v>
      </c>
      <c r="M21" s="51" t="s">
        <v>70</v>
      </c>
      <c r="N21" s="51" t="s">
        <v>71</v>
      </c>
      <c r="O21" s="52" t="s">
        <v>96</v>
      </c>
      <c r="P21" s="52" t="s">
        <v>97</v>
      </c>
    </row>
    <row r="22" spans="1:16" ht="12.75" customHeight="1" thickBot="1" x14ac:dyDescent="0.25">
      <c r="A22" s="16" t="str">
        <f t="shared" si="0"/>
        <v> PASJ 57; 983 </v>
      </c>
      <c r="B22" s="3" t="str">
        <f t="shared" si="1"/>
        <v>II</v>
      </c>
      <c r="C22" s="16">
        <f t="shared" si="2"/>
        <v>53361.228199999998</v>
      </c>
      <c r="D22" s="19" t="str">
        <f t="shared" si="3"/>
        <v>vis</v>
      </c>
      <c r="E22" s="49">
        <f>VLOOKUP(C22,Active!C$21:E$970,3,FALSE)</f>
        <v>2403.4946387864766</v>
      </c>
      <c r="F22" s="3" t="s">
        <v>65</v>
      </c>
      <c r="G22" s="19" t="str">
        <f t="shared" si="4"/>
        <v>53361.2282</v>
      </c>
      <c r="H22" s="16">
        <f t="shared" si="5"/>
        <v>-1811.5</v>
      </c>
      <c r="I22" s="50" t="s">
        <v>98</v>
      </c>
      <c r="J22" s="51" t="s">
        <v>99</v>
      </c>
      <c r="K22" s="50">
        <v>-1811.5</v>
      </c>
      <c r="L22" s="50" t="s">
        <v>100</v>
      </c>
      <c r="M22" s="51" t="s">
        <v>70</v>
      </c>
      <c r="N22" s="51" t="s">
        <v>71</v>
      </c>
      <c r="O22" s="52" t="s">
        <v>96</v>
      </c>
      <c r="P22" s="52" t="s">
        <v>97</v>
      </c>
    </row>
    <row r="23" spans="1:16" ht="12.75" customHeight="1" thickBot="1" x14ac:dyDescent="0.25">
      <c r="A23" s="16" t="str">
        <f t="shared" si="0"/>
        <v> PASJ 57; 983 </v>
      </c>
      <c r="B23" s="3" t="str">
        <f t="shared" si="1"/>
        <v>I</v>
      </c>
      <c r="C23" s="16">
        <f t="shared" si="2"/>
        <v>53361.438699999999</v>
      </c>
      <c r="D23" s="19" t="str">
        <f t="shared" si="3"/>
        <v>vis</v>
      </c>
      <c r="E23" s="49">
        <f>VLOOKUP(C23,Active!C$21:E$970,3,FALSE)</f>
        <v>2403.988311335002</v>
      </c>
      <c r="F23" s="3" t="s">
        <v>65</v>
      </c>
      <c r="G23" s="19" t="str">
        <f t="shared" si="4"/>
        <v>53361.4387</v>
      </c>
      <c r="H23" s="16">
        <f t="shared" si="5"/>
        <v>-1811</v>
      </c>
      <c r="I23" s="50" t="s">
        <v>101</v>
      </c>
      <c r="J23" s="51" t="s">
        <v>102</v>
      </c>
      <c r="K23" s="50">
        <v>-1811</v>
      </c>
      <c r="L23" s="50" t="s">
        <v>103</v>
      </c>
      <c r="M23" s="51" t="s">
        <v>70</v>
      </c>
      <c r="N23" s="51" t="s">
        <v>71</v>
      </c>
      <c r="O23" s="52" t="s">
        <v>96</v>
      </c>
      <c r="P23" s="52" t="s">
        <v>97</v>
      </c>
    </row>
    <row r="24" spans="1:16" ht="12.75" customHeight="1" thickBot="1" x14ac:dyDescent="0.25">
      <c r="A24" s="16" t="str">
        <f t="shared" si="0"/>
        <v>BAVM 209 </v>
      </c>
      <c r="B24" s="3" t="str">
        <f t="shared" si="1"/>
        <v>II</v>
      </c>
      <c r="C24" s="16">
        <f t="shared" si="2"/>
        <v>54510.366099999999</v>
      </c>
      <c r="D24" s="19" t="str">
        <f t="shared" si="3"/>
        <v>vis</v>
      </c>
      <c r="E24" s="49">
        <f>VLOOKUP(C24,Active!C$21:E$970,3,FALSE)</f>
        <v>5098.4962335481569</v>
      </c>
      <c r="F24" s="3" t="s">
        <v>65</v>
      </c>
      <c r="G24" s="19" t="str">
        <f t="shared" si="4"/>
        <v>54510.3661</v>
      </c>
      <c r="H24" s="16">
        <f t="shared" si="5"/>
        <v>883.5</v>
      </c>
      <c r="I24" s="50" t="s">
        <v>104</v>
      </c>
      <c r="J24" s="51" t="s">
        <v>105</v>
      </c>
      <c r="K24" s="50">
        <v>883.5</v>
      </c>
      <c r="L24" s="50" t="s">
        <v>106</v>
      </c>
      <c r="M24" s="51" t="s">
        <v>70</v>
      </c>
      <c r="N24" s="51" t="s">
        <v>107</v>
      </c>
      <c r="O24" s="52" t="s">
        <v>108</v>
      </c>
      <c r="P24" s="53" t="s">
        <v>109</v>
      </c>
    </row>
    <row r="25" spans="1:16" ht="12.75" customHeight="1" thickBot="1" x14ac:dyDescent="0.25">
      <c r="A25" s="16" t="str">
        <f t="shared" si="0"/>
        <v>IBVS 5894 </v>
      </c>
      <c r="B25" s="3" t="str">
        <f t="shared" si="1"/>
        <v>I</v>
      </c>
      <c r="C25" s="16">
        <f t="shared" si="2"/>
        <v>54888.792699999998</v>
      </c>
      <c r="D25" s="19" t="str">
        <f t="shared" si="3"/>
        <v>vis</v>
      </c>
      <c r="E25" s="49">
        <f>VLOOKUP(C25,Active!C$21:E$970,3,FALSE)</f>
        <v>5985.9965853338181</v>
      </c>
      <c r="F25" s="3" t="s">
        <v>65</v>
      </c>
      <c r="G25" s="19" t="str">
        <f t="shared" si="4"/>
        <v>54888.7927</v>
      </c>
      <c r="H25" s="16">
        <f t="shared" si="5"/>
        <v>1771</v>
      </c>
      <c r="I25" s="50" t="s">
        <v>110</v>
      </c>
      <c r="J25" s="51" t="s">
        <v>111</v>
      </c>
      <c r="K25" s="50" t="s">
        <v>112</v>
      </c>
      <c r="L25" s="50" t="s">
        <v>89</v>
      </c>
      <c r="M25" s="51" t="s">
        <v>70</v>
      </c>
      <c r="N25" s="51" t="s">
        <v>65</v>
      </c>
      <c r="O25" s="52" t="s">
        <v>113</v>
      </c>
      <c r="P25" s="53" t="s">
        <v>114</v>
      </c>
    </row>
    <row r="26" spans="1:16" ht="12.75" customHeight="1" thickBot="1" x14ac:dyDescent="0.25">
      <c r="A26" s="16" t="str">
        <f t="shared" si="0"/>
        <v>IBVS 5929 </v>
      </c>
      <c r="B26" s="3" t="str">
        <f t="shared" si="1"/>
        <v>I</v>
      </c>
      <c r="C26" s="16">
        <f t="shared" si="2"/>
        <v>55159.976999999999</v>
      </c>
      <c r="D26" s="19" t="str">
        <f t="shared" si="3"/>
        <v>vis</v>
      </c>
      <c r="E26" s="49">
        <f>VLOOKUP(C26,Active!C$21:E$970,3,FALSE)</f>
        <v>6621.9882456683454</v>
      </c>
      <c r="F26" s="3" t="s">
        <v>65</v>
      </c>
      <c r="G26" s="19" t="str">
        <f t="shared" si="4"/>
        <v>55159.977</v>
      </c>
      <c r="H26" s="16">
        <f t="shared" si="5"/>
        <v>2407</v>
      </c>
      <c r="I26" s="50" t="s">
        <v>115</v>
      </c>
      <c r="J26" s="51" t="s">
        <v>116</v>
      </c>
      <c r="K26" s="50" t="s">
        <v>117</v>
      </c>
      <c r="L26" s="50" t="s">
        <v>118</v>
      </c>
      <c r="M26" s="51" t="s">
        <v>70</v>
      </c>
      <c r="N26" s="51" t="s">
        <v>119</v>
      </c>
      <c r="O26" s="52" t="s">
        <v>120</v>
      </c>
      <c r="P26" s="53" t="s">
        <v>121</v>
      </c>
    </row>
    <row r="27" spans="1:16" ht="12.75" customHeight="1" thickBot="1" x14ac:dyDescent="0.25">
      <c r="A27" s="16" t="str">
        <f t="shared" si="0"/>
        <v>IBVS 5945 </v>
      </c>
      <c r="B27" s="3" t="str">
        <f t="shared" si="1"/>
        <v>I</v>
      </c>
      <c r="C27" s="16">
        <f t="shared" si="2"/>
        <v>55268.714200000002</v>
      </c>
      <c r="D27" s="19" t="str">
        <f t="shared" si="3"/>
        <v>vis</v>
      </c>
      <c r="E27" s="49">
        <f>VLOOKUP(C27,Active!C$21:E$970,3,FALSE)</f>
        <v>6877.0028330472214</v>
      </c>
      <c r="F27" s="3" t="s">
        <v>65</v>
      </c>
      <c r="G27" s="19" t="str">
        <f t="shared" si="4"/>
        <v>55268.7142</v>
      </c>
      <c r="H27" s="16">
        <f t="shared" si="5"/>
        <v>2662</v>
      </c>
      <c r="I27" s="50" t="s">
        <v>122</v>
      </c>
      <c r="J27" s="51" t="s">
        <v>123</v>
      </c>
      <c r="K27" s="50" t="s">
        <v>124</v>
      </c>
      <c r="L27" s="50" t="s">
        <v>125</v>
      </c>
      <c r="M27" s="51" t="s">
        <v>70</v>
      </c>
      <c r="N27" s="51" t="s">
        <v>65</v>
      </c>
      <c r="O27" s="52" t="s">
        <v>113</v>
      </c>
      <c r="P27" s="53" t="s">
        <v>126</v>
      </c>
    </row>
    <row r="28" spans="1:16" ht="12.75" customHeight="1" thickBot="1" x14ac:dyDescent="0.25">
      <c r="A28" s="16" t="str">
        <f t="shared" si="0"/>
        <v> arXiv 1204.0122 </v>
      </c>
      <c r="B28" s="3" t="str">
        <f t="shared" si="1"/>
        <v>II</v>
      </c>
      <c r="C28" s="16">
        <f t="shared" si="2"/>
        <v>55560.157099999997</v>
      </c>
      <c r="D28" s="19" t="str">
        <f t="shared" si="3"/>
        <v>vis</v>
      </c>
      <c r="E28" s="49">
        <f>VLOOKUP(C28,Active!C$21:E$970,3,FALSE)</f>
        <v>7560.5057270706047</v>
      </c>
      <c r="F28" s="3" t="s">
        <v>65</v>
      </c>
      <c r="G28" s="19" t="str">
        <f t="shared" si="4"/>
        <v>55560.1571</v>
      </c>
      <c r="H28" s="16">
        <f t="shared" si="5"/>
        <v>3345.5</v>
      </c>
      <c r="I28" s="50" t="s">
        <v>127</v>
      </c>
      <c r="J28" s="51" t="s">
        <v>128</v>
      </c>
      <c r="K28" s="50" t="s">
        <v>129</v>
      </c>
      <c r="L28" s="50" t="s">
        <v>86</v>
      </c>
      <c r="M28" s="51" t="s">
        <v>70</v>
      </c>
      <c r="N28" s="51" t="s">
        <v>71</v>
      </c>
      <c r="O28" s="52" t="s">
        <v>130</v>
      </c>
      <c r="P28" s="52" t="s">
        <v>131</v>
      </c>
    </row>
    <row r="29" spans="1:16" ht="12.75" customHeight="1" thickBot="1" x14ac:dyDescent="0.25">
      <c r="A29" s="16" t="str">
        <f t="shared" si="0"/>
        <v> arXiv 1204.0122 </v>
      </c>
      <c r="B29" s="3" t="str">
        <f t="shared" si="1"/>
        <v>I</v>
      </c>
      <c r="C29" s="16">
        <f t="shared" si="2"/>
        <v>55560.370600000002</v>
      </c>
      <c r="D29" s="19" t="str">
        <f t="shared" si="3"/>
        <v>vis</v>
      </c>
      <c r="E29" s="49">
        <f>VLOOKUP(C29,Active!C$21:E$970,3,FALSE)</f>
        <v>7561.0064353324206</v>
      </c>
      <c r="F29" s="3" t="s">
        <v>65</v>
      </c>
      <c r="G29" s="19" t="str">
        <f t="shared" si="4"/>
        <v>55560.3706</v>
      </c>
      <c r="H29" s="16">
        <f t="shared" si="5"/>
        <v>3346</v>
      </c>
      <c r="I29" s="50" t="s">
        <v>132</v>
      </c>
      <c r="J29" s="51" t="s">
        <v>133</v>
      </c>
      <c r="K29" s="50" t="s">
        <v>134</v>
      </c>
      <c r="L29" s="50" t="s">
        <v>135</v>
      </c>
      <c r="M29" s="51" t="s">
        <v>70</v>
      </c>
      <c r="N29" s="51" t="s">
        <v>71</v>
      </c>
      <c r="O29" s="52" t="s">
        <v>130</v>
      </c>
      <c r="P29" s="52" t="s">
        <v>131</v>
      </c>
    </row>
    <row r="30" spans="1:16" ht="12.75" customHeight="1" thickBot="1" x14ac:dyDescent="0.25">
      <c r="A30" s="16" t="str">
        <f t="shared" si="0"/>
        <v> arXiv 1204.0122 </v>
      </c>
      <c r="B30" s="3" t="str">
        <f t="shared" si="1"/>
        <v>I</v>
      </c>
      <c r="C30" s="16">
        <f t="shared" si="2"/>
        <v>55561.2235</v>
      </c>
      <c r="D30" s="19" t="str">
        <f t="shared" si="3"/>
        <v>vis</v>
      </c>
      <c r="E30" s="49">
        <f>VLOOKUP(C30,Active!C$21:E$970,3,FALSE)</f>
        <v>7563.0066886180939</v>
      </c>
      <c r="F30" s="3" t="s">
        <v>65</v>
      </c>
      <c r="G30" s="19" t="str">
        <f t="shared" si="4"/>
        <v>55561.2235</v>
      </c>
      <c r="H30" s="16">
        <f t="shared" si="5"/>
        <v>3348</v>
      </c>
      <c r="I30" s="50" t="s">
        <v>136</v>
      </c>
      <c r="J30" s="51" t="s">
        <v>137</v>
      </c>
      <c r="K30" s="50" t="s">
        <v>138</v>
      </c>
      <c r="L30" s="50" t="s">
        <v>139</v>
      </c>
      <c r="M30" s="51" t="s">
        <v>70</v>
      </c>
      <c r="N30" s="51" t="s">
        <v>71</v>
      </c>
      <c r="O30" s="52" t="s">
        <v>130</v>
      </c>
      <c r="P30" s="52" t="s">
        <v>131</v>
      </c>
    </row>
    <row r="31" spans="1:16" ht="12.75" customHeight="1" thickBot="1" x14ac:dyDescent="0.25">
      <c r="A31" s="16" t="str">
        <f t="shared" si="0"/>
        <v> arXiv 1204.0122 </v>
      </c>
      <c r="B31" s="3" t="str">
        <f t="shared" si="1"/>
        <v>II</v>
      </c>
      <c r="C31" s="16">
        <f t="shared" si="2"/>
        <v>55561.436800000003</v>
      </c>
      <c r="D31" s="19" t="str">
        <f t="shared" si="3"/>
        <v>vis</v>
      </c>
      <c r="E31" s="49">
        <f>VLOOKUP(C31,Active!C$21:E$970,3,FALSE)</f>
        <v>7563.5069278323526</v>
      </c>
      <c r="F31" s="3" t="s">
        <v>65</v>
      </c>
      <c r="G31" s="19" t="str">
        <f t="shared" si="4"/>
        <v>55561.4368</v>
      </c>
      <c r="H31" s="16">
        <f t="shared" si="5"/>
        <v>3348.5</v>
      </c>
      <c r="I31" s="50" t="s">
        <v>140</v>
      </c>
      <c r="J31" s="51" t="s">
        <v>141</v>
      </c>
      <c r="K31" s="50" t="s">
        <v>142</v>
      </c>
      <c r="L31" s="50" t="s">
        <v>143</v>
      </c>
      <c r="M31" s="51" t="s">
        <v>70</v>
      </c>
      <c r="N31" s="51" t="s">
        <v>71</v>
      </c>
      <c r="O31" s="52" t="s">
        <v>130</v>
      </c>
      <c r="P31" s="52" t="s">
        <v>131</v>
      </c>
    </row>
    <row r="32" spans="1:16" ht="12.75" customHeight="1" thickBot="1" x14ac:dyDescent="0.25">
      <c r="A32" s="16" t="str">
        <f t="shared" si="0"/>
        <v>BAVM 215 </v>
      </c>
      <c r="B32" s="3" t="str">
        <f t="shared" si="1"/>
        <v>II</v>
      </c>
      <c r="C32" s="16">
        <f t="shared" si="2"/>
        <v>55599.387199999997</v>
      </c>
      <c r="D32" s="19" t="str">
        <f t="shared" si="3"/>
        <v>vis</v>
      </c>
      <c r="E32" s="49">
        <f>VLOOKUP(C32,Active!C$21:E$970,3,FALSE)</f>
        <v>7652.5096389271903</v>
      </c>
      <c r="F32" s="3" t="s">
        <v>65</v>
      </c>
      <c r="G32" s="19" t="str">
        <f t="shared" si="4"/>
        <v>55599.3872</v>
      </c>
      <c r="H32" s="16">
        <f t="shared" si="5"/>
        <v>3437.5</v>
      </c>
      <c r="I32" s="50" t="s">
        <v>155</v>
      </c>
      <c r="J32" s="51" t="s">
        <v>156</v>
      </c>
      <c r="K32" s="50" t="s">
        <v>157</v>
      </c>
      <c r="L32" s="50" t="s">
        <v>158</v>
      </c>
      <c r="M32" s="51" t="s">
        <v>70</v>
      </c>
      <c r="N32" s="51" t="s">
        <v>65</v>
      </c>
      <c r="O32" s="52" t="s">
        <v>159</v>
      </c>
      <c r="P32" s="53" t="s">
        <v>160</v>
      </c>
    </row>
    <row r="33" spans="1:16" ht="12.75" customHeight="1" thickBot="1" x14ac:dyDescent="0.25">
      <c r="A33" s="16" t="str">
        <f t="shared" si="0"/>
        <v>IBVS 5992 </v>
      </c>
      <c r="B33" s="3" t="str">
        <f t="shared" si="1"/>
        <v>II</v>
      </c>
      <c r="C33" s="16">
        <f t="shared" si="2"/>
        <v>55617.722600000001</v>
      </c>
      <c r="D33" s="19" t="str">
        <f t="shared" si="3"/>
        <v>vis</v>
      </c>
      <c r="E33" s="49">
        <f>VLOOKUP(C33,Active!C$21:E$970,3,FALSE)</f>
        <v>7695.5105113556456</v>
      </c>
      <c r="F33" s="3" t="s">
        <v>65</v>
      </c>
      <c r="G33" s="19" t="str">
        <f t="shared" si="4"/>
        <v>55617.7226</v>
      </c>
      <c r="H33" s="16">
        <f t="shared" si="5"/>
        <v>3480.5</v>
      </c>
      <c r="I33" s="50" t="s">
        <v>161</v>
      </c>
      <c r="J33" s="51" t="s">
        <v>162</v>
      </c>
      <c r="K33" s="50" t="s">
        <v>163</v>
      </c>
      <c r="L33" s="50" t="s">
        <v>164</v>
      </c>
      <c r="M33" s="51" t="s">
        <v>70</v>
      </c>
      <c r="N33" s="51" t="s">
        <v>65</v>
      </c>
      <c r="O33" s="52" t="s">
        <v>113</v>
      </c>
      <c r="P33" s="53" t="s">
        <v>165</v>
      </c>
    </row>
    <row r="34" spans="1:16" ht="12.75" customHeight="1" thickBot="1" x14ac:dyDescent="0.25">
      <c r="A34" s="16" t="str">
        <f t="shared" si="0"/>
        <v>BAVM 239 </v>
      </c>
      <c r="B34" s="3" t="str">
        <f t="shared" si="1"/>
        <v>I</v>
      </c>
      <c r="C34" s="16">
        <f t="shared" si="2"/>
        <v>57061.297700000003</v>
      </c>
      <c r="D34" s="19" t="str">
        <f t="shared" si="3"/>
        <v>vis</v>
      </c>
      <c r="E34" s="49">
        <f>VLOOKUP(C34,Active!C$21:E$970,3,FALSE)</f>
        <v>11081.037345566101</v>
      </c>
      <c r="F34" s="3" t="s">
        <v>65</v>
      </c>
      <c r="G34" s="19" t="str">
        <f t="shared" si="4"/>
        <v>57061.2977</v>
      </c>
      <c r="H34" s="16">
        <f t="shared" si="5"/>
        <v>6866</v>
      </c>
      <c r="I34" s="50" t="s">
        <v>252</v>
      </c>
      <c r="J34" s="51" t="s">
        <v>253</v>
      </c>
      <c r="K34" s="50" t="s">
        <v>254</v>
      </c>
      <c r="L34" s="50" t="s">
        <v>255</v>
      </c>
      <c r="M34" s="51" t="s">
        <v>70</v>
      </c>
      <c r="N34" s="51" t="s">
        <v>107</v>
      </c>
      <c r="O34" s="52" t="s">
        <v>159</v>
      </c>
      <c r="P34" s="53" t="s">
        <v>256</v>
      </c>
    </row>
    <row r="35" spans="1:16" ht="12.75" customHeight="1" thickBot="1" x14ac:dyDescent="0.25">
      <c r="A35" s="16" t="str">
        <f t="shared" si="0"/>
        <v>VSB 53 </v>
      </c>
      <c r="B35" s="3" t="str">
        <f t="shared" si="1"/>
        <v>II</v>
      </c>
      <c r="C35" s="16">
        <f t="shared" si="2"/>
        <v>55569.968099999998</v>
      </c>
      <c r="D35" s="19" t="str">
        <f t="shared" si="3"/>
        <v>vis</v>
      </c>
      <c r="E35" s="49">
        <f>VLOOKUP(C35,Active!C$21:E$970,3,FALSE)</f>
        <v>7583.5148547359704</v>
      </c>
      <c r="F35" s="3" t="s">
        <v>65</v>
      </c>
      <c r="G35" s="19" t="str">
        <f t="shared" si="4"/>
        <v>55569.9681</v>
      </c>
      <c r="H35" s="16">
        <f t="shared" si="5"/>
        <v>3368.5</v>
      </c>
      <c r="I35" s="50" t="s">
        <v>144</v>
      </c>
      <c r="J35" s="51" t="s">
        <v>145</v>
      </c>
      <c r="K35" s="50" t="s">
        <v>146</v>
      </c>
      <c r="L35" s="50" t="s">
        <v>147</v>
      </c>
      <c r="M35" s="51" t="s">
        <v>70</v>
      </c>
      <c r="N35" s="51" t="s">
        <v>148</v>
      </c>
      <c r="O35" s="52" t="s">
        <v>149</v>
      </c>
      <c r="P35" s="53" t="s">
        <v>150</v>
      </c>
    </row>
    <row r="36" spans="1:16" ht="12.75" customHeight="1" thickBot="1" x14ac:dyDescent="0.25">
      <c r="A36" s="16" t="str">
        <f t="shared" si="0"/>
        <v>VSB 53 </v>
      </c>
      <c r="B36" s="3" t="str">
        <f t="shared" si="1"/>
        <v>I</v>
      </c>
      <c r="C36" s="16">
        <f t="shared" si="2"/>
        <v>55570.180800000002</v>
      </c>
      <c r="D36" s="19" t="str">
        <f t="shared" si="3"/>
        <v>vis</v>
      </c>
      <c r="E36" s="49">
        <f>VLOOKUP(C36,Active!C$21:E$970,3,FALSE)</f>
        <v>7584.0136868075751</v>
      </c>
      <c r="F36" s="3" t="s">
        <v>65</v>
      </c>
      <c r="G36" s="19" t="str">
        <f t="shared" si="4"/>
        <v>55570.1808</v>
      </c>
      <c r="H36" s="16">
        <f t="shared" si="5"/>
        <v>3369</v>
      </c>
      <c r="I36" s="50" t="s">
        <v>151</v>
      </c>
      <c r="J36" s="51" t="s">
        <v>152</v>
      </c>
      <c r="K36" s="50" t="s">
        <v>153</v>
      </c>
      <c r="L36" s="50" t="s">
        <v>154</v>
      </c>
      <c r="M36" s="51" t="s">
        <v>70</v>
      </c>
      <c r="N36" s="51" t="s">
        <v>148</v>
      </c>
      <c r="O36" s="52" t="s">
        <v>149</v>
      </c>
      <c r="P36" s="53" t="s">
        <v>150</v>
      </c>
    </row>
    <row r="37" spans="1:16" ht="12.75" customHeight="1" thickBot="1" x14ac:dyDescent="0.25">
      <c r="A37" s="16" t="str">
        <f t="shared" si="0"/>
        <v>VSB 55 </v>
      </c>
      <c r="B37" s="3" t="str">
        <f t="shared" si="1"/>
        <v>I</v>
      </c>
      <c r="C37" s="16">
        <f t="shared" si="2"/>
        <v>55953.085500000001</v>
      </c>
      <c r="D37" s="19" t="str">
        <f t="shared" si="3"/>
        <v>vis</v>
      </c>
      <c r="E37" s="49">
        <f>VLOOKUP(C37,Active!C$21:E$970,3,FALSE)</f>
        <v>8482.016247807207</v>
      </c>
      <c r="F37" s="3" t="s">
        <v>65</v>
      </c>
      <c r="G37" s="19" t="str">
        <f t="shared" si="4"/>
        <v>55953.0855</v>
      </c>
      <c r="H37" s="16">
        <f t="shared" si="5"/>
        <v>4267</v>
      </c>
      <c r="I37" s="50" t="s">
        <v>166</v>
      </c>
      <c r="J37" s="51" t="s">
        <v>167</v>
      </c>
      <c r="K37" s="50" t="s">
        <v>168</v>
      </c>
      <c r="L37" s="50" t="s">
        <v>169</v>
      </c>
      <c r="M37" s="51" t="s">
        <v>70</v>
      </c>
      <c r="N37" s="51" t="s">
        <v>148</v>
      </c>
      <c r="O37" s="52" t="s">
        <v>149</v>
      </c>
      <c r="P37" s="53" t="s">
        <v>170</v>
      </c>
    </row>
    <row r="38" spans="1:16" ht="12.75" customHeight="1" thickBot="1" x14ac:dyDescent="0.25">
      <c r="A38" s="16" t="str">
        <f t="shared" si="0"/>
        <v>VSB 55 </v>
      </c>
      <c r="B38" s="3" t="str">
        <f t="shared" si="1"/>
        <v>I</v>
      </c>
      <c r="C38" s="16">
        <f t="shared" si="2"/>
        <v>55956.0726</v>
      </c>
      <c r="D38" s="19" t="str">
        <f t="shared" si="3"/>
        <v>vis</v>
      </c>
      <c r="E38" s="49">
        <f>VLOOKUP(C38,Active!C$21:E$970,3,FALSE)</f>
        <v>8489.0217075207092</v>
      </c>
      <c r="F38" s="3" t="s">
        <v>65</v>
      </c>
      <c r="G38" s="19" t="str">
        <f t="shared" si="4"/>
        <v>55956.0726</v>
      </c>
      <c r="H38" s="16">
        <f t="shared" si="5"/>
        <v>4274</v>
      </c>
      <c r="I38" s="50" t="s">
        <v>171</v>
      </c>
      <c r="J38" s="51" t="s">
        <v>172</v>
      </c>
      <c r="K38" s="50" t="s">
        <v>173</v>
      </c>
      <c r="L38" s="50" t="s">
        <v>174</v>
      </c>
      <c r="M38" s="51" t="s">
        <v>70</v>
      </c>
      <c r="N38" s="51" t="s">
        <v>148</v>
      </c>
      <c r="O38" s="52" t="s">
        <v>149</v>
      </c>
      <c r="P38" s="53" t="s">
        <v>170</v>
      </c>
    </row>
    <row r="39" spans="1:16" ht="12.75" customHeight="1" thickBot="1" x14ac:dyDescent="0.25">
      <c r="A39" s="16" t="str">
        <f t="shared" si="0"/>
        <v>VSB 55 </v>
      </c>
      <c r="B39" s="3" t="str">
        <f t="shared" si="1"/>
        <v>II</v>
      </c>
      <c r="C39" s="16">
        <f t="shared" si="2"/>
        <v>55957.991699999999</v>
      </c>
      <c r="D39" s="19" t="str">
        <f t="shared" si="3"/>
        <v>vis</v>
      </c>
      <c r="E39" s="49">
        <f>VLOOKUP(C39,Active!C$21:E$970,3,FALSE)</f>
        <v>8493.5224533063156</v>
      </c>
      <c r="F39" s="3" t="s">
        <v>65</v>
      </c>
      <c r="G39" s="19" t="str">
        <f t="shared" si="4"/>
        <v>55957.9917</v>
      </c>
      <c r="H39" s="16">
        <f t="shared" si="5"/>
        <v>4278.5</v>
      </c>
      <c r="I39" s="50" t="s">
        <v>175</v>
      </c>
      <c r="J39" s="51" t="s">
        <v>176</v>
      </c>
      <c r="K39" s="50" t="s">
        <v>177</v>
      </c>
      <c r="L39" s="50" t="s">
        <v>178</v>
      </c>
      <c r="M39" s="51" t="s">
        <v>70</v>
      </c>
      <c r="N39" s="51" t="s">
        <v>148</v>
      </c>
      <c r="O39" s="52" t="s">
        <v>149</v>
      </c>
      <c r="P39" s="53" t="s">
        <v>170</v>
      </c>
    </row>
    <row r="40" spans="1:16" ht="12.75" customHeight="1" thickBot="1" x14ac:dyDescent="0.25">
      <c r="A40" s="16" t="str">
        <f t="shared" si="0"/>
        <v>VSB 55 </v>
      </c>
      <c r="B40" s="3" t="str">
        <f t="shared" si="1"/>
        <v>I</v>
      </c>
      <c r="C40" s="16">
        <f t="shared" si="2"/>
        <v>55959.053500000002</v>
      </c>
      <c r="D40" s="19" t="str">
        <f t="shared" si="3"/>
        <v>vis</v>
      </c>
      <c r="E40" s="49">
        <f>VLOOKUP(C40,Active!C$21:E$970,3,FALSE)</f>
        <v>8496.0126267601063</v>
      </c>
      <c r="F40" s="3" t="s">
        <v>65</v>
      </c>
      <c r="G40" s="19" t="str">
        <f t="shared" si="4"/>
        <v>55959.0535</v>
      </c>
      <c r="H40" s="16">
        <f t="shared" si="5"/>
        <v>4281</v>
      </c>
      <c r="I40" s="50" t="s">
        <v>179</v>
      </c>
      <c r="J40" s="51" t="s">
        <v>180</v>
      </c>
      <c r="K40" s="50" t="s">
        <v>181</v>
      </c>
      <c r="L40" s="50" t="s">
        <v>182</v>
      </c>
      <c r="M40" s="51" t="s">
        <v>70</v>
      </c>
      <c r="N40" s="51" t="s">
        <v>148</v>
      </c>
      <c r="O40" s="52" t="s">
        <v>149</v>
      </c>
      <c r="P40" s="53" t="s">
        <v>170</v>
      </c>
    </row>
    <row r="41" spans="1:16" ht="12.75" customHeight="1" thickBot="1" x14ac:dyDescent="0.25">
      <c r="A41" s="16" t="str">
        <f t="shared" si="0"/>
        <v>VSB 55 </v>
      </c>
      <c r="B41" s="3" t="str">
        <f t="shared" si="1"/>
        <v>II</v>
      </c>
      <c r="C41" s="16">
        <f t="shared" si="2"/>
        <v>55960.12</v>
      </c>
      <c r="D41" s="19" t="str">
        <f t="shared" si="3"/>
        <v>vis</v>
      </c>
      <c r="E41" s="49">
        <f>VLOOKUP(C41,Active!C$21:E$970,3,FALSE)</f>
        <v>8498.5138228313663</v>
      </c>
      <c r="F41" s="3" t="s">
        <v>65</v>
      </c>
      <c r="G41" s="19" t="str">
        <f t="shared" si="4"/>
        <v>55960.120</v>
      </c>
      <c r="H41" s="16">
        <f t="shared" si="5"/>
        <v>4283.5</v>
      </c>
      <c r="I41" s="50" t="s">
        <v>183</v>
      </c>
      <c r="J41" s="51" t="s">
        <v>184</v>
      </c>
      <c r="K41" s="50" t="s">
        <v>185</v>
      </c>
      <c r="L41" s="50" t="s">
        <v>186</v>
      </c>
      <c r="M41" s="51" t="s">
        <v>70</v>
      </c>
      <c r="N41" s="51" t="s">
        <v>148</v>
      </c>
      <c r="O41" s="52" t="s">
        <v>149</v>
      </c>
      <c r="P41" s="53" t="s">
        <v>170</v>
      </c>
    </row>
    <row r="42" spans="1:16" ht="12.75" customHeight="1" thickBot="1" x14ac:dyDescent="0.25">
      <c r="A42" s="16" t="str">
        <f t="shared" si="0"/>
        <v>VSB 55 </v>
      </c>
      <c r="B42" s="3" t="str">
        <f t="shared" si="1"/>
        <v>I</v>
      </c>
      <c r="C42" s="16">
        <f t="shared" si="2"/>
        <v>55962.0458</v>
      </c>
      <c r="D42" s="19" t="str">
        <f t="shared" si="3"/>
        <v>vis</v>
      </c>
      <c r="E42" s="49">
        <f>VLOOKUP(C42,Active!C$21:E$970,3,FALSE)</f>
        <v>8503.0302817099619</v>
      </c>
      <c r="F42" s="3" t="s">
        <v>65</v>
      </c>
      <c r="G42" s="19" t="str">
        <f t="shared" si="4"/>
        <v>55962.0458</v>
      </c>
      <c r="H42" s="16">
        <f t="shared" si="5"/>
        <v>4288</v>
      </c>
      <c r="I42" s="50" t="s">
        <v>187</v>
      </c>
      <c r="J42" s="51" t="s">
        <v>188</v>
      </c>
      <c r="K42" s="50" t="s">
        <v>189</v>
      </c>
      <c r="L42" s="50" t="s">
        <v>190</v>
      </c>
      <c r="M42" s="51" t="s">
        <v>70</v>
      </c>
      <c r="N42" s="51" t="s">
        <v>148</v>
      </c>
      <c r="O42" s="52" t="s">
        <v>149</v>
      </c>
      <c r="P42" s="53" t="s">
        <v>170</v>
      </c>
    </row>
    <row r="43" spans="1:16" ht="12.75" customHeight="1" thickBot="1" x14ac:dyDescent="0.25">
      <c r="A43" s="16" t="str">
        <f t="shared" ref="A43:A61" si="6">P43</f>
        <v>VSB 55 </v>
      </c>
      <c r="B43" s="3" t="str">
        <f t="shared" ref="B43:B61" si="7">IF(H43=INT(H43),"I","II")</f>
        <v>II</v>
      </c>
      <c r="C43" s="16">
        <f t="shared" ref="C43:C61" si="8">1*G43</f>
        <v>55966.941899999998</v>
      </c>
      <c r="D43" s="19" t="str">
        <f t="shared" ref="D43:D61" si="9">VLOOKUP(F43,I$1:J$5,2,FALSE)</f>
        <v>vis</v>
      </c>
      <c r="E43" s="49">
        <f>VLOOKUP(C43,Active!C$21:E$970,3,FALSE)</f>
        <v>8514.5128003076916</v>
      </c>
      <c r="F43" s="3" t="s">
        <v>65</v>
      </c>
      <c r="G43" s="19" t="str">
        <f t="shared" ref="G43:G61" si="10">MID(I43,3,LEN(I43)-3)</f>
        <v>55966.9419</v>
      </c>
      <c r="H43" s="16">
        <f t="shared" ref="H43:H61" si="11">1*K43</f>
        <v>4299.5</v>
      </c>
      <c r="I43" s="50" t="s">
        <v>191</v>
      </c>
      <c r="J43" s="51" t="s">
        <v>192</v>
      </c>
      <c r="K43" s="50" t="s">
        <v>193</v>
      </c>
      <c r="L43" s="50" t="s">
        <v>194</v>
      </c>
      <c r="M43" s="51" t="s">
        <v>70</v>
      </c>
      <c r="N43" s="51" t="s">
        <v>148</v>
      </c>
      <c r="O43" s="52" t="s">
        <v>149</v>
      </c>
      <c r="P43" s="53" t="s">
        <v>170</v>
      </c>
    </row>
    <row r="44" spans="1:16" ht="12.75" customHeight="1" thickBot="1" x14ac:dyDescent="0.25">
      <c r="A44" s="16" t="str">
        <f t="shared" si="6"/>
        <v>VSB 55 </v>
      </c>
      <c r="B44" s="3" t="str">
        <f t="shared" si="7"/>
        <v>II</v>
      </c>
      <c r="C44" s="16">
        <f t="shared" si="8"/>
        <v>55969.928</v>
      </c>
      <c r="D44" s="19" t="str">
        <f t="shared" si="9"/>
        <v>vis</v>
      </c>
      <c r="E44" s="49">
        <f>VLOOKUP(C44,Active!C$21:E$970,3,FALSE)</f>
        <v>8521.515914783442</v>
      </c>
      <c r="F44" s="3" t="s">
        <v>65</v>
      </c>
      <c r="G44" s="19" t="str">
        <f t="shared" si="10"/>
        <v>55969.9280</v>
      </c>
      <c r="H44" s="16">
        <f t="shared" si="11"/>
        <v>4306.5</v>
      </c>
      <c r="I44" s="50" t="s">
        <v>195</v>
      </c>
      <c r="J44" s="51" t="s">
        <v>196</v>
      </c>
      <c r="K44" s="50" t="s">
        <v>197</v>
      </c>
      <c r="L44" s="50" t="s">
        <v>198</v>
      </c>
      <c r="M44" s="51" t="s">
        <v>70</v>
      </c>
      <c r="N44" s="51" t="s">
        <v>148</v>
      </c>
      <c r="O44" s="52" t="s">
        <v>149</v>
      </c>
      <c r="P44" s="53" t="s">
        <v>170</v>
      </c>
    </row>
    <row r="45" spans="1:16" ht="12.75" customHeight="1" thickBot="1" x14ac:dyDescent="0.25">
      <c r="A45" s="16" t="str">
        <f t="shared" si="6"/>
        <v>VSB 55 </v>
      </c>
      <c r="B45" s="3" t="str">
        <f t="shared" si="7"/>
        <v>II</v>
      </c>
      <c r="C45" s="16">
        <f t="shared" si="8"/>
        <v>56286.315799999997</v>
      </c>
      <c r="D45" s="19" t="str">
        <f t="shared" si="9"/>
        <v>vis</v>
      </c>
      <c r="E45" s="49">
        <f>VLOOKUP(C45,Active!C$21:E$970,3,FALSE)</f>
        <v>9263.5205302113463</v>
      </c>
      <c r="F45" s="3" t="s">
        <v>65</v>
      </c>
      <c r="G45" s="19" t="str">
        <f t="shared" si="10"/>
        <v>56286.3158</v>
      </c>
      <c r="H45" s="16">
        <f t="shared" si="11"/>
        <v>5048.5</v>
      </c>
      <c r="I45" s="50" t="s">
        <v>199</v>
      </c>
      <c r="J45" s="51" t="s">
        <v>200</v>
      </c>
      <c r="K45" s="50" t="s">
        <v>201</v>
      </c>
      <c r="L45" s="50" t="s">
        <v>202</v>
      </c>
      <c r="M45" s="51" t="s">
        <v>70</v>
      </c>
      <c r="N45" s="51" t="s">
        <v>65</v>
      </c>
      <c r="O45" s="52" t="s">
        <v>203</v>
      </c>
      <c r="P45" s="53" t="s">
        <v>170</v>
      </c>
    </row>
    <row r="46" spans="1:16" ht="12.75" customHeight="1" thickBot="1" x14ac:dyDescent="0.25">
      <c r="A46" s="16" t="str">
        <f t="shared" si="6"/>
        <v>VSB 56 </v>
      </c>
      <c r="B46" s="3" t="str">
        <f t="shared" si="7"/>
        <v>II</v>
      </c>
      <c r="C46" s="16">
        <f t="shared" si="8"/>
        <v>56307.208500000001</v>
      </c>
      <c r="D46" s="19" t="str">
        <f t="shared" si="9"/>
        <v>vis</v>
      </c>
      <c r="E46" s="49">
        <f>VLOOKUP(C46,Active!C$21:E$970,3,FALSE)</f>
        <v>9312.5188791639721</v>
      </c>
      <c r="F46" s="3" t="s">
        <v>65</v>
      </c>
      <c r="G46" s="19" t="str">
        <f t="shared" si="10"/>
        <v>56307.2085</v>
      </c>
      <c r="H46" s="16">
        <f t="shared" si="11"/>
        <v>5097.5</v>
      </c>
      <c r="I46" s="50" t="s">
        <v>204</v>
      </c>
      <c r="J46" s="51" t="s">
        <v>205</v>
      </c>
      <c r="K46" s="50" t="s">
        <v>206</v>
      </c>
      <c r="L46" s="50" t="s">
        <v>207</v>
      </c>
      <c r="M46" s="51" t="s">
        <v>70</v>
      </c>
      <c r="N46" s="51" t="s">
        <v>65</v>
      </c>
      <c r="O46" s="52" t="s">
        <v>203</v>
      </c>
      <c r="P46" s="53" t="s">
        <v>208</v>
      </c>
    </row>
    <row r="47" spans="1:16" ht="12.75" customHeight="1" thickBot="1" x14ac:dyDescent="0.25">
      <c r="A47" s="16" t="str">
        <f t="shared" si="6"/>
        <v>VSB 56 </v>
      </c>
      <c r="B47" s="3" t="str">
        <f t="shared" si="7"/>
        <v>I</v>
      </c>
      <c r="C47" s="16">
        <f t="shared" si="8"/>
        <v>56309.127899999999</v>
      </c>
      <c r="D47" s="19" t="str">
        <f t="shared" si="9"/>
        <v>vis</v>
      </c>
      <c r="E47" s="49">
        <f>VLOOKUP(C47,Active!C$21:E$970,3,FALSE)</f>
        <v>9317.0203285209063</v>
      </c>
      <c r="F47" s="3" t="s">
        <v>65</v>
      </c>
      <c r="G47" s="19" t="str">
        <f t="shared" si="10"/>
        <v>56309.1279</v>
      </c>
      <c r="H47" s="16">
        <f t="shared" si="11"/>
        <v>5102</v>
      </c>
      <c r="I47" s="50" t="s">
        <v>209</v>
      </c>
      <c r="J47" s="51" t="s">
        <v>210</v>
      </c>
      <c r="K47" s="50" t="s">
        <v>211</v>
      </c>
      <c r="L47" s="50" t="s">
        <v>212</v>
      </c>
      <c r="M47" s="51" t="s">
        <v>70</v>
      </c>
      <c r="N47" s="51" t="s">
        <v>213</v>
      </c>
      <c r="O47" s="52" t="s">
        <v>149</v>
      </c>
      <c r="P47" s="53" t="s">
        <v>208</v>
      </c>
    </row>
    <row r="48" spans="1:16" ht="12.75" customHeight="1" thickBot="1" x14ac:dyDescent="0.25">
      <c r="A48" s="16" t="str">
        <f t="shared" si="6"/>
        <v>VSB 56 </v>
      </c>
      <c r="B48" s="3" t="str">
        <f t="shared" si="7"/>
        <v>I</v>
      </c>
      <c r="C48" s="16">
        <f t="shared" si="8"/>
        <v>56309.128100000002</v>
      </c>
      <c r="D48" s="19" t="str">
        <f t="shared" si="9"/>
        <v>vis</v>
      </c>
      <c r="E48" s="49">
        <f>VLOOKUP(C48,Active!C$21:E$970,3,FALSE)</f>
        <v>9317.0207975684625</v>
      </c>
      <c r="F48" s="3" t="s">
        <v>65</v>
      </c>
      <c r="G48" s="19" t="str">
        <f t="shared" si="10"/>
        <v>56309.1281</v>
      </c>
      <c r="H48" s="16">
        <f t="shared" si="11"/>
        <v>5102</v>
      </c>
      <c r="I48" s="50" t="s">
        <v>214</v>
      </c>
      <c r="J48" s="51" t="s">
        <v>210</v>
      </c>
      <c r="K48" s="50" t="s">
        <v>211</v>
      </c>
      <c r="L48" s="50" t="s">
        <v>215</v>
      </c>
      <c r="M48" s="51" t="s">
        <v>70</v>
      </c>
      <c r="N48" s="51" t="s">
        <v>216</v>
      </c>
      <c r="O48" s="52" t="s">
        <v>149</v>
      </c>
      <c r="P48" s="53" t="s">
        <v>208</v>
      </c>
    </row>
    <row r="49" spans="1:16" ht="12.75" customHeight="1" thickBot="1" x14ac:dyDescent="0.25">
      <c r="A49" s="16" t="str">
        <f t="shared" si="6"/>
        <v>VSB 56 </v>
      </c>
      <c r="B49" s="3" t="str">
        <f t="shared" si="7"/>
        <v>I</v>
      </c>
      <c r="C49" s="16">
        <f t="shared" si="8"/>
        <v>56309.128700000001</v>
      </c>
      <c r="D49" s="19" t="str">
        <f t="shared" si="9"/>
        <v>vis</v>
      </c>
      <c r="E49" s="49">
        <f>VLOOKUP(C49,Active!C$21:E$970,3,FALSE)</f>
        <v>9317.0222047111183</v>
      </c>
      <c r="F49" s="3" t="s">
        <v>65</v>
      </c>
      <c r="G49" s="19" t="str">
        <f t="shared" si="10"/>
        <v>56309.1287</v>
      </c>
      <c r="H49" s="16">
        <f t="shared" si="11"/>
        <v>5102</v>
      </c>
      <c r="I49" s="50" t="s">
        <v>217</v>
      </c>
      <c r="J49" s="51" t="s">
        <v>218</v>
      </c>
      <c r="K49" s="50" t="s">
        <v>211</v>
      </c>
      <c r="L49" s="50" t="s">
        <v>174</v>
      </c>
      <c r="M49" s="51" t="s">
        <v>70</v>
      </c>
      <c r="N49" s="51" t="s">
        <v>65</v>
      </c>
      <c r="O49" s="52" t="s">
        <v>149</v>
      </c>
      <c r="P49" s="53" t="s">
        <v>208</v>
      </c>
    </row>
    <row r="50" spans="1:16" ht="12.75" customHeight="1" thickBot="1" x14ac:dyDescent="0.25">
      <c r="A50" s="16" t="str">
        <f t="shared" si="6"/>
        <v>VSB 56 </v>
      </c>
      <c r="B50" s="3" t="str">
        <f t="shared" si="7"/>
        <v>II</v>
      </c>
      <c r="C50" s="16">
        <f t="shared" si="8"/>
        <v>56311.045400000003</v>
      </c>
      <c r="D50" s="19" t="str">
        <f t="shared" si="9"/>
        <v>vis</v>
      </c>
      <c r="E50" s="49">
        <f>VLOOKUP(C50,Active!C$21:E$970,3,FALSE)</f>
        <v>9321.5173219261051</v>
      </c>
      <c r="F50" s="3" t="s">
        <v>65</v>
      </c>
      <c r="G50" s="19" t="str">
        <f t="shared" si="10"/>
        <v>56311.0454</v>
      </c>
      <c r="H50" s="16">
        <f t="shared" si="11"/>
        <v>5106.5</v>
      </c>
      <c r="I50" s="50" t="s">
        <v>219</v>
      </c>
      <c r="J50" s="51" t="s">
        <v>220</v>
      </c>
      <c r="K50" s="50" t="s">
        <v>221</v>
      </c>
      <c r="L50" s="50" t="s">
        <v>222</v>
      </c>
      <c r="M50" s="51" t="s">
        <v>70</v>
      </c>
      <c r="N50" s="51" t="s">
        <v>216</v>
      </c>
      <c r="O50" s="52" t="s">
        <v>149</v>
      </c>
      <c r="P50" s="53" t="s">
        <v>208</v>
      </c>
    </row>
    <row r="51" spans="1:16" ht="12.75" customHeight="1" thickBot="1" x14ac:dyDescent="0.25">
      <c r="A51" s="16" t="str">
        <f t="shared" si="6"/>
        <v>VSB 56 </v>
      </c>
      <c r="B51" s="3" t="str">
        <f t="shared" si="7"/>
        <v>II</v>
      </c>
      <c r="C51" s="16">
        <f t="shared" si="8"/>
        <v>56311.0461</v>
      </c>
      <c r="D51" s="19" t="str">
        <f t="shared" si="9"/>
        <v>vis</v>
      </c>
      <c r="E51" s="49">
        <f>VLOOKUP(C51,Active!C$21:E$970,3,FALSE)</f>
        <v>9321.518963592529</v>
      </c>
      <c r="F51" s="3" t="s">
        <v>65</v>
      </c>
      <c r="G51" s="19" t="str">
        <f t="shared" si="10"/>
        <v>56311.0461</v>
      </c>
      <c r="H51" s="16">
        <f t="shared" si="11"/>
        <v>5106.5</v>
      </c>
      <c r="I51" s="50" t="s">
        <v>223</v>
      </c>
      <c r="J51" s="51" t="s">
        <v>224</v>
      </c>
      <c r="K51" s="50" t="s">
        <v>221</v>
      </c>
      <c r="L51" s="50" t="s">
        <v>207</v>
      </c>
      <c r="M51" s="51" t="s">
        <v>70</v>
      </c>
      <c r="N51" s="51" t="s">
        <v>213</v>
      </c>
      <c r="O51" s="52" t="s">
        <v>149</v>
      </c>
      <c r="P51" s="53" t="s">
        <v>208</v>
      </c>
    </row>
    <row r="52" spans="1:16" ht="12.75" customHeight="1" thickBot="1" x14ac:dyDescent="0.25">
      <c r="A52" s="16" t="str">
        <f t="shared" si="6"/>
        <v>VSB 56 </v>
      </c>
      <c r="B52" s="3" t="str">
        <f t="shared" si="7"/>
        <v>II</v>
      </c>
      <c r="C52" s="16">
        <f t="shared" si="8"/>
        <v>56311.046499999997</v>
      </c>
      <c r="D52" s="19" t="str">
        <f t="shared" si="9"/>
        <v>vis</v>
      </c>
      <c r="E52" s="49">
        <f>VLOOKUP(C52,Active!C$21:E$970,3,FALSE)</f>
        <v>9321.5199016876268</v>
      </c>
      <c r="F52" s="3" t="s">
        <v>65</v>
      </c>
      <c r="G52" s="19" t="str">
        <f t="shared" si="10"/>
        <v>56311.0465</v>
      </c>
      <c r="H52" s="16">
        <f t="shared" si="11"/>
        <v>5106.5</v>
      </c>
      <c r="I52" s="50" t="s">
        <v>225</v>
      </c>
      <c r="J52" s="51" t="s">
        <v>224</v>
      </c>
      <c r="K52" s="50" t="s">
        <v>221</v>
      </c>
      <c r="L52" s="50" t="s">
        <v>226</v>
      </c>
      <c r="M52" s="51" t="s">
        <v>70</v>
      </c>
      <c r="N52" s="51" t="s">
        <v>65</v>
      </c>
      <c r="O52" s="52" t="s">
        <v>149</v>
      </c>
      <c r="P52" s="53" t="s">
        <v>208</v>
      </c>
    </row>
    <row r="53" spans="1:16" ht="12.75" customHeight="1" thickBot="1" x14ac:dyDescent="0.25">
      <c r="A53" s="16" t="str">
        <f t="shared" si="6"/>
        <v>VSB 56 </v>
      </c>
      <c r="B53" s="3" t="str">
        <f t="shared" si="7"/>
        <v>I</v>
      </c>
      <c r="C53" s="16">
        <f t="shared" si="8"/>
        <v>56318.078699999998</v>
      </c>
      <c r="D53" s="19" t="str">
        <f t="shared" si="9"/>
        <v>vis</v>
      </c>
      <c r="E53" s="49">
        <f>VLOOKUP(C53,Active!C$21:E$970,3,FALSE)</f>
        <v>9338.0120826649381</v>
      </c>
      <c r="F53" s="3" t="s">
        <v>65</v>
      </c>
      <c r="G53" s="19" t="str">
        <f t="shared" si="10"/>
        <v>56318.0787</v>
      </c>
      <c r="H53" s="16">
        <f t="shared" si="11"/>
        <v>5123</v>
      </c>
      <c r="I53" s="50" t="s">
        <v>227</v>
      </c>
      <c r="J53" s="51" t="s">
        <v>228</v>
      </c>
      <c r="K53" s="50" t="s">
        <v>229</v>
      </c>
      <c r="L53" s="50" t="s">
        <v>230</v>
      </c>
      <c r="M53" s="51" t="s">
        <v>70</v>
      </c>
      <c r="N53" s="51" t="s">
        <v>213</v>
      </c>
      <c r="O53" s="52" t="s">
        <v>149</v>
      </c>
      <c r="P53" s="53" t="s">
        <v>208</v>
      </c>
    </row>
    <row r="54" spans="1:16" ht="12.75" customHeight="1" thickBot="1" x14ac:dyDescent="0.25">
      <c r="A54" s="16" t="str">
        <f t="shared" si="6"/>
        <v>VSB 56 </v>
      </c>
      <c r="B54" s="3" t="str">
        <f t="shared" si="7"/>
        <v>I</v>
      </c>
      <c r="C54" s="16">
        <f t="shared" si="8"/>
        <v>56318.079899999997</v>
      </c>
      <c r="D54" s="19" t="str">
        <f t="shared" si="9"/>
        <v>vis</v>
      </c>
      <c r="E54" s="49">
        <f>VLOOKUP(C54,Active!C$21:E$970,3,FALSE)</f>
        <v>9338.0148969502479</v>
      </c>
      <c r="F54" s="3" t="s">
        <v>65</v>
      </c>
      <c r="G54" s="19" t="str">
        <f t="shared" si="10"/>
        <v>56318.0799</v>
      </c>
      <c r="H54" s="16">
        <f t="shared" si="11"/>
        <v>5123</v>
      </c>
      <c r="I54" s="50" t="s">
        <v>231</v>
      </c>
      <c r="J54" s="51" t="s">
        <v>232</v>
      </c>
      <c r="K54" s="50" t="s">
        <v>229</v>
      </c>
      <c r="L54" s="50" t="s">
        <v>154</v>
      </c>
      <c r="M54" s="51" t="s">
        <v>70</v>
      </c>
      <c r="N54" s="51" t="s">
        <v>65</v>
      </c>
      <c r="O54" s="52" t="s">
        <v>149</v>
      </c>
      <c r="P54" s="53" t="s">
        <v>208</v>
      </c>
    </row>
    <row r="55" spans="1:16" ht="12.75" customHeight="1" thickBot="1" x14ac:dyDescent="0.25">
      <c r="A55" s="16" t="str">
        <f t="shared" si="6"/>
        <v>VSB 56 </v>
      </c>
      <c r="B55" s="3" t="str">
        <f t="shared" si="7"/>
        <v>I</v>
      </c>
      <c r="C55" s="16">
        <f t="shared" si="8"/>
        <v>56318.080300000001</v>
      </c>
      <c r="D55" s="19" t="str">
        <f t="shared" si="9"/>
        <v>vis</v>
      </c>
      <c r="E55" s="49">
        <f>VLOOKUP(C55,Active!C$21:E$970,3,FALSE)</f>
        <v>9338.0158350453621</v>
      </c>
      <c r="F55" s="3" t="s">
        <v>65</v>
      </c>
      <c r="G55" s="19" t="str">
        <f t="shared" si="10"/>
        <v>56318.0803</v>
      </c>
      <c r="H55" s="16">
        <f t="shared" si="11"/>
        <v>5123</v>
      </c>
      <c r="I55" s="50" t="s">
        <v>233</v>
      </c>
      <c r="J55" s="51" t="s">
        <v>232</v>
      </c>
      <c r="K55" s="50" t="s">
        <v>229</v>
      </c>
      <c r="L55" s="50" t="s">
        <v>234</v>
      </c>
      <c r="M55" s="51" t="s">
        <v>70</v>
      </c>
      <c r="N55" s="51" t="s">
        <v>216</v>
      </c>
      <c r="O55" s="52" t="s">
        <v>149</v>
      </c>
      <c r="P55" s="53" t="s">
        <v>208</v>
      </c>
    </row>
    <row r="56" spans="1:16" ht="12.75" customHeight="1" thickBot="1" x14ac:dyDescent="0.25">
      <c r="A56" s="16" t="str">
        <f t="shared" si="6"/>
        <v>VSB 56 </v>
      </c>
      <c r="B56" s="3" t="str">
        <f t="shared" si="7"/>
        <v>II</v>
      </c>
      <c r="C56" s="16">
        <f t="shared" si="8"/>
        <v>56328.100400000003</v>
      </c>
      <c r="D56" s="19" t="str">
        <f t="shared" si="9"/>
        <v>vis</v>
      </c>
      <c r="E56" s="49">
        <f>VLOOKUP(C56,Active!C$21:E$970,3,FALSE)</f>
        <v>9361.5153519263877</v>
      </c>
      <c r="F56" s="3" t="s">
        <v>65</v>
      </c>
      <c r="G56" s="19" t="str">
        <f t="shared" si="10"/>
        <v>56328.1004</v>
      </c>
      <c r="H56" s="16">
        <f t="shared" si="11"/>
        <v>5146.5</v>
      </c>
      <c r="I56" s="50" t="s">
        <v>235</v>
      </c>
      <c r="J56" s="51" t="s">
        <v>236</v>
      </c>
      <c r="K56" s="50" t="s">
        <v>237</v>
      </c>
      <c r="L56" s="50" t="s">
        <v>238</v>
      </c>
      <c r="M56" s="51" t="s">
        <v>70</v>
      </c>
      <c r="N56" s="51" t="s">
        <v>216</v>
      </c>
      <c r="O56" s="52" t="s">
        <v>149</v>
      </c>
      <c r="P56" s="53" t="s">
        <v>208</v>
      </c>
    </row>
    <row r="57" spans="1:16" ht="12.75" customHeight="1" thickBot="1" x14ac:dyDescent="0.25">
      <c r="A57" s="16" t="str">
        <f t="shared" si="6"/>
        <v>VSB 56 </v>
      </c>
      <c r="B57" s="3" t="str">
        <f t="shared" si="7"/>
        <v>II</v>
      </c>
      <c r="C57" s="16">
        <f t="shared" si="8"/>
        <v>56328.103199999998</v>
      </c>
      <c r="D57" s="19" t="str">
        <f t="shared" si="9"/>
        <v>vis</v>
      </c>
      <c r="E57" s="49">
        <f>VLOOKUP(C57,Active!C$21:E$970,3,FALSE)</f>
        <v>9361.5219185921032</v>
      </c>
      <c r="F57" s="3" t="s">
        <v>65</v>
      </c>
      <c r="G57" s="19" t="str">
        <f t="shared" si="10"/>
        <v>56328.1032</v>
      </c>
      <c r="H57" s="16">
        <f t="shared" si="11"/>
        <v>5146.5</v>
      </c>
      <c r="I57" s="50" t="s">
        <v>239</v>
      </c>
      <c r="J57" s="51" t="s">
        <v>240</v>
      </c>
      <c r="K57" s="50" t="s">
        <v>237</v>
      </c>
      <c r="L57" s="50" t="s">
        <v>241</v>
      </c>
      <c r="M57" s="51" t="s">
        <v>70</v>
      </c>
      <c r="N57" s="51" t="s">
        <v>213</v>
      </c>
      <c r="O57" s="52" t="s">
        <v>149</v>
      </c>
      <c r="P57" s="53" t="s">
        <v>208</v>
      </c>
    </row>
    <row r="58" spans="1:16" ht="12.75" customHeight="1" thickBot="1" x14ac:dyDescent="0.25">
      <c r="A58" s="16" t="str">
        <f t="shared" si="6"/>
        <v>VSB 56 </v>
      </c>
      <c r="B58" s="3" t="str">
        <f t="shared" si="7"/>
        <v>II</v>
      </c>
      <c r="C58" s="16">
        <f t="shared" si="8"/>
        <v>56328.105100000001</v>
      </c>
      <c r="D58" s="19" t="str">
        <f t="shared" si="9"/>
        <v>vis</v>
      </c>
      <c r="E58" s="49">
        <f>VLOOKUP(C58,Active!C$21:E$970,3,FALSE)</f>
        <v>9361.5263745438551</v>
      </c>
      <c r="F58" s="3" t="s">
        <v>65</v>
      </c>
      <c r="G58" s="19" t="str">
        <f t="shared" si="10"/>
        <v>56328.1051</v>
      </c>
      <c r="H58" s="16">
        <f t="shared" si="11"/>
        <v>5146.5</v>
      </c>
      <c r="I58" s="50" t="s">
        <v>242</v>
      </c>
      <c r="J58" s="51" t="s">
        <v>243</v>
      </c>
      <c r="K58" s="50" t="s">
        <v>237</v>
      </c>
      <c r="L58" s="50" t="s">
        <v>244</v>
      </c>
      <c r="M58" s="51" t="s">
        <v>70</v>
      </c>
      <c r="N58" s="51" t="s">
        <v>65</v>
      </c>
      <c r="O58" s="52" t="s">
        <v>149</v>
      </c>
      <c r="P58" s="53" t="s">
        <v>208</v>
      </c>
    </row>
    <row r="59" spans="1:16" ht="12.75" customHeight="1" thickBot="1" x14ac:dyDescent="0.25">
      <c r="A59" s="16" t="str">
        <f t="shared" si="6"/>
        <v>VSB 59 </v>
      </c>
      <c r="B59" s="3" t="str">
        <f t="shared" si="7"/>
        <v>I</v>
      </c>
      <c r="C59" s="16">
        <f t="shared" si="8"/>
        <v>56689.049500000001</v>
      </c>
      <c r="D59" s="19" t="str">
        <f t="shared" si="9"/>
        <v>vis</v>
      </c>
      <c r="E59" s="49">
        <f>VLOOKUP(C59,Active!C$21:E$970,3,FALSE)</f>
        <v>10208.026810758078</v>
      </c>
      <c r="F59" s="3" t="s">
        <v>65</v>
      </c>
      <c r="G59" s="19" t="str">
        <f t="shared" si="10"/>
        <v>56689.0495</v>
      </c>
      <c r="H59" s="16">
        <f t="shared" si="11"/>
        <v>5993</v>
      </c>
      <c r="I59" s="50" t="s">
        <v>245</v>
      </c>
      <c r="J59" s="51" t="s">
        <v>246</v>
      </c>
      <c r="K59" s="50" t="s">
        <v>247</v>
      </c>
      <c r="L59" s="50" t="s">
        <v>244</v>
      </c>
      <c r="M59" s="51" t="s">
        <v>70</v>
      </c>
      <c r="N59" s="51" t="s">
        <v>213</v>
      </c>
      <c r="O59" s="52" t="s">
        <v>149</v>
      </c>
      <c r="P59" s="53" t="s">
        <v>248</v>
      </c>
    </row>
    <row r="60" spans="1:16" ht="12.75" customHeight="1" thickBot="1" x14ac:dyDescent="0.25">
      <c r="A60" s="16" t="str">
        <f t="shared" si="6"/>
        <v>VSB 59 </v>
      </c>
      <c r="B60" s="3" t="str">
        <f t="shared" si="7"/>
        <v>I</v>
      </c>
      <c r="C60" s="16">
        <f t="shared" si="8"/>
        <v>56689.0504</v>
      </c>
      <c r="D60" s="19" t="str">
        <f t="shared" si="9"/>
        <v>vis</v>
      </c>
      <c r="E60" s="49">
        <f>VLOOKUP(C60,Active!C$21:E$970,3,FALSE)</f>
        <v>10208.028921472061</v>
      </c>
      <c r="F60" s="3" t="s">
        <v>65</v>
      </c>
      <c r="G60" s="19" t="str">
        <f t="shared" si="10"/>
        <v>56689.0504</v>
      </c>
      <c r="H60" s="16">
        <f t="shared" si="11"/>
        <v>5993</v>
      </c>
      <c r="I60" s="50" t="s">
        <v>249</v>
      </c>
      <c r="J60" s="51" t="s">
        <v>250</v>
      </c>
      <c r="K60" s="50" t="s">
        <v>247</v>
      </c>
      <c r="L60" s="50" t="s">
        <v>251</v>
      </c>
      <c r="M60" s="51" t="s">
        <v>70</v>
      </c>
      <c r="N60" s="51" t="s">
        <v>216</v>
      </c>
      <c r="O60" s="52" t="s">
        <v>149</v>
      </c>
      <c r="P60" s="53" t="s">
        <v>248</v>
      </c>
    </row>
    <row r="61" spans="1:16" ht="12.75" customHeight="1" thickBot="1" x14ac:dyDescent="0.25">
      <c r="A61" s="16" t="str">
        <f t="shared" si="6"/>
        <v>VSB 59 </v>
      </c>
      <c r="B61" s="3" t="str">
        <f t="shared" si="7"/>
        <v>I</v>
      </c>
      <c r="C61" s="16">
        <f t="shared" si="8"/>
        <v>56689.0504</v>
      </c>
      <c r="D61" s="19" t="str">
        <f t="shared" si="9"/>
        <v>vis</v>
      </c>
      <c r="E61" s="49">
        <f>VLOOKUP(C61,Active!C$21:E$970,3,FALSE)</f>
        <v>10208.028921472061</v>
      </c>
      <c r="F61" s="3" t="s">
        <v>65</v>
      </c>
      <c r="G61" s="19" t="str">
        <f t="shared" si="10"/>
        <v>56689.0504</v>
      </c>
      <c r="H61" s="16">
        <f t="shared" si="11"/>
        <v>5993</v>
      </c>
      <c r="I61" s="50" t="s">
        <v>249</v>
      </c>
      <c r="J61" s="51" t="s">
        <v>250</v>
      </c>
      <c r="K61" s="50" t="s">
        <v>247</v>
      </c>
      <c r="L61" s="50" t="s">
        <v>251</v>
      </c>
      <c r="M61" s="51" t="s">
        <v>70</v>
      </c>
      <c r="N61" s="51" t="s">
        <v>65</v>
      </c>
      <c r="O61" s="52" t="s">
        <v>149</v>
      </c>
      <c r="P61" s="53" t="s">
        <v>248</v>
      </c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7" type="noConversion"/>
  <hyperlinks>
    <hyperlink ref="P11" r:id="rId1" display="http://www.konkoly.hu/cgi-bin/IBVS?5366" xr:uid="{00000000-0004-0000-0100-000000000000}"/>
    <hyperlink ref="P12" r:id="rId2" display="http://www.bav-astro.de/sfs/BAVM_link.php?BAVMnr=156" xr:uid="{00000000-0004-0000-0100-000001000000}"/>
    <hyperlink ref="P13" r:id="rId3" display="http://www.konkoly.hu/cgi-bin/IBVS?5366" xr:uid="{00000000-0004-0000-0100-000002000000}"/>
    <hyperlink ref="P14" r:id="rId4" display="http://www.bav-astro.de/sfs/BAVM_link.php?BAVMnr=156" xr:uid="{00000000-0004-0000-0100-000003000000}"/>
    <hyperlink ref="P15" r:id="rId5" display="http://www.konkoly.hu/cgi-bin/IBVS?5366" xr:uid="{00000000-0004-0000-0100-000004000000}"/>
    <hyperlink ref="P16" r:id="rId6" display="http://www.bav-astro.de/sfs/BAVM_link.php?BAVMnr=156" xr:uid="{00000000-0004-0000-0100-000005000000}"/>
    <hyperlink ref="P17" r:id="rId7" display="http://www.konkoly.hu/cgi-bin/IBVS?5366" xr:uid="{00000000-0004-0000-0100-000006000000}"/>
    <hyperlink ref="P18" r:id="rId8" display="http://www.bav-astro.de/sfs/BAVM_link.php?BAVMnr=156" xr:uid="{00000000-0004-0000-0100-000007000000}"/>
    <hyperlink ref="P19" r:id="rId9" display="http://www.bav-astro.de/sfs/BAVM_link.php?BAVMnr=158" xr:uid="{00000000-0004-0000-0100-000008000000}"/>
    <hyperlink ref="P20" r:id="rId10" display="http://www.konkoly.hu/cgi-bin/IBVS?5366" xr:uid="{00000000-0004-0000-0100-000009000000}"/>
    <hyperlink ref="P24" r:id="rId11" display="http://www.bav-astro.de/sfs/BAVM_link.php?BAVMnr=209" xr:uid="{00000000-0004-0000-0100-00000A000000}"/>
    <hyperlink ref="P25" r:id="rId12" display="http://www.konkoly.hu/cgi-bin/IBVS?5894" xr:uid="{00000000-0004-0000-0100-00000B000000}"/>
    <hyperlink ref="P26" r:id="rId13" display="http://www.konkoly.hu/cgi-bin/IBVS?5929" xr:uid="{00000000-0004-0000-0100-00000C000000}"/>
    <hyperlink ref="P27" r:id="rId14" display="http://www.konkoly.hu/cgi-bin/IBVS?5945" xr:uid="{00000000-0004-0000-0100-00000D000000}"/>
    <hyperlink ref="P35" r:id="rId15" display="http://vsolj.cetus-net.org/vsoljno53.pdf" xr:uid="{00000000-0004-0000-0100-00000E000000}"/>
    <hyperlink ref="P36" r:id="rId16" display="http://vsolj.cetus-net.org/vsoljno53.pdf" xr:uid="{00000000-0004-0000-0100-00000F000000}"/>
    <hyperlink ref="P32" r:id="rId17" display="http://www.bav-astro.de/sfs/BAVM_link.php?BAVMnr=215" xr:uid="{00000000-0004-0000-0100-000010000000}"/>
    <hyperlink ref="P33" r:id="rId18" display="http://www.konkoly.hu/cgi-bin/IBVS?5992" xr:uid="{00000000-0004-0000-0100-000011000000}"/>
    <hyperlink ref="P37" r:id="rId19" display="http://vsolj.cetus-net.org/vsoljno55.pdf" xr:uid="{00000000-0004-0000-0100-000012000000}"/>
    <hyperlink ref="P38" r:id="rId20" display="http://vsolj.cetus-net.org/vsoljno55.pdf" xr:uid="{00000000-0004-0000-0100-000013000000}"/>
    <hyperlink ref="P39" r:id="rId21" display="http://vsolj.cetus-net.org/vsoljno55.pdf" xr:uid="{00000000-0004-0000-0100-000014000000}"/>
    <hyperlink ref="P40" r:id="rId22" display="http://vsolj.cetus-net.org/vsoljno55.pdf" xr:uid="{00000000-0004-0000-0100-000015000000}"/>
    <hyperlink ref="P41" r:id="rId23" display="http://vsolj.cetus-net.org/vsoljno55.pdf" xr:uid="{00000000-0004-0000-0100-000016000000}"/>
    <hyperlink ref="P42" r:id="rId24" display="http://vsolj.cetus-net.org/vsoljno55.pdf" xr:uid="{00000000-0004-0000-0100-000017000000}"/>
    <hyperlink ref="P43" r:id="rId25" display="http://vsolj.cetus-net.org/vsoljno55.pdf" xr:uid="{00000000-0004-0000-0100-000018000000}"/>
    <hyperlink ref="P44" r:id="rId26" display="http://vsolj.cetus-net.org/vsoljno55.pdf" xr:uid="{00000000-0004-0000-0100-000019000000}"/>
    <hyperlink ref="P45" r:id="rId27" display="http://vsolj.cetus-net.org/vsoljno55.pdf" xr:uid="{00000000-0004-0000-0100-00001A000000}"/>
    <hyperlink ref="P46" r:id="rId28" display="http://vsolj.cetus-net.org/vsoljno56.pdf" xr:uid="{00000000-0004-0000-0100-00001B000000}"/>
    <hyperlink ref="P47" r:id="rId29" display="http://vsolj.cetus-net.org/vsoljno56.pdf" xr:uid="{00000000-0004-0000-0100-00001C000000}"/>
    <hyperlink ref="P48" r:id="rId30" display="http://vsolj.cetus-net.org/vsoljno56.pdf" xr:uid="{00000000-0004-0000-0100-00001D000000}"/>
    <hyperlink ref="P49" r:id="rId31" display="http://vsolj.cetus-net.org/vsoljno56.pdf" xr:uid="{00000000-0004-0000-0100-00001E000000}"/>
    <hyperlink ref="P50" r:id="rId32" display="http://vsolj.cetus-net.org/vsoljno56.pdf" xr:uid="{00000000-0004-0000-0100-00001F000000}"/>
    <hyperlink ref="P51" r:id="rId33" display="http://vsolj.cetus-net.org/vsoljno56.pdf" xr:uid="{00000000-0004-0000-0100-000020000000}"/>
    <hyperlink ref="P52" r:id="rId34" display="http://vsolj.cetus-net.org/vsoljno56.pdf" xr:uid="{00000000-0004-0000-0100-000021000000}"/>
    <hyperlink ref="P53" r:id="rId35" display="http://vsolj.cetus-net.org/vsoljno56.pdf" xr:uid="{00000000-0004-0000-0100-000022000000}"/>
    <hyperlink ref="P54" r:id="rId36" display="http://vsolj.cetus-net.org/vsoljno56.pdf" xr:uid="{00000000-0004-0000-0100-000023000000}"/>
    <hyperlink ref="P55" r:id="rId37" display="http://vsolj.cetus-net.org/vsoljno56.pdf" xr:uid="{00000000-0004-0000-0100-000024000000}"/>
    <hyperlink ref="P56" r:id="rId38" display="http://vsolj.cetus-net.org/vsoljno56.pdf" xr:uid="{00000000-0004-0000-0100-000025000000}"/>
    <hyperlink ref="P57" r:id="rId39" display="http://vsolj.cetus-net.org/vsoljno56.pdf" xr:uid="{00000000-0004-0000-0100-000026000000}"/>
    <hyperlink ref="P58" r:id="rId40" display="http://vsolj.cetus-net.org/vsoljno56.pdf" xr:uid="{00000000-0004-0000-0100-000027000000}"/>
    <hyperlink ref="P59" r:id="rId41" display="http://vsolj.cetus-net.org/vsoljno59.pdf" xr:uid="{00000000-0004-0000-0100-000028000000}"/>
    <hyperlink ref="P60" r:id="rId42" display="http://vsolj.cetus-net.org/vsoljno59.pdf" xr:uid="{00000000-0004-0000-0100-000029000000}"/>
    <hyperlink ref="P61" r:id="rId43" display="http://vsolj.cetus-net.org/vsoljno59.pdf" xr:uid="{00000000-0004-0000-0100-00002A000000}"/>
    <hyperlink ref="P34" r:id="rId44" display="http://www.bav-astro.de/sfs/BAVM_link.php?BAVMnr=239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2025-01-04T06:26:50Z</dcterms:modified>
</cp:coreProperties>
</file>