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31A3952-A74D-47A4-BB14-BFA32113CF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F14" i="1"/>
  <c r="E30" i="1"/>
  <c r="F30" i="1"/>
  <c r="G30" i="1"/>
  <c r="K30" i="1"/>
  <c r="Q30" i="1"/>
  <c r="E27" i="1"/>
  <c r="F27" i="1"/>
  <c r="G27" i="1"/>
  <c r="K27" i="1"/>
  <c r="E28" i="1"/>
  <c r="F28" i="1"/>
  <c r="G28" i="1"/>
  <c r="K28" i="1"/>
  <c r="E29" i="1"/>
  <c r="F29" i="1"/>
  <c r="G29" i="1"/>
  <c r="K29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J24" i="1"/>
  <c r="E25" i="1"/>
  <c r="F25" i="1"/>
  <c r="G25" i="1"/>
  <c r="J25" i="1"/>
  <c r="E26" i="1"/>
  <c r="F26" i="1"/>
  <c r="G26" i="1"/>
  <c r="K26" i="1"/>
  <c r="Q27" i="1"/>
  <c r="Q28" i="1"/>
  <c r="Q29" i="1"/>
  <c r="Q26" i="1"/>
  <c r="Q24" i="1"/>
  <c r="Q25" i="1"/>
  <c r="Q22" i="1"/>
  <c r="Q23" i="1"/>
  <c r="C21" i="1"/>
  <c r="Q21" i="1"/>
  <c r="C17" i="1"/>
  <c r="E21" i="1"/>
  <c r="F21" i="1"/>
  <c r="G21" i="1"/>
  <c r="I21" i="1"/>
  <c r="C11" i="1"/>
  <c r="C12" i="1"/>
  <c r="O31" i="1" l="1"/>
  <c r="F15" i="1"/>
  <c r="O28" i="1"/>
  <c r="O26" i="1"/>
  <c r="O25" i="1"/>
  <c r="O22" i="1"/>
  <c r="O24" i="1"/>
  <c r="O30" i="1"/>
  <c r="O21" i="1"/>
  <c r="O27" i="1"/>
  <c r="O23" i="1"/>
  <c r="O29" i="1"/>
  <c r="C15" i="1"/>
  <c r="F16" i="1" s="1"/>
  <c r="C16" i="1"/>
  <c r="D18" i="1" s="1"/>
  <c r="F18" i="1" l="1"/>
  <c r="F17" i="1"/>
  <c r="C18" i="1"/>
</calcChain>
</file>

<file path=xl/sharedStrings.xml><?xml version="1.0" encoding="utf-8"?>
<sst xmlns="http://schemas.openxmlformats.org/spreadsheetml/2006/main" count="69" uniqueCount="57">
  <si>
    <t>IBVS 6244</t>
  </si>
  <si>
    <t>PE</t>
  </si>
  <si>
    <t>IBVS 6196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</si>
  <si>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</si>
  <si>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</si>
  <si>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</si>
  <si>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</si>
  <si>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</si>
  <si>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</si>
  <si>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</si>
  <si>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</si>
  <si>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</si>
  <si>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</si>
  <si>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</si>
  <si>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</si>
  <si>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</si>
  <si>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</si>
  <si>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</si>
  <si>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</si>
  <si>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</si>
  <si>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</si>
  <si>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</si>
  <si>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</si>
  <si>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</si>
  <si>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</si>
  <si>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</si>
  <si>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</si>
  <si>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</si>
  <si>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</si>
  <si>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</si>
  <si>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</si>
  <si>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</si>
  <si>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</si>
  <si>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</si>
  <si>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</si>
  <si>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</si>
  <si>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</si>
  <si>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</si>
  <si>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</si>
  <si>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</si>
  <si>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</si>
  <si>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</si>
  <si>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</si>
  <si>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</si>
  <si>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NX Cam / GSC 3715-0403</t>
  </si>
  <si>
    <t>EW:</t>
  </si>
  <si>
    <t>IBVS 6042</t>
  </si>
  <si>
    <t>II</t>
  </si>
  <si>
    <t>IBVS 6152</t>
  </si>
  <si>
    <t>IBVS 6195</t>
  </si>
  <si>
    <t>vis</t>
  </si>
  <si>
    <t>OEJV 0179</t>
  </si>
  <si>
    <t>JBAV 96</t>
  </si>
  <si>
    <t>Next ToM-P</t>
  </si>
  <si>
    <t>Next ToM-S</t>
  </si>
  <si>
    <t>10.50-10.91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</si>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</sst>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9" fillId="24" borderId="0" xfId="0" applyFont="1" applyFill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32" fillId="0" borderId="0" xfId="42" applyFo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0" fillId="0" borderId="0" xfId="0" applyAlignment="1">
      <alignment horizontal="right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34" fillId="0" borderId="14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7" xfId="0" applyNumberFormat="1" applyFont="1" applyBorder="1" applyAlignment="1">
      <alignment horizontal="right" vertical="center"/>
    </xf>
    <xf numFmtId="0" fontId="6" fillId="25" borderId="13" xfId="0" applyFont="1" applyFill="1" applyBorder="1" applyAlignment="1">
      <alignment horizontal="center" vertical="center"/>
    </xf>
    <xf numFmtId="0" fontId="6" fillId="25" borderId="12" xfId="0" applyFont="1" applyFill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NX Cam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7976.5</c:v>
                </c:pt>
                <c:pt idx="2">
                  <c:v>7994.5</c:v>
                </c:pt>
                <c:pt idx="3">
                  <c:v>9083.5</c:v>
                </c:pt>
                <c:pt idx="4">
                  <c:v>9084</c:v>
                </c:pt>
                <c:pt idx="5">
                  <c:v>10386.5</c:v>
                </c:pt>
                <c:pt idx="6">
                  <c:v>9724.5</c:v>
                </c:pt>
                <c:pt idx="7">
                  <c:v>9724</c:v>
                </c:pt>
                <c:pt idx="8">
                  <c:v>9389</c:v>
                </c:pt>
                <c:pt idx="9">
                  <c:v>10366.5</c:v>
                </c:pt>
                <c:pt idx="10">
                  <c:v>14480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35-4DC4-9F92-59A7245F7D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7976.5</c:v>
                </c:pt>
                <c:pt idx="2">
                  <c:v>7994.5</c:v>
                </c:pt>
                <c:pt idx="3">
                  <c:v>9083.5</c:v>
                </c:pt>
                <c:pt idx="4">
                  <c:v>9084</c:v>
                </c:pt>
                <c:pt idx="5">
                  <c:v>10386.5</c:v>
                </c:pt>
                <c:pt idx="6">
                  <c:v>9724.5</c:v>
                </c:pt>
                <c:pt idx="7">
                  <c:v>9724</c:v>
                </c:pt>
                <c:pt idx="8">
                  <c:v>9389</c:v>
                </c:pt>
                <c:pt idx="9">
                  <c:v>10366.5</c:v>
                </c:pt>
                <c:pt idx="10">
                  <c:v>14480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35-4DC4-9F92-59A7245F7D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7976.5</c:v>
                </c:pt>
                <c:pt idx="2">
                  <c:v>7994.5</c:v>
                </c:pt>
                <c:pt idx="3">
                  <c:v>9083.5</c:v>
                </c:pt>
                <c:pt idx="4">
                  <c:v>9084</c:v>
                </c:pt>
                <c:pt idx="5">
                  <c:v>10386.5</c:v>
                </c:pt>
                <c:pt idx="6">
                  <c:v>9724.5</c:v>
                </c:pt>
                <c:pt idx="7">
                  <c:v>9724</c:v>
                </c:pt>
                <c:pt idx="8">
                  <c:v>9389</c:v>
                </c:pt>
                <c:pt idx="9">
                  <c:v>10366.5</c:v>
                </c:pt>
                <c:pt idx="10">
                  <c:v>14480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-0.25</c:v>
                </c:pt>
                <c:pt idx="4">
                  <c:v>-0.26360000000568107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35-4DC4-9F92-59A7245F7D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7976.5</c:v>
                </c:pt>
                <c:pt idx="2">
                  <c:v>7994.5</c:v>
                </c:pt>
                <c:pt idx="3">
                  <c:v>9083.5</c:v>
                </c:pt>
                <c:pt idx="4">
                  <c:v>9084</c:v>
                </c:pt>
                <c:pt idx="5">
                  <c:v>10386.5</c:v>
                </c:pt>
                <c:pt idx="6">
                  <c:v>9724.5</c:v>
                </c:pt>
                <c:pt idx="7">
                  <c:v>9724</c:v>
                </c:pt>
                <c:pt idx="8">
                  <c:v>9389</c:v>
                </c:pt>
                <c:pt idx="9">
                  <c:v>10366.5</c:v>
                </c:pt>
                <c:pt idx="10">
                  <c:v>14480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-0.22069999999803258</c:v>
                </c:pt>
                <c:pt idx="2">
                  <c:v>-0.22329999999783468</c:v>
                </c:pt>
                <c:pt idx="5">
                  <c:v>-0.29660000000149012</c:v>
                </c:pt>
                <c:pt idx="6">
                  <c:v>-0.28119999999762513</c:v>
                </c:pt>
                <c:pt idx="7">
                  <c:v>-0.29100000000471482</c:v>
                </c:pt>
                <c:pt idx="8">
                  <c:v>-0.29230000000097789</c:v>
                </c:pt>
                <c:pt idx="9">
                  <c:v>-0.29359999999724096</c:v>
                </c:pt>
                <c:pt idx="10">
                  <c:v>-0.40531000008923002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35-4DC4-9F92-59A7245F7D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7976.5</c:v>
                </c:pt>
                <c:pt idx="2">
                  <c:v>7994.5</c:v>
                </c:pt>
                <c:pt idx="3">
                  <c:v>9083.5</c:v>
                </c:pt>
                <c:pt idx="4">
                  <c:v>9084</c:v>
                </c:pt>
                <c:pt idx="5">
                  <c:v>10386.5</c:v>
                </c:pt>
                <c:pt idx="6">
                  <c:v>9724.5</c:v>
                </c:pt>
                <c:pt idx="7">
                  <c:v>9724</c:v>
                </c:pt>
                <c:pt idx="8">
                  <c:v>9389</c:v>
                </c:pt>
                <c:pt idx="9">
                  <c:v>10366.5</c:v>
                </c:pt>
                <c:pt idx="10">
                  <c:v>14480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35-4DC4-9F92-59A7245F7D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7976.5</c:v>
                </c:pt>
                <c:pt idx="2">
                  <c:v>7994.5</c:v>
                </c:pt>
                <c:pt idx="3">
                  <c:v>9083.5</c:v>
                </c:pt>
                <c:pt idx="4">
                  <c:v>9084</c:v>
                </c:pt>
                <c:pt idx="5">
                  <c:v>10386.5</c:v>
                </c:pt>
                <c:pt idx="6">
                  <c:v>9724.5</c:v>
                </c:pt>
                <c:pt idx="7">
                  <c:v>9724</c:v>
                </c:pt>
                <c:pt idx="8">
                  <c:v>9389</c:v>
                </c:pt>
                <c:pt idx="9">
                  <c:v>10366.5</c:v>
                </c:pt>
                <c:pt idx="10">
                  <c:v>14480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35-4DC4-9F92-59A7245F7D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9.0000000000000008E-4</c:v>
                  </c:pt>
                  <c:pt idx="3">
                    <c:v>9.5999999999999992E-3</c:v>
                  </c:pt>
                  <c:pt idx="4">
                    <c:v>7.0000000000000001E-3</c:v>
                  </c:pt>
                  <c:pt idx="5">
                    <c:v>5.9999999999999995E-4</c:v>
                  </c:pt>
                  <c:pt idx="6">
                    <c:v>5.7999999999999996E-3</c:v>
                  </c:pt>
                  <c:pt idx="7">
                    <c:v>6.6E-3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7976.5</c:v>
                </c:pt>
                <c:pt idx="2">
                  <c:v>7994.5</c:v>
                </c:pt>
                <c:pt idx="3">
                  <c:v>9083.5</c:v>
                </c:pt>
                <c:pt idx="4">
                  <c:v>9084</c:v>
                </c:pt>
                <c:pt idx="5">
                  <c:v>10386.5</c:v>
                </c:pt>
                <c:pt idx="6">
                  <c:v>9724.5</c:v>
                </c:pt>
                <c:pt idx="7">
                  <c:v>9724</c:v>
                </c:pt>
                <c:pt idx="8">
                  <c:v>9389</c:v>
                </c:pt>
                <c:pt idx="9">
                  <c:v>10366.5</c:v>
                </c:pt>
                <c:pt idx="10">
                  <c:v>14480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35-4DC4-9F92-59A7245F7D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7976.5</c:v>
                </c:pt>
                <c:pt idx="2">
                  <c:v>7994.5</c:v>
                </c:pt>
                <c:pt idx="3">
                  <c:v>9083.5</c:v>
                </c:pt>
                <c:pt idx="4">
                  <c:v>9084</c:v>
                </c:pt>
                <c:pt idx="5">
                  <c:v>10386.5</c:v>
                </c:pt>
                <c:pt idx="6">
                  <c:v>9724.5</c:v>
                </c:pt>
                <c:pt idx="7">
                  <c:v>9724</c:v>
                </c:pt>
                <c:pt idx="8">
                  <c:v>9389</c:v>
                </c:pt>
                <c:pt idx="9">
                  <c:v>10366.5</c:v>
                </c:pt>
                <c:pt idx="10">
                  <c:v>14480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-9.5704545768725002E-3</c:v>
                </c:pt>
                <c:pt idx="1">
                  <c:v>-0.2306426460910535</c:v>
                </c:pt>
                <c:pt idx="2">
                  <c:v>-0.23114152397574672</c:v>
                </c:pt>
                <c:pt idx="3">
                  <c:v>-0.26132363599968494</c:v>
                </c:pt>
                <c:pt idx="4">
                  <c:v>-0.26133749371870418</c:v>
                </c:pt>
                <c:pt idx="5">
                  <c:v>-0.29743685176386442</c:v>
                </c:pt>
                <c:pt idx="6">
                  <c:v>-0.27908923178237033</c:v>
                </c:pt>
                <c:pt idx="7">
                  <c:v>-0.27907537406335103</c:v>
                </c:pt>
                <c:pt idx="8">
                  <c:v>-0.26979070232044994</c:v>
                </c:pt>
                <c:pt idx="9">
                  <c:v>-0.29688254300309419</c:v>
                </c:pt>
                <c:pt idx="10">
                  <c:v>-0.41088999737450821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35-4DC4-9F92-59A7245F7D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7976.5</c:v>
                </c:pt>
                <c:pt idx="2">
                  <c:v>7994.5</c:v>
                </c:pt>
                <c:pt idx="3">
                  <c:v>9083.5</c:v>
                </c:pt>
                <c:pt idx="4">
                  <c:v>9084</c:v>
                </c:pt>
                <c:pt idx="5">
                  <c:v>10386.5</c:v>
                </c:pt>
                <c:pt idx="6">
                  <c:v>9724.5</c:v>
                </c:pt>
                <c:pt idx="7">
                  <c:v>9724</c:v>
                </c:pt>
                <c:pt idx="8">
                  <c:v>9389</c:v>
                </c:pt>
                <c:pt idx="9">
                  <c:v>10366.5</c:v>
                </c:pt>
                <c:pt idx="10">
                  <c:v>14480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35-4DC4-9F92-59A7245F7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28088"/>
        <c:axId val="1"/>
      </c:scatterChart>
      <c:valAx>
        <c:axId val="718728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28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FFBF04-D0EF-EF2F-93F3-B452675B6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29</v>
      </c>
      <c r="B2" t="s">
        <v>45</v>
      </c>
      <c r="C2" s="3"/>
      <c r="D2" s="3"/>
    </row>
    <row r="3" spans="1:6" ht="13.5" thickBot="1" x14ac:dyDescent="0.25"/>
    <row r="4" spans="1:6" ht="14.25" thickTop="1" thickBot="1" x14ac:dyDescent="0.25">
      <c r="A4" s="5" t="s">
        <v>6</v>
      </c>
      <c r="C4" s="25" t="s">
        <v>42</v>
      </c>
      <c r="D4" s="26" t="s">
        <v>42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42">
        <v>51447.79</v>
      </c>
      <c r="D7" s="27" t="s">
        <v>43</v>
      </c>
    </row>
    <row r="8" spans="1:6" x14ac:dyDescent="0.2">
      <c r="A8" t="s">
        <v>9</v>
      </c>
      <c r="C8" s="42">
        <v>0.60580000000000001</v>
      </c>
      <c r="D8" s="27" t="s">
        <v>43</v>
      </c>
    </row>
    <row r="9" spans="1:6" x14ac:dyDescent="0.2">
      <c r="A9" s="22" t="s">
        <v>37</v>
      </c>
      <c r="B9" s="23">
        <v>22</v>
      </c>
      <c r="C9" s="20" t="str">
        <f>"F"&amp;B9</f>
        <v>F22</v>
      </c>
      <c r="D9" s="21" t="str">
        <f>"G"&amp;B9</f>
        <v>G22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19">
        <f ca="1">INTERCEPT(INDIRECT($D$9):G992,INDIRECT($C$9):F992)</f>
        <v>-9.5704545768725002E-3</v>
      </c>
      <c r="D11" s="3"/>
      <c r="E11" s="10"/>
    </row>
    <row r="12" spans="1:6" x14ac:dyDescent="0.2">
      <c r="A12" s="10" t="s">
        <v>22</v>
      </c>
      <c r="B12" s="10"/>
      <c r="C12" s="19">
        <f ca="1">SLOPE(INDIRECT($D$9):G992,INDIRECT($C$9):F992)</f>
        <v>-2.7715438038510752E-5</v>
      </c>
      <c r="D12" s="3"/>
      <c r="E12" s="54" t="s">
        <v>56</v>
      </c>
      <c r="F12" s="53" t="s">
        <v>55</v>
      </c>
    </row>
    <row r="13" spans="1:6" x14ac:dyDescent="0.2">
      <c r="A13" s="10" t="s">
        <v>24</v>
      </c>
      <c r="B13" s="10"/>
      <c r="C13" s="3" t="s">
        <v>19</v>
      </c>
      <c r="E13" s="47" t="s">
        <v>39</v>
      </c>
      <c r="F13" s="49">
        <v>1</v>
      </c>
    </row>
    <row r="14" spans="1:6" x14ac:dyDescent="0.2">
      <c r="A14" s="10"/>
      <c r="B14" s="10"/>
      <c r="C14" s="10"/>
      <c r="E14" s="47" t="s">
        <v>36</v>
      </c>
      <c r="F14" s="50">
        <f ca="1">NOW()+15018.5+$C$5/24</f>
        <v>60678.806455439815</v>
      </c>
    </row>
    <row r="15" spans="1:6" x14ac:dyDescent="0.2">
      <c r="A15" s="12" t="s">
        <v>23</v>
      </c>
      <c r="B15" s="10"/>
      <c r="C15" s="13">
        <f ca="1">(C7+C11)+(C8+C12)*INT(MAX(F21:F3533))</f>
        <v>60219.363110002625</v>
      </c>
      <c r="E15" s="47" t="s">
        <v>40</v>
      </c>
      <c r="F15" s="50">
        <f ca="1">ROUND(2*($F$14-$C$7)/$C$8,0)/2+$F$13</f>
        <v>15238.5</v>
      </c>
    </row>
    <row r="16" spans="1:6" x14ac:dyDescent="0.2">
      <c r="A16" s="15" t="s">
        <v>10</v>
      </c>
      <c r="B16" s="10"/>
      <c r="C16" s="16">
        <f ca="1">+C8+C12</f>
        <v>0.60577228456196153</v>
      </c>
      <c r="E16" s="47" t="s">
        <v>41</v>
      </c>
      <c r="F16" s="50">
        <f ca="1">ROUND(2*($F$14-$C$15)/$C$16,0)/2+$F$13</f>
        <v>759.5</v>
      </c>
    </row>
    <row r="17" spans="1:21" ht="13.5" thickBot="1" x14ac:dyDescent="0.25">
      <c r="A17" s="14" t="s">
        <v>33</v>
      </c>
      <c r="B17" s="10"/>
      <c r="C17" s="10">
        <f>COUNT(C21:C2191)</f>
        <v>11</v>
      </c>
      <c r="E17" s="47" t="s">
        <v>53</v>
      </c>
      <c r="F17" s="51">
        <f ca="1">+$C$15+$C$16*$F$16-15018.5-$C$5/24</f>
        <v>45661.34299346077</v>
      </c>
    </row>
    <row r="18" spans="1:21" ht="14.25" thickTop="1" thickBot="1" x14ac:dyDescent="0.25">
      <c r="A18" s="15" t="s">
        <v>11</v>
      </c>
      <c r="B18" s="10"/>
      <c r="C18" s="18">
        <f ca="1">+C15</f>
        <v>60219.363110002625</v>
      </c>
      <c r="D18" s="46">
        <f ca="1">+C16</f>
        <v>0.60577228456196153</v>
      </c>
      <c r="E18" s="48" t="s">
        <v>54</v>
      </c>
      <c r="F18" s="52">
        <f ca="1">+($C$15+$C$16*$F$16)-($C$16/2)-15018.5-$C$5/24</f>
        <v>45661.040107318491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50</v>
      </c>
      <c r="J20" s="7" t="s">
        <v>1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4" t="s">
        <v>38</v>
      </c>
    </row>
    <row r="21" spans="1:21" x14ac:dyDescent="0.2">
      <c r="A21" t="s">
        <v>43</v>
      </c>
      <c r="C21" s="8">
        <f>C7</f>
        <v>51447.79</v>
      </c>
      <c r="D21" s="8" t="s">
        <v>19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-9.5704545768725002E-3</v>
      </c>
      <c r="Q21" s="2">
        <f t="shared" ref="Q21:Q26" si="3">+C21-15018.5</f>
        <v>36429.29</v>
      </c>
    </row>
    <row r="22" spans="1:21" x14ac:dyDescent="0.2">
      <c r="A22" s="29" t="s">
        <v>46</v>
      </c>
      <c r="B22" s="30" t="s">
        <v>47</v>
      </c>
      <c r="C22" s="31">
        <v>56279.733</v>
      </c>
      <c r="D22" s="31">
        <v>6.0000000000000006E-4</v>
      </c>
      <c r="E22">
        <f t="shared" si="0"/>
        <v>7976.1356883459875</v>
      </c>
      <c r="F22" s="28">
        <f t="shared" ref="F22:F30" si="4">ROUND(2*E22,0)/2+0.5</f>
        <v>7976.5</v>
      </c>
      <c r="G22">
        <f t="shared" si="1"/>
        <v>-0.22069999999803258</v>
      </c>
      <c r="K22">
        <f>+G22</f>
        <v>-0.22069999999803258</v>
      </c>
      <c r="O22">
        <f t="shared" ca="1" si="2"/>
        <v>-0.2306426460910535</v>
      </c>
      <c r="Q22" s="2">
        <f t="shared" si="3"/>
        <v>41261.233</v>
      </c>
    </row>
    <row r="23" spans="1:21" x14ac:dyDescent="0.2">
      <c r="A23" s="29" t="s">
        <v>46</v>
      </c>
      <c r="B23" s="30" t="s">
        <v>47</v>
      </c>
      <c r="C23" s="31">
        <v>56290.6348</v>
      </c>
      <c r="D23" s="31">
        <v>9.0000000000000008E-4</v>
      </c>
      <c r="E23">
        <f t="shared" si="0"/>
        <v>7994.1313965004938</v>
      </c>
      <c r="F23" s="28">
        <f t="shared" si="4"/>
        <v>7994.5</v>
      </c>
      <c r="G23">
        <f t="shared" si="1"/>
        <v>-0.22329999999783468</v>
      </c>
      <c r="K23">
        <f>+G23</f>
        <v>-0.22329999999783468</v>
      </c>
      <c r="O23">
        <f t="shared" ca="1" si="2"/>
        <v>-0.23114152397574672</v>
      </c>
      <c r="Q23" s="2">
        <f t="shared" si="3"/>
        <v>41272.1348</v>
      </c>
    </row>
    <row r="24" spans="1:21" x14ac:dyDescent="0.2">
      <c r="A24" s="32" t="s">
        <v>48</v>
      </c>
      <c r="B24" s="30"/>
      <c r="C24" s="32">
        <v>56950.3243</v>
      </c>
      <c r="D24" s="32">
        <v>9.5999999999999992E-3</v>
      </c>
      <c r="E24">
        <f t="shared" si="0"/>
        <v>9083.0873225486939</v>
      </c>
      <c r="F24" s="28">
        <f t="shared" si="4"/>
        <v>9083.5</v>
      </c>
      <c r="G24">
        <f t="shared" si="1"/>
        <v>-0.25</v>
      </c>
      <c r="J24">
        <f>+G24</f>
        <v>-0.25</v>
      </c>
      <c r="O24">
        <f t="shared" ca="1" si="2"/>
        <v>-0.26132363599968494</v>
      </c>
      <c r="Q24" s="2">
        <f t="shared" si="3"/>
        <v>41931.8243</v>
      </c>
    </row>
    <row r="25" spans="1:21" x14ac:dyDescent="0.2">
      <c r="A25" s="32" t="s">
        <v>48</v>
      </c>
      <c r="B25" s="30"/>
      <c r="C25" s="32">
        <v>56950.613599999997</v>
      </c>
      <c r="D25" s="32">
        <v>7.0000000000000001E-3</v>
      </c>
      <c r="E25">
        <f t="shared" si="0"/>
        <v>9083.5648728953383</v>
      </c>
      <c r="F25" s="28">
        <f t="shared" si="4"/>
        <v>9084</v>
      </c>
      <c r="G25">
        <f t="shared" si="1"/>
        <v>-0.26360000000568107</v>
      </c>
      <c r="J25">
        <f>+G25</f>
        <v>-0.26360000000568107</v>
      </c>
      <c r="O25">
        <f t="shared" ca="1" si="2"/>
        <v>-0.26133749371870418</v>
      </c>
      <c r="Q25" s="2">
        <f t="shared" si="3"/>
        <v>41932.113599999997</v>
      </c>
    </row>
    <row r="26" spans="1:21" x14ac:dyDescent="0.2">
      <c r="A26" s="5" t="s">
        <v>49</v>
      </c>
      <c r="C26" s="8">
        <v>57739.6351</v>
      </c>
      <c r="D26" s="8">
        <v>5.9999999999999995E-4</v>
      </c>
      <c r="E26">
        <f t="shared" si="0"/>
        <v>10386.01039947177</v>
      </c>
      <c r="F26" s="28">
        <f t="shared" si="4"/>
        <v>10386.5</v>
      </c>
      <c r="G26">
        <f t="shared" si="1"/>
        <v>-0.29660000000149012</v>
      </c>
      <c r="K26">
        <f>+G26</f>
        <v>-0.29660000000149012</v>
      </c>
      <c r="O26">
        <f t="shared" ca="1" si="2"/>
        <v>-0.29743685176386442</v>
      </c>
      <c r="Q26" s="2">
        <f t="shared" si="3"/>
        <v>42721.1351</v>
      </c>
    </row>
    <row r="27" spans="1:21" x14ac:dyDescent="0.2">
      <c r="A27" s="34" t="s">
        <v>2</v>
      </c>
      <c r="B27" s="35" t="s">
        <v>3</v>
      </c>
      <c r="C27" s="36">
        <v>57338.6109</v>
      </c>
      <c r="D27" s="36">
        <v>5.7999999999999996E-3</v>
      </c>
      <c r="E27">
        <f>+(C27-C$7)/C$8</f>
        <v>9724.0358204027707</v>
      </c>
      <c r="F27" s="28">
        <f t="shared" si="4"/>
        <v>9724.5</v>
      </c>
      <c r="G27">
        <f>+C27-(C$7+F27*C$8)</f>
        <v>-0.28119999999762513</v>
      </c>
      <c r="K27">
        <f>+G27</f>
        <v>-0.28119999999762513</v>
      </c>
      <c r="O27">
        <f ca="1">+C$11+C$12*$F27</f>
        <v>-0.27908923178237033</v>
      </c>
      <c r="Q27" s="2">
        <f>+C27-15018.5</f>
        <v>42320.1109</v>
      </c>
    </row>
    <row r="28" spans="1:21" x14ac:dyDescent="0.2">
      <c r="A28" s="34" t="s">
        <v>2</v>
      </c>
      <c r="B28" s="35" t="s">
        <v>3</v>
      </c>
      <c r="C28" s="36">
        <v>57338.298199999997</v>
      </c>
      <c r="D28" s="36">
        <v>6.6E-3</v>
      </c>
      <c r="E28">
        <f>+(C28-C$7)/C$8</f>
        <v>9723.5196434466761</v>
      </c>
      <c r="F28" s="28">
        <f t="shared" si="4"/>
        <v>9724</v>
      </c>
      <c r="G28">
        <f>+C28-(C$7+F28*C$8)</f>
        <v>-0.29100000000471482</v>
      </c>
      <c r="K28">
        <f>+G28</f>
        <v>-0.29100000000471482</v>
      </c>
      <c r="O28">
        <f ca="1">+C$11+C$12*$F28</f>
        <v>-0.27907537406335103</v>
      </c>
      <c r="Q28" s="2">
        <f>+C28-15018.5</f>
        <v>42319.798199999997</v>
      </c>
    </row>
    <row r="29" spans="1:21" x14ac:dyDescent="0.2">
      <c r="A29" s="37" t="s">
        <v>51</v>
      </c>
      <c r="B29" s="38" t="s">
        <v>3</v>
      </c>
      <c r="C29" s="39">
        <v>57135.353900000002</v>
      </c>
      <c r="D29" s="39">
        <v>5.9999999999999995E-4</v>
      </c>
      <c r="E29">
        <f>+(C29-C$7)/C$8</f>
        <v>9388.517497523937</v>
      </c>
      <c r="F29" s="28">
        <f t="shared" si="4"/>
        <v>9389</v>
      </c>
      <c r="G29">
        <f>+C29-(C$7+F29*C$8)</f>
        <v>-0.29230000000097789</v>
      </c>
      <c r="K29">
        <f>+G29</f>
        <v>-0.29230000000097789</v>
      </c>
      <c r="O29">
        <f ca="1">+C$11+C$12*$F29</f>
        <v>-0.26979070232044994</v>
      </c>
      <c r="Q29" s="2">
        <f>+C29-15018.5</f>
        <v>42116.853900000002</v>
      </c>
    </row>
    <row r="30" spans="1:21" x14ac:dyDescent="0.2">
      <c r="A30" s="33" t="s">
        <v>0</v>
      </c>
      <c r="B30" s="40" t="s">
        <v>3</v>
      </c>
      <c r="C30" s="41">
        <v>57727.522100000002</v>
      </c>
      <c r="D30" s="41">
        <v>4.0000000000000002E-4</v>
      </c>
      <c r="E30">
        <f>+(C30-C$7)/C$8</f>
        <v>10366.015351601191</v>
      </c>
      <c r="F30" s="28">
        <f t="shared" si="4"/>
        <v>10366.5</v>
      </c>
      <c r="G30">
        <f>+C30-(C$7+F30*C$8)</f>
        <v>-0.29359999999724096</v>
      </c>
      <c r="K30">
        <f>+G30</f>
        <v>-0.29359999999724096</v>
      </c>
      <c r="O30">
        <f ca="1">+C$11+C$12*$F30</f>
        <v>-0.29688254300309419</v>
      </c>
      <c r="Q30" s="2">
        <f>+C30-15018.5</f>
        <v>42709.022100000002</v>
      </c>
    </row>
    <row r="31" spans="1:21" x14ac:dyDescent="0.2">
      <c r="A31" s="43" t="s">
        <v>52</v>
      </c>
      <c r="B31" s="44" t="s">
        <v>3</v>
      </c>
      <c r="C31" s="45">
        <v>60219.368689999916</v>
      </c>
      <c r="D31" s="43">
        <v>4.0000000000000001E-3</v>
      </c>
      <c r="E31">
        <f>+(C31-C$7)/C$8</f>
        <v>14479.330950808708</v>
      </c>
      <c r="F31" s="28">
        <f t="shared" ref="F31" si="5">ROUND(2*E31,0)/2+0.5</f>
        <v>14480</v>
      </c>
      <c r="G31">
        <f>+C31-(C$7+F31*C$8)</f>
        <v>-0.40531000008923002</v>
      </c>
      <c r="K31">
        <f>+G31</f>
        <v>-0.40531000008923002</v>
      </c>
      <c r="O31">
        <f ca="1">+C$11+C$12*$F31</f>
        <v>-0.41088999737450821</v>
      </c>
      <c r="Q31" s="2">
        <f>+C31-15018.5</f>
        <v>45200.868689999916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630" r:id="rId1" display="http://vsolj.cetus-net.org/bulletin.html" xr:uid="{00000000-0004-0000-0000-000000000000}"/>
    <hyperlink ref="H64629" r:id="rId2" display="http://vsolj.cetus-net.org/bulletin.html" xr:uid="{00000000-0004-0000-0000-000001000000}"/>
    <hyperlink ref="H64622" r:id="rId3" display="https://www.aavso.org/ejaavso" xr:uid="{00000000-0004-0000-0000-000002000000}"/>
    <hyperlink ref="AP1480" r:id="rId4" display="http://cdsbib.u-strasbg.fr/cgi-bin/cdsbib?1990RMxAA..21..381G" xr:uid="{00000000-0004-0000-0000-000003000000}"/>
    <hyperlink ref="AP1477" r:id="rId5" display="http://cdsbib.u-strasbg.fr/cgi-bin/cdsbib?1990RMxAA..21..381G" xr:uid="{00000000-0004-0000-0000-000004000000}"/>
    <hyperlink ref="AP1479" r:id="rId6" display="http://cdsbib.u-strasbg.fr/cgi-bin/cdsbib?1990RMxAA..21..381G" xr:uid="{00000000-0004-0000-0000-000005000000}"/>
    <hyperlink ref="AP1455" r:id="rId7" display="http://cdsbib.u-strasbg.fr/cgi-bin/cdsbib?1990RMxAA..21..381G" xr:uid="{00000000-0004-0000-0000-000006000000}"/>
    <hyperlink ref="I64629" r:id="rId8" display="http://vsolj.cetus-net.org/bulletin.html" xr:uid="{00000000-0004-0000-0000-000007000000}"/>
    <hyperlink ref="AQ1616" r:id="rId9" display="http://cdsbib.u-strasbg.fr/cgi-bin/cdsbib?1990RMxAA..21..381G" xr:uid="{00000000-0004-0000-0000-000008000000}"/>
    <hyperlink ref="AQ3260" r:id="rId10" display="http://cdsbib.u-strasbg.fr/cgi-bin/cdsbib?1990RMxAA..21..381G" xr:uid="{00000000-0004-0000-0000-000009000000}"/>
    <hyperlink ref="AQ1617" r:id="rId11" display="http://cdsbib.u-strasbg.fr/cgi-bin/cdsbib?1990RMxAA..21..381G" xr:uid="{00000000-0004-0000-0000-00000A000000}"/>
    <hyperlink ref="H64626" r:id="rId12" display="https://www.aavso.org/ejaavso" xr:uid="{00000000-0004-0000-0000-00000B000000}"/>
    <hyperlink ref="H2467" r:id="rId13" display="http://vsolj.cetus-net.org/bulletin.html" xr:uid="{00000000-0004-0000-0000-00000C000000}"/>
    <hyperlink ref="AP5705" r:id="rId14" display="http://cdsbib.u-strasbg.fr/cgi-bin/cdsbib?1990RMxAA..21..381G" xr:uid="{00000000-0004-0000-0000-00000D000000}"/>
    <hyperlink ref="AP5708" r:id="rId15" display="http://cdsbib.u-strasbg.fr/cgi-bin/cdsbib?1990RMxAA..21..381G" xr:uid="{00000000-0004-0000-0000-00000E000000}"/>
    <hyperlink ref="AP5706" r:id="rId16" display="http://cdsbib.u-strasbg.fr/cgi-bin/cdsbib?1990RMxAA..21..381G" xr:uid="{00000000-0004-0000-0000-00000F000000}"/>
    <hyperlink ref="AP5684" r:id="rId17" display="http://cdsbib.u-strasbg.fr/cgi-bin/cdsbib?1990RMxAA..21..381G" xr:uid="{00000000-0004-0000-0000-000010000000}"/>
    <hyperlink ref="I2467" r:id="rId18" display="http://vsolj.cetus-net.org/bulletin.html" xr:uid="{00000000-0004-0000-0000-000011000000}"/>
    <hyperlink ref="AQ5818" r:id="rId19" display="http://cdsbib.u-strasbg.fr/cgi-bin/cdsbib?1990RMxAA..21..381G" xr:uid="{00000000-0004-0000-0000-000012000000}"/>
    <hyperlink ref="AQ370" r:id="rId20" display="http://cdsbib.u-strasbg.fr/cgi-bin/cdsbib?1990RMxAA..21..381G" xr:uid="{00000000-0004-0000-0000-000013000000}"/>
    <hyperlink ref="AQ5819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2025-01-03T06:21:17Z</dcterms:modified>
</cp:coreProperties>
</file>