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E9E4BEA-74B4-4BF4-A4FC-70F498ECE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F14" i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Q24" i="1"/>
  <c r="Q25" i="1"/>
  <c r="Q26" i="1"/>
  <c r="E21" i="1"/>
  <c r="F21" i="1"/>
  <c r="G21" i="1" s="1"/>
  <c r="J21" i="1" s="1"/>
  <c r="Q21" i="1"/>
  <c r="E23" i="1"/>
  <c r="F23" i="1" s="1"/>
  <c r="G23" i="1" s="1"/>
  <c r="K23" i="1" s="1"/>
  <c r="Q23" i="1"/>
  <c r="C9" i="1"/>
  <c r="D9" i="1"/>
  <c r="E22" i="1"/>
  <c r="F22" i="1"/>
  <c r="G22" i="1" s="1"/>
  <c r="K22" i="1" s="1"/>
  <c r="C17" i="1"/>
  <c r="Q22" i="1"/>
  <c r="C11" i="1"/>
  <c r="C12" i="1"/>
  <c r="O29" i="1" l="1"/>
  <c r="O27" i="1"/>
  <c r="O28" i="1"/>
  <c r="F15" i="1"/>
  <c r="C16" i="1"/>
  <c r="D18" i="1" s="1"/>
  <c r="O26" i="1"/>
  <c r="C15" i="1"/>
  <c r="O22" i="1"/>
  <c r="O21" i="1"/>
  <c r="O24" i="1"/>
  <c r="O25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<sst xmlns="http://schemas.openxmlformats.org/spreadsheetml/2006/main" count="74" uniqueCount="59">
  <si>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</si>
  <si>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</si>
  <si>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</si>
  <si>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</si>
  <si>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</si>
  <si>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</si>
  <si>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</si>
  <si>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</si>
  <si>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</si>
  <si>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</si>
  <si>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</si>
  <si>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</si>
  <si>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</si>
  <si>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</si>
  <si>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</si>
  <si>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</si>
  <si>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</si>
  <si>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</si>
  <si>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</si>
  <si>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</si>
  <si>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</si>
  <si>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</si>
  <si>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</si>
  <si>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</si>
  <si>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</si>
  <si>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</si>
  <si>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</si>
  <si>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</si>
  <si>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</si>
  <si>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</si>
  <si>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</si>
  <si>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</si>
  <si>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</si>
  <si>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</si>
  <si>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</si>
  <si>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</si>
  <si>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</si>
  <si>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</si>
  <si>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</si>
  <si>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</si>
  <si>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HT Cas</t>
  </si>
  <si>
    <t>2018E</t>
  </si>
  <si>
    <t xml:space="preserve">UG0SS+EA   </t>
  </si>
  <si>
    <t>pr_2</t>
  </si>
  <si>
    <t xml:space="preserve">pec(UG0)       </t>
  </si>
  <si>
    <t>Kreiner</t>
  </si>
  <si>
    <t>GCVS</t>
  </si>
  <si>
    <t>IBVS 6230</t>
  </si>
  <si>
    <t>I</t>
  </si>
  <si>
    <t>OEJV 0210</t>
  </si>
  <si>
    <t>II</t>
  </si>
  <si>
    <t>HT Cas / GSC na</t>
  </si>
  <si>
    <t>JBAV 96</t>
  </si>
  <si>
    <t xml:space="preserve">Mag </t>
  </si>
  <si>
    <t>Next ToM-P</t>
  </si>
  <si>
    <t>Next ToM-S</t>
  </si>
  <si>
    <t>12.60-19.30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</si>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</sst>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9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5" fillId="0" borderId="1" xfId="0" applyFont="1" applyBorder="1">
      <alignment vertical="top"/>
    </xf>
    <xf numFmtId="0" fontId="7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20" fillId="0" borderId="0" xfId="7" applyFont="1" applyAlignment="1">
      <alignment horizontal="left" vertical="center" wrapText="1"/>
    </xf>
    <xf numFmtId="0" fontId="20" fillId="0" borderId="0" xfId="7" applyFont="1" applyAlignment="1">
      <alignment horizontal="center" vertical="center" wrapText="1"/>
    </xf>
    <xf numFmtId="0" fontId="20" fillId="0" borderId="0" xfId="7" applyFont="1" applyAlignment="1">
      <alignment horizontal="left" wrapText="1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65" fontId="21" fillId="0" borderId="0" xfId="0" applyNumberFormat="1" applyFont="1" applyAlignment="1" applyProtection="1">
      <alignment horizontal="left" vertical="center" wrapText="1"/>
      <protection locked="0"/>
    </xf>
    <xf numFmtId="0" fontId="0" fillId="0" borderId="6" xfId="0" applyBorder="1">
      <alignment vertical="top"/>
    </xf>
    <xf numFmtId="0" fontId="11" fillId="0" borderId="11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0" fillId="4" borderId="7" xfId="0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22" fontId="23" fillId="0" borderId="10" xfId="0" applyNumberFormat="1" applyFont="1" applyBorder="1" applyAlignment="1">
      <alignment horizontal="right" vertical="center"/>
    </xf>
    <xf numFmtId="22" fontId="23" fillId="0" borderId="12" xfId="0" applyNumberFormat="1" applyFont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Cas-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119110</c:v>
                </c:pt>
                <c:pt idx="2">
                  <c:v>184385</c:v>
                </c:pt>
                <c:pt idx="3">
                  <c:v>208784.5</c:v>
                </c:pt>
                <c:pt idx="4">
                  <c:v>208785.5</c:v>
                </c:pt>
                <c:pt idx="5">
                  <c:v>208786.5</c:v>
                </c:pt>
                <c:pt idx="6">
                  <c:v>224578</c:v>
                </c:pt>
                <c:pt idx="7">
                  <c:v>224946</c:v>
                </c:pt>
                <c:pt idx="8">
                  <c:v>225853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44-4C93-85AC-6E92BF5D58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119110</c:v>
                </c:pt>
                <c:pt idx="2">
                  <c:v>184385</c:v>
                </c:pt>
                <c:pt idx="3">
                  <c:v>208784.5</c:v>
                </c:pt>
                <c:pt idx="4">
                  <c:v>208785.5</c:v>
                </c:pt>
                <c:pt idx="5">
                  <c:v>208786.5</c:v>
                </c:pt>
                <c:pt idx="6">
                  <c:v>224578</c:v>
                </c:pt>
                <c:pt idx="7">
                  <c:v>224946</c:v>
                </c:pt>
                <c:pt idx="8">
                  <c:v>225853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44-4C93-85AC-6E92BF5D58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119110</c:v>
                </c:pt>
                <c:pt idx="2">
                  <c:v>184385</c:v>
                </c:pt>
                <c:pt idx="3">
                  <c:v>208784.5</c:v>
                </c:pt>
                <c:pt idx="4">
                  <c:v>208785.5</c:v>
                </c:pt>
                <c:pt idx="5">
                  <c:v>208786.5</c:v>
                </c:pt>
                <c:pt idx="6">
                  <c:v>224578</c:v>
                </c:pt>
                <c:pt idx="7">
                  <c:v>224946</c:v>
                </c:pt>
                <c:pt idx="8">
                  <c:v>225853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-9.9999961093999445E-6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44-4C93-85AC-6E92BF5D58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119110</c:v>
                </c:pt>
                <c:pt idx="2">
                  <c:v>184385</c:v>
                </c:pt>
                <c:pt idx="3">
                  <c:v>208784.5</c:v>
                </c:pt>
                <c:pt idx="4">
                  <c:v>208785.5</c:v>
                </c:pt>
                <c:pt idx="5">
                  <c:v>208786.5</c:v>
                </c:pt>
                <c:pt idx="6">
                  <c:v>224578</c:v>
                </c:pt>
                <c:pt idx="7">
                  <c:v>224946</c:v>
                </c:pt>
                <c:pt idx="8">
                  <c:v>225853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-6.1241000366862863E-5</c:v>
                </c:pt>
                <c:pt idx="2">
                  <c:v>-1.6435934958280995E-3</c:v>
                </c:pt>
                <c:pt idx="3">
                  <c:v>4.871368219028227E-3</c:v>
                </c:pt>
                <c:pt idx="4">
                  <c:v>-1.0708350673667155E-3</c:v>
                </c:pt>
                <c:pt idx="5">
                  <c:v>-6.6180383655591868E-3</c:v>
                </c:pt>
                <c:pt idx="6">
                  <c:v>-1.4077919913688675E-3</c:v>
                </c:pt>
                <c:pt idx="7">
                  <c:v>-1.2985325665795244E-3</c:v>
                </c:pt>
                <c:pt idx="8">
                  <c:v>-1.7417443305021152E-3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44-4C93-85AC-6E92BF5D58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119110</c:v>
                </c:pt>
                <c:pt idx="2">
                  <c:v>184385</c:v>
                </c:pt>
                <c:pt idx="3">
                  <c:v>208784.5</c:v>
                </c:pt>
                <c:pt idx="4">
                  <c:v>208785.5</c:v>
                </c:pt>
                <c:pt idx="5">
                  <c:v>208786.5</c:v>
                </c:pt>
                <c:pt idx="6">
                  <c:v>224578</c:v>
                </c:pt>
                <c:pt idx="7">
                  <c:v>224946</c:v>
                </c:pt>
                <c:pt idx="8">
                  <c:v>225853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44-4C93-85AC-6E92BF5D58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119110</c:v>
                </c:pt>
                <c:pt idx="2">
                  <c:v>184385</c:v>
                </c:pt>
                <c:pt idx="3">
                  <c:v>208784.5</c:v>
                </c:pt>
                <c:pt idx="4">
                  <c:v>208785.5</c:v>
                </c:pt>
                <c:pt idx="5">
                  <c:v>208786.5</c:v>
                </c:pt>
                <c:pt idx="6">
                  <c:v>224578</c:v>
                </c:pt>
                <c:pt idx="7">
                  <c:v>224946</c:v>
                </c:pt>
                <c:pt idx="8">
                  <c:v>225853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44-4C93-85AC-6E92BF5D58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119110</c:v>
                </c:pt>
                <c:pt idx="2">
                  <c:v>184385</c:v>
                </c:pt>
                <c:pt idx="3">
                  <c:v>208784.5</c:v>
                </c:pt>
                <c:pt idx="4">
                  <c:v>208785.5</c:v>
                </c:pt>
                <c:pt idx="5">
                  <c:v>208786.5</c:v>
                </c:pt>
                <c:pt idx="6">
                  <c:v>224578</c:v>
                </c:pt>
                <c:pt idx="7">
                  <c:v>224946</c:v>
                </c:pt>
                <c:pt idx="8">
                  <c:v>225853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44-4C93-85AC-6E92BF5D58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119110</c:v>
                </c:pt>
                <c:pt idx="2">
                  <c:v>184385</c:v>
                </c:pt>
                <c:pt idx="3">
                  <c:v>208784.5</c:v>
                </c:pt>
                <c:pt idx="4">
                  <c:v>208785.5</c:v>
                </c:pt>
                <c:pt idx="5">
                  <c:v>208786.5</c:v>
                </c:pt>
                <c:pt idx="6">
                  <c:v>224578</c:v>
                </c:pt>
                <c:pt idx="7">
                  <c:v>224946</c:v>
                </c:pt>
                <c:pt idx="8">
                  <c:v>225853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1.1376305965393099E-3</c:v>
                </c:pt>
                <c:pt idx="1">
                  <c:v>-2.0329426929932407E-4</c:v>
                </c:pt>
                <c:pt idx="2">
                  <c:v>-9.381517171846137E-4</c:v>
                </c:pt>
                <c:pt idx="3">
                  <c:v>-1.2128381101325588E-3</c:v>
                </c:pt>
                <c:pt idx="4">
                  <c:v>-1.2128493680023081E-3</c:v>
                </c:pt>
                <c:pt idx="5">
                  <c:v>-1.2128606258720574E-3</c:v>
                </c:pt>
                <c:pt idx="6">
                  <c:v>-1.3906392760180634E-3</c:v>
                </c:pt>
                <c:pt idx="7">
                  <c:v>-1.3947821720858042E-3</c:v>
                </c:pt>
                <c:pt idx="8">
                  <c:v>-1.4049930599484158E-3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44-4C93-85AC-6E92BF5D58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119110</c:v>
                </c:pt>
                <c:pt idx="2">
                  <c:v>184385</c:v>
                </c:pt>
                <c:pt idx="3">
                  <c:v>208784.5</c:v>
                </c:pt>
                <c:pt idx="4">
                  <c:v>208785.5</c:v>
                </c:pt>
                <c:pt idx="5">
                  <c:v>208786.5</c:v>
                </c:pt>
                <c:pt idx="6">
                  <c:v>224578</c:v>
                </c:pt>
                <c:pt idx="7">
                  <c:v>224946</c:v>
                </c:pt>
                <c:pt idx="8">
                  <c:v>225853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44-4C93-85AC-6E92BF5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126632"/>
        <c:axId val="1"/>
      </c:scatterChart>
      <c:valAx>
        <c:axId val="525126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353383458646616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126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03007518796993"/>
          <c:y val="0.92397660818713445"/>
          <c:w val="0.7142857142857143"/>
          <c:h val="5.84795321637426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CBAC223-9CCC-92BB-CD36-DCD2145EA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D14" sqref="D1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51</v>
      </c>
      <c r="F1" s="30" t="s">
        <v>40</v>
      </c>
      <c r="G1" s="28" t="s">
        <v>41</v>
      </c>
      <c r="H1" s="31"/>
      <c r="I1" s="32"/>
      <c r="J1" s="33" t="s">
        <v>40</v>
      </c>
      <c r="K1" s="34">
        <v>1.1012999999999999</v>
      </c>
      <c r="L1" s="35">
        <v>60.043599999999998</v>
      </c>
      <c r="M1" s="36">
        <v>52500.0556</v>
      </c>
      <c r="N1" s="36">
        <v>7.3647202699999997E-2</v>
      </c>
      <c r="O1" s="37" t="s">
        <v>42</v>
      </c>
      <c r="P1" s="35">
        <v>12.6</v>
      </c>
      <c r="Q1" s="35">
        <v>19.32</v>
      </c>
      <c r="R1" s="37" t="s">
        <v>43</v>
      </c>
      <c r="S1" s="37" t="s">
        <v>44</v>
      </c>
    </row>
    <row r="2" spans="1:19" x14ac:dyDescent="0.2">
      <c r="A2" t="s">
        <v>23</v>
      </c>
      <c r="B2" t="s">
        <v>42</v>
      </c>
      <c r="C2" s="27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4">
        <v>43727.937290000002</v>
      </c>
      <c r="D4" s="25">
        <v>7.3647203100000003E-2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  <c r="E6" s="57" t="s">
        <v>58</v>
      </c>
      <c r="F6" s="58"/>
    </row>
    <row r="7" spans="1:19" x14ac:dyDescent="0.2">
      <c r="A7" t="s">
        <v>2</v>
      </c>
      <c r="C7" s="44">
        <v>43727.937299999998</v>
      </c>
      <c r="D7" s="26" t="s">
        <v>57</v>
      </c>
      <c r="E7" s="59">
        <v>52500.0556</v>
      </c>
      <c r="F7" s="60" t="s">
        <v>45</v>
      </c>
    </row>
    <row r="8" spans="1:19" x14ac:dyDescent="0.2">
      <c r="A8" t="s">
        <v>3</v>
      </c>
      <c r="C8" s="44">
        <v>7.3647203100000003E-2</v>
      </c>
      <c r="D8" s="26" t="s">
        <v>57</v>
      </c>
      <c r="E8" s="61">
        <v>7.3647202699999997E-2</v>
      </c>
      <c r="F8" s="62" t="s">
        <v>45</v>
      </c>
    </row>
    <row r="9" spans="1:19" x14ac:dyDescent="0.2">
      <c r="A9" s="22" t="s">
        <v>31</v>
      </c>
      <c r="B9" s="29">
        <v>22</v>
      </c>
      <c r="C9" s="20" t="str">
        <f>"F"&amp;B9</f>
        <v>F22</v>
      </c>
      <c r="D9" s="21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19">
        <f ca="1">INTERCEPT(INDIRECT($D$9):G992,INDIRECT($C$9):F992)</f>
        <v>1.1376305965393099E-3</v>
      </c>
      <c r="D11" s="3"/>
      <c r="E11" s="10"/>
    </row>
    <row r="12" spans="1:19" x14ac:dyDescent="0.2">
      <c r="A12" s="10" t="s">
        <v>16</v>
      </c>
      <c r="B12" s="10"/>
      <c r="C12" s="19">
        <f ca="1">SLOPE(INDIRECT($D$9):G992,INDIRECT($C$9):F992)</f>
        <v>-1.1257869749295894E-8</v>
      </c>
      <c r="D12" s="3"/>
      <c r="E12" s="51" t="s">
        <v>53</v>
      </c>
      <c r="F12" s="56" t="s">
        <v>56</v>
      </c>
    </row>
    <row r="13" spans="1:19" x14ac:dyDescent="0.2">
      <c r="A13" s="10" t="s">
        <v>18</v>
      </c>
      <c r="B13" s="10"/>
      <c r="C13" s="3" t="s">
        <v>13</v>
      </c>
      <c r="E13" s="50" t="s">
        <v>33</v>
      </c>
      <c r="F13" s="52">
        <v>1</v>
      </c>
    </row>
    <row r="14" spans="1:19" x14ac:dyDescent="0.2">
      <c r="A14" s="10"/>
      <c r="B14" s="10"/>
      <c r="C14" s="10"/>
      <c r="E14" s="50" t="s">
        <v>30</v>
      </c>
      <c r="F14" s="53">
        <f ca="1">NOW()+15018.5+$C$5/24</f>
        <v>60678.821642361108</v>
      </c>
    </row>
    <row r="15" spans="1:19" x14ac:dyDescent="0.2">
      <c r="A15" s="12" t="s">
        <v>17</v>
      </c>
      <c r="B15" s="10"/>
      <c r="C15" s="13">
        <f ca="1">(C7+C11)+(C8+C12)*INT(MAX(F21:F3533))</f>
        <v>60361.37765675124</v>
      </c>
      <c r="E15" s="50" t="s">
        <v>34</v>
      </c>
      <c r="F15" s="53">
        <f ca="1">ROUND(2*($F$14-$C$7)/$C$8,0)/2+$F$13</f>
        <v>230164.5</v>
      </c>
    </row>
    <row r="16" spans="1:19" x14ac:dyDescent="0.2">
      <c r="A16" s="15" t="s">
        <v>4</v>
      </c>
      <c r="B16" s="10"/>
      <c r="C16" s="16">
        <f ca="1">+C8+C12</f>
        <v>7.3647191842130255E-2</v>
      </c>
      <c r="E16" s="50" t="s">
        <v>35</v>
      </c>
      <c r="F16" s="53">
        <f ca="1">ROUND(2*($F$14-$C$15)/$C$16,0)/2+$F$13</f>
        <v>4311.5</v>
      </c>
    </row>
    <row r="17" spans="1:21" ht="13.5" thickBot="1" x14ac:dyDescent="0.25">
      <c r="A17" s="14" t="s">
        <v>27</v>
      </c>
      <c r="B17" s="10"/>
      <c r="C17" s="10">
        <f>COUNT(C21:C2191)</f>
        <v>9</v>
      </c>
      <c r="E17" s="50" t="s">
        <v>54</v>
      </c>
      <c r="F17" s="54">
        <f ca="1">+$C$15+$C$16*$F$16-15018.5-$C$5/24</f>
        <v>45660.80335771192</v>
      </c>
    </row>
    <row r="18" spans="1:21" ht="14.25" thickTop="1" thickBot="1" x14ac:dyDescent="0.25">
      <c r="A18" s="15" t="s">
        <v>5</v>
      </c>
      <c r="B18" s="10"/>
      <c r="C18" s="18">
        <f ca="1">+C15</f>
        <v>60361.37765675124</v>
      </c>
      <c r="D18" s="48">
        <f ca="1">+C16</f>
        <v>7.3647191842130255E-2</v>
      </c>
      <c r="E18" s="49" t="s">
        <v>55</v>
      </c>
      <c r="F18" s="55">
        <f ca="1">+($C$15+$C$16*$F$16)-($C$16/2)-15018.5-$C$5/24</f>
        <v>45660.766534116003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3" t="s">
        <v>32</v>
      </c>
    </row>
    <row r="21" spans="1:21" x14ac:dyDescent="0.2">
      <c r="A21" t="s">
        <v>46</v>
      </c>
      <c r="C21" s="8">
        <v>43727.937290000002</v>
      </c>
      <c r="D21" s="8"/>
      <c r="E21">
        <f t="shared" ref="E21:E26" si="0">+(C21-C$7)/C$8</f>
        <v>-1.3578242877494888E-4</v>
      </c>
      <c r="F21">
        <f t="shared" ref="F21:F26" si="1">ROUND(2*E21,0)/2</f>
        <v>0</v>
      </c>
      <c r="G21">
        <f t="shared" ref="G21:G26" si="2">+C21-(C$7+F21*C$8)</f>
        <v>-9.9999961093999445E-6</v>
      </c>
      <c r="J21">
        <f>+G21</f>
        <v>-9.9999961093999445E-6</v>
      </c>
      <c r="O21">
        <f t="shared" ref="O21:O26" ca="1" si="3">+C$11+C$12*$F21</f>
        <v>1.1376305965393099E-3</v>
      </c>
      <c r="Q21" s="2">
        <f t="shared" ref="Q21:Q26" si="4">+C21-15018.5</f>
        <v>28709.437290000002</v>
      </c>
    </row>
    <row r="22" spans="1:21" x14ac:dyDescent="0.2">
      <c r="A22" t="s">
        <v>45</v>
      </c>
      <c r="C22" s="8">
        <v>52500.0556</v>
      </c>
      <c r="D22" s="8" t="s">
        <v>13</v>
      </c>
      <c r="E22">
        <f t="shared" si="0"/>
        <v>119109.99916845452</v>
      </c>
      <c r="F22">
        <f t="shared" si="1"/>
        <v>119110</v>
      </c>
      <c r="G22">
        <f t="shared" si="2"/>
        <v>-6.1241000366862863E-5</v>
      </c>
      <c r="K22">
        <f>+G22</f>
        <v>-6.1241000366862863E-5</v>
      </c>
      <c r="O22">
        <f t="shared" ca="1" si="3"/>
        <v>-2.0329426929932407E-4</v>
      </c>
      <c r="Q22" s="2">
        <f t="shared" si="4"/>
        <v>37481.5556</v>
      </c>
    </row>
    <row r="23" spans="1:21" x14ac:dyDescent="0.2">
      <c r="A23" s="38" t="s">
        <v>47</v>
      </c>
      <c r="B23" s="39" t="s">
        <v>48</v>
      </c>
      <c r="C23" s="40">
        <v>57307.375200000002</v>
      </c>
      <c r="D23" s="40">
        <v>1E-4</v>
      </c>
      <c r="E23">
        <f t="shared" si="0"/>
        <v>184384.97768287963</v>
      </c>
      <c r="F23">
        <f t="shared" si="1"/>
        <v>184385</v>
      </c>
      <c r="G23">
        <f t="shared" si="2"/>
        <v>-1.6435934958280995E-3</v>
      </c>
      <c r="K23">
        <f>+G23</f>
        <v>-1.6435934958280995E-3</v>
      </c>
      <c r="O23">
        <f t="shared" ca="1" si="3"/>
        <v>-9.381517171846137E-4</v>
      </c>
      <c r="Q23" s="2">
        <f t="shared" si="4"/>
        <v>42288.875200000002</v>
      </c>
    </row>
    <row r="24" spans="1:21" x14ac:dyDescent="0.2">
      <c r="A24" s="41" t="s">
        <v>49</v>
      </c>
      <c r="B24" s="42" t="s">
        <v>50</v>
      </c>
      <c r="C24" s="43">
        <v>59104.336647000164</v>
      </c>
      <c r="D24" s="43">
        <v>1.4450000000000001E-3</v>
      </c>
      <c r="E24">
        <f t="shared" si="0"/>
        <v>208784.56614464652</v>
      </c>
      <c r="F24">
        <f t="shared" si="1"/>
        <v>208784.5</v>
      </c>
      <c r="G24">
        <f t="shared" si="2"/>
        <v>4.871368219028227E-3</v>
      </c>
      <c r="K24">
        <f>+G24</f>
        <v>4.871368219028227E-3</v>
      </c>
      <c r="O24">
        <f t="shared" ca="1" si="3"/>
        <v>-1.2128381101325588E-3</v>
      </c>
      <c r="Q24" s="2">
        <f t="shared" si="4"/>
        <v>44085.836647000164</v>
      </c>
    </row>
    <row r="25" spans="1:21" x14ac:dyDescent="0.2">
      <c r="A25" s="41" t="s">
        <v>49</v>
      </c>
      <c r="B25" s="42" t="s">
        <v>50</v>
      </c>
      <c r="C25" s="43">
        <v>59104.404351999983</v>
      </c>
      <c r="D25" s="43">
        <v>2.245E-3</v>
      </c>
      <c r="E25">
        <f t="shared" si="0"/>
        <v>208785.48545993573</v>
      </c>
      <c r="F25">
        <f t="shared" si="1"/>
        <v>208785.5</v>
      </c>
      <c r="G25">
        <f t="shared" si="2"/>
        <v>-1.0708350673667155E-3</v>
      </c>
      <c r="K25">
        <f>+G25</f>
        <v>-1.0708350673667155E-3</v>
      </c>
      <c r="O25">
        <f t="shared" ca="1" si="3"/>
        <v>-1.2128493680023081E-3</v>
      </c>
      <c r="Q25" s="2">
        <f t="shared" si="4"/>
        <v>44085.904351999983</v>
      </c>
    </row>
    <row r="26" spans="1:21" x14ac:dyDescent="0.2">
      <c r="A26" s="41" t="s">
        <v>49</v>
      </c>
      <c r="B26" s="42" t="s">
        <v>50</v>
      </c>
      <c r="C26" s="43">
        <v>59104.472451999784</v>
      </c>
      <c r="D26" s="43">
        <v>4.1939999999999998E-3</v>
      </c>
      <c r="E26">
        <f t="shared" si="0"/>
        <v>208786.41013863275</v>
      </c>
      <c r="F26">
        <f t="shared" si="1"/>
        <v>208786.5</v>
      </c>
      <c r="G26">
        <f t="shared" si="2"/>
        <v>-6.6180383655591868E-3</v>
      </c>
      <c r="K26">
        <f>+G26</f>
        <v>-6.6180383655591868E-3</v>
      </c>
      <c r="O26">
        <f t="shared" ca="1" si="3"/>
        <v>-1.2128606258720574E-3</v>
      </c>
      <c r="Q26" s="2">
        <f t="shared" si="4"/>
        <v>44085.972451999784</v>
      </c>
    </row>
    <row r="27" spans="1:21" x14ac:dyDescent="0.2">
      <c r="A27" s="45" t="s">
        <v>52</v>
      </c>
      <c r="B27" s="46" t="s">
        <v>48</v>
      </c>
      <c r="C27" s="47">
        <v>60267.477469999809</v>
      </c>
      <c r="D27" s="45">
        <v>1E-4</v>
      </c>
      <c r="E27">
        <f t="shared" ref="E27:E29" si="5">+(C27-C$7)/C$8</f>
        <v>224577.98088465101</v>
      </c>
      <c r="F27">
        <f t="shared" ref="F27:F29" si="6">ROUND(2*E27,0)/2</f>
        <v>224578</v>
      </c>
      <c r="G27">
        <f t="shared" ref="G27:G29" si="7">+C27-(C$7+F27*C$8)</f>
        <v>-1.4077919913688675E-3</v>
      </c>
      <c r="K27">
        <f t="shared" ref="K27:K29" si="8">+G27</f>
        <v>-1.4077919913688675E-3</v>
      </c>
      <c r="O27">
        <f t="shared" ref="O27:O29" ca="1" si="9">+C$11+C$12*$F27</f>
        <v>-1.3906392760180634E-3</v>
      </c>
      <c r="Q27" s="2">
        <f t="shared" ref="Q27:Q29" si="10">+C27-15018.5</f>
        <v>45248.977469999809</v>
      </c>
    </row>
    <row r="28" spans="1:21" x14ac:dyDescent="0.2">
      <c r="A28" s="45" t="s">
        <v>52</v>
      </c>
      <c r="B28" s="46" t="s">
        <v>48</v>
      </c>
      <c r="C28" s="47">
        <v>60294.579750000034</v>
      </c>
      <c r="D28" s="45">
        <v>1E-4</v>
      </c>
      <c r="E28">
        <f t="shared" si="5"/>
        <v>224945.98236820259</v>
      </c>
      <c r="F28">
        <f t="shared" si="6"/>
        <v>224946</v>
      </c>
      <c r="G28">
        <f t="shared" si="7"/>
        <v>-1.2985325665795244E-3</v>
      </c>
      <c r="K28">
        <f t="shared" si="8"/>
        <v>-1.2985325665795244E-3</v>
      </c>
      <c r="O28">
        <f t="shared" ca="1" si="9"/>
        <v>-1.3947821720858042E-3</v>
      </c>
      <c r="Q28" s="2">
        <f t="shared" si="10"/>
        <v>45276.079750000034</v>
      </c>
    </row>
    <row r="29" spans="1:21" x14ac:dyDescent="0.2">
      <c r="A29" s="45" t="s">
        <v>52</v>
      </c>
      <c r="B29" s="46" t="s">
        <v>50</v>
      </c>
      <c r="C29" s="47">
        <v>60361.37731999997</v>
      </c>
      <c r="D29" s="45">
        <v>1E-4</v>
      </c>
      <c r="E29">
        <f t="shared" si="5"/>
        <v>225852.97635016328</v>
      </c>
      <c r="F29">
        <f t="shared" si="6"/>
        <v>225853</v>
      </c>
      <c r="G29">
        <f t="shared" si="7"/>
        <v>-1.7417443305021152E-3</v>
      </c>
      <c r="K29">
        <f t="shared" si="8"/>
        <v>-1.7417443305021152E-3</v>
      </c>
      <c r="O29">
        <f t="shared" ca="1" si="9"/>
        <v>-1.4049930599484158E-3</v>
      </c>
      <c r="Q29" s="2">
        <f t="shared" si="10"/>
        <v>45342.87731999997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2025-01-03T06:43:09Z</dcterms:modified>
</cp:coreProperties>
</file>