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29F567A-BDB1-4C93-8DF7-6D7082FEEA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91" i="1" l="1"/>
  <c r="F191" i="1" s="1"/>
  <c r="G191" i="1" s="1"/>
  <c r="K191" i="1" s="1"/>
  <c r="Q191" i="1"/>
  <c r="F14" i="1"/>
  <c r="E190" i="1"/>
  <c r="F190" i="1" s="1"/>
  <c r="G190" i="1" s="1"/>
  <c r="K190" i="1" s="1"/>
  <c r="Q190" i="1"/>
  <c r="E189" i="1"/>
  <c r="F189" i="1" s="1"/>
  <c r="G189" i="1" s="1"/>
  <c r="K189" i="1" s="1"/>
  <c r="Q189" i="1"/>
  <c r="E188" i="1"/>
  <c r="F188" i="1"/>
  <c r="G188" i="1" s="1"/>
  <c r="K188" i="1" s="1"/>
  <c r="E170" i="1"/>
  <c r="F170" i="1" s="1"/>
  <c r="G170" i="1" s="1"/>
  <c r="K170" i="1" s="1"/>
  <c r="E171" i="1"/>
  <c r="F171" i="1" s="1"/>
  <c r="G171" i="1" s="1"/>
  <c r="K171" i="1" s="1"/>
  <c r="E172" i="1"/>
  <c r="F172" i="1"/>
  <c r="G172" i="1"/>
  <c r="K172" i="1" s="1"/>
  <c r="E173" i="1"/>
  <c r="F173" i="1" s="1"/>
  <c r="G173" i="1" s="1"/>
  <c r="K173" i="1" s="1"/>
  <c r="E174" i="1"/>
  <c r="F174" i="1" s="1"/>
  <c r="G174" i="1" s="1"/>
  <c r="K174" i="1" s="1"/>
  <c r="E175" i="1"/>
  <c r="F175" i="1" s="1"/>
  <c r="G175" i="1" s="1"/>
  <c r="K175" i="1" s="1"/>
  <c r="E176" i="1"/>
  <c r="F176" i="1" s="1"/>
  <c r="G176" i="1" s="1"/>
  <c r="K176" i="1" s="1"/>
  <c r="E177" i="1"/>
  <c r="F177" i="1"/>
  <c r="G177" i="1" s="1"/>
  <c r="K177" i="1" s="1"/>
  <c r="E178" i="1"/>
  <c r="F178" i="1" s="1"/>
  <c r="G178" i="1" s="1"/>
  <c r="K178" i="1" s="1"/>
  <c r="E179" i="1"/>
  <c r="F179" i="1" s="1"/>
  <c r="G179" i="1" s="1"/>
  <c r="K179" i="1" s="1"/>
  <c r="E180" i="1"/>
  <c r="F180" i="1"/>
  <c r="G180" i="1"/>
  <c r="K180" i="1" s="1"/>
  <c r="E181" i="1"/>
  <c r="F181" i="1" s="1"/>
  <c r="G181" i="1" s="1"/>
  <c r="K181" i="1" s="1"/>
  <c r="E182" i="1"/>
  <c r="F182" i="1" s="1"/>
  <c r="G182" i="1" s="1"/>
  <c r="K182" i="1" s="1"/>
  <c r="E183" i="1"/>
  <c r="F183" i="1" s="1"/>
  <c r="G183" i="1" s="1"/>
  <c r="K183" i="1" s="1"/>
  <c r="E184" i="1"/>
  <c r="F184" i="1" s="1"/>
  <c r="G184" i="1" s="1"/>
  <c r="J184" i="1" s="1"/>
  <c r="E185" i="1"/>
  <c r="F185" i="1" s="1"/>
  <c r="G185" i="1" s="1"/>
  <c r="E186" i="1"/>
  <c r="F186" i="1"/>
  <c r="G186" i="1"/>
  <c r="K186" i="1" s="1"/>
  <c r="E187" i="1"/>
  <c r="F187" i="1" s="1"/>
  <c r="G187" i="1" s="1"/>
  <c r="K187" i="1" s="1"/>
  <c r="D9" i="1"/>
  <c r="C9" i="1"/>
  <c r="E67" i="1"/>
  <c r="F67" i="1" s="1"/>
  <c r="G67" i="1" s="1"/>
  <c r="J67" i="1" s="1"/>
  <c r="E68" i="1"/>
  <c r="F68" i="1"/>
  <c r="G68" i="1" s="1"/>
  <c r="K68" i="1" s="1"/>
  <c r="E69" i="1"/>
  <c r="F69" i="1" s="1"/>
  <c r="G69" i="1" s="1"/>
  <c r="K69" i="1" s="1"/>
  <c r="E70" i="1"/>
  <c r="F70" i="1" s="1"/>
  <c r="G70" i="1" s="1"/>
  <c r="K70" i="1" s="1"/>
  <c r="E71" i="1"/>
  <c r="F71" i="1" s="1"/>
  <c r="G71" i="1" s="1"/>
  <c r="K71" i="1" s="1"/>
  <c r="E72" i="1"/>
  <c r="F72" i="1"/>
  <c r="G72" i="1" s="1"/>
  <c r="K72" i="1" s="1"/>
  <c r="E74" i="1"/>
  <c r="F74" i="1" s="1"/>
  <c r="G74" i="1" s="1"/>
  <c r="K74" i="1" s="1"/>
  <c r="E75" i="1"/>
  <c r="F75" i="1" s="1"/>
  <c r="G75" i="1" s="1"/>
  <c r="K75" i="1" s="1"/>
  <c r="E76" i="1"/>
  <c r="F76" i="1" s="1"/>
  <c r="G76" i="1" s="1"/>
  <c r="J76" i="1" s="1"/>
  <c r="E77" i="1"/>
  <c r="F77" i="1" s="1"/>
  <c r="G77" i="1" s="1"/>
  <c r="J77" i="1" s="1"/>
  <c r="E78" i="1"/>
  <c r="F78" i="1" s="1"/>
  <c r="G78" i="1" s="1"/>
  <c r="J78" i="1" s="1"/>
  <c r="E79" i="1"/>
  <c r="F79" i="1" s="1"/>
  <c r="G79" i="1" s="1"/>
  <c r="I79" i="1" s="1"/>
  <c r="E80" i="1"/>
  <c r="F80" i="1" s="1"/>
  <c r="G80" i="1" s="1"/>
  <c r="K80" i="1" s="1"/>
  <c r="E81" i="1"/>
  <c r="F81" i="1" s="1"/>
  <c r="G81" i="1" s="1"/>
  <c r="K81" i="1" s="1"/>
  <c r="E82" i="1"/>
  <c r="F82" i="1" s="1"/>
  <c r="G82" i="1" s="1"/>
  <c r="K82" i="1" s="1"/>
  <c r="E83" i="1"/>
  <c r="F83" i="1" s="1"/>
  <c r="G83" i="1" s="1"/>
  <c r="K83" i="1" s="1"/>
  <c r="E84" i="1"/>
  <c r="F84" i="1" s="1"/>
  <c r="G84" i="1" s="1"/>
  <c r="K84" i="1" s="1"/>
  <c r="E85" i="1"/>
  <c r="F85" i="1" s="1"/>
  <c r="G85" i="1" s="1"/>
  <c r="K85" i="1" s="1"/>
  <c r="E86" i="1"/>
  <c r="F86" i="1" s="1"/>
  <c r="G86" i="1" s="1"/>
  <c r="K86" i="1" s="1"/>
  <c r="E87" i="1"/>
  <c r="F87" i="1" s="1"/>
  <c r="G87" i="1" s="1"/>
  <c r="K87" i="1" s="1"/>
  <c r="E88" i="1"/>
  <c r="F88" i="1" s="1"/>
  <c r="G88" i="1" s="1"/>
  <c r="E89" i="1"/>
  <c r="F89" i="1" s="1"/>
  <c r="G89" i="1" s="1"/>
  <c r="K89" i="1" s="1"/>
  <c r="E90" i="1"/>
  <c r="F90" i="1" s="1"/>
  <c r="G90" i="1" s="1"/>
  <c r="K90" i="1" s="1"/>
  <c r="E91" i="1"/>
  <c r="F91" i="1"/>
  <c r="G91" i="1" s="1"/>
  <c r="K91" i="1"/>
  <c r="E92" i="1"/>
  <c r="F92" i="1" s="1"/>
  <c r="G92" i="1" s="1"/>
  <c r="K92" i="1" s="1"/>
  <c r="E93" i="1"/>
  <c r="F93" i="1"/>
  <c r="G93" i="1" s="1"/>
  <c r="K93" i="1" s="1"/>
  <c r="E94" i="1"/>
  <c r="F94" i="1"/>
  <c r="G94" i="1" s="1"/>
  <c r="K94" i="1" s="1"/>
  <c r="E95" i="1"/>
  <c r="F95" i="1" s="1"/>
  <c r="G95" i="1" s="1"/>
  <c r="K95" i="1" s="1"/>
  <c r="E96" i="1"/>
  <c r="F96" i="1" s="1"/>
  <c r="G96" i="1" s="1"/>
  <c r="K96" i="1" s="1"/>
  <c r="E97" i="1"/>
  <c r="F97" i="1" s="1"/>
  <c r="G97" i="1" s="1"/>
  <c r="K97" i="1" s="1"/>
  <c r="E98" i="1"/>
  <c r="F98" i="1"/>
  <c r="G98" i="1" s="1"/>
  <c r="K98" i="1" s="1"/>
  <c r="E99" i="1"/>
  <c r="F99" i="1" s="1"/>
  <c r="G99" i="1" s="1"/>
  <c r="J99" i="1" s="1"/>
  <c r="E100" i="1"/>
  <c r="F100" i="1" s="1"/>
  <c r="G100" i="1" s="1"/>
  <c r="K100" i="1" s="1"/>
  <c r="E101" i="1"/>
  <c r="F101" i="1" s="1"/>
  <c r="G101" i="1" s="1"/>
  <c r="K101" i="1" s="1"/>
  <c r="E102" i="1"/>
  <c r="E103" i="1"/>
  <c r="F103" i="1" s="1"/>
  <c r="G103" i="1" s="1"/>
  <c r="K103" i="1" s="1"/>
  <c r="E104" i="1"/>
  <c r="E105" i="1"/>
  <c r="F105" i="1" s="1"/>
  <c r="G105" i="1" s="1"/>
  <c r="K105" i="1" s="1"/>
  <c r="E106" i="1"/>
  <c r="E107" i="1"/>
  <c r="F107" i="1" s="1"/>
  <c r="G107" i="1" s="1"/>
  <c r="K107" i="1" s="1"/>
  <c r="E108" i="1"/>
  <c r="F108" i="1" s="1"/>
  <c r="G108" i="1" s="1"/>
  <c r="K108" i="1" s="1"/>
  <c r="E109" i="1"/>
  <c r="F109" i="1" s="1"/>
  <c r="G109" i="1" s="1"/>
  <c r="K109" i="1" s="1"/>
  <c r="E110" i="1"/>
  <c r="E111" i="1"/>
  <c r="F111" i="1" s="1"/>
  <c r="G111" i="1" s="1"/>
  <c r="K111" i="1" s="1"/>
  <c r="E112" i="1"/>
  <c r="E113" i="1"/>
  <c r="F113" i="1" s="1"/>
  <c r="G113" i="1" s="1"/>
  <c r="K113" i="1" s="1"/>
  <c r="E114" i="1"/>
  <c r="E115" i="1"/>
  <c r="F115" i="1" s="1"/>
  <c r="G115" i="1" s="1"/>
  <c r="K115" i="1" s="1"/>
  <c r="E116" i="1"/>
  <c r="F116" i="1" s="1"/>
  <c r="G116" i="1" s="1"/>
  <c r="K116" i="1" s="1"/>
  <c r="E117" i="1"/>
  <c r="F117" i="1" s="1"/>
  <c r="G117" i="1" s="1"/>
  <c r="K117" i="1" s="1"/>
  <c r="E118" i="1"/>
  <c r="E119" i="1"/>
  <c r="F119" i="1" s="1"/>
  <c r="G119" i="1" s="1"/>
  <c r="K119" i="1" s="1"/>
  <c r="E120" i="1"/>
  <c r="E121" i="1"/>
  <c r="F121" i="1" s="1"/>
  <c r="G121" i="1" s="1"/>
  <c r="K121" i="1" s="1"/>
  <c r="E122" i="1"/>
  <c r="E123" i="1"/>
  <c r="F123" i="1" s="1"/>
  <c r="G123" i="1" s="1"/>
  <c r="K123" i="1" s="1"/>
  <c r="E124" i="1"/>
  <c r="F124" i="1" s="1"/>
  <c r="G124" i="1" s="1"/>
  <c r="K124" i="1" s="1"/>
  <c r="E125" i="1"/>
  <c r="F125" i="1" s="1"/>
  <c r="G125" i="1" s="1"/>
  <c r="K125" i="1" s="1"/>
  <c r="E126" i="1"/>
  <c r="E127" i="1"/>
  <c r="F127" i="1" s="1"/>
  <c r="G127" i="1" s="1"/>
  <c r="K127" i="1" s="1"/>
  <c r="E128" i="1"/>
  <c r="E129" i="1"/>
  <c r="F129" i="1" s="1"/>
  <c r="G129" i="1" s="1"/>
  <c r="K129" i="1" s="1"/>
  <c r="E130" i="1"/>
  <c r="F130" i="1" s="1"/>
  <c r="G130" i="1" s="1"/>
  <c r="K130" i="1" s="1"/>
  <c r="E131" i="1"/>
  <c r="F131" i="1"/>
  <c r="G131" i="1" s="1"/>
  <c r="K131" i="1" s="1"/>
  <c r="E132" i="1"/>
  <c r="F132" i="1"/>
  <c r="G132" i="1" s="1"/>
  <c r="K132" i="1" s="1"/>
  <c r="E133" i="1"/>
  <c r="F133" i="1" s="1"/>
  <c r="G133" i="1" s="1"/>
  <c r="K133" i="1" s="1"/>
  <c r="E134" i="1"/>
  <c r="F134" i="1" s="1"/>
  <c r="G134" i="1" s="1"/>
  <c r="K134" i="1" s="1"/>
  <c r="E135" i="1"/>
  <c r="F135" i="1"/>
  <c r="G135" i="1"/>
  <c r="K135" i="1" s="1"/>
  <c r="E136" i="1"/>
  <c r="F136" i="1"/>
  <c r="G136" i="1" s="1"/>
  <c r="K136" i="1" s="1"/>
  <c r="E137" i="1"/>
  <c r="F137" i="1" s="1"/>
  <c r="G137" i="1" s="1"/>
  <c r="K137" i="1" s="1"/>
  <c r="E138" i="1"/>
  <c r="F138" i="1" s="1"/>
  <c r="G138" i="1" s="1"/>
  <c r="K138" i="1" s="1"/>
  <c r="E139" i="1"/>
  <c r="F139" i="1"/>
  <c r="G139" i="1" s="1"/>
  <c r="J139" i="1" s="1"/>
  <c r="E140" i="1"/>
  <c r="F140" i="1" s="1"/>
  <c r="G140" i="1"/>
  <c r="K140" i="1" s="1"/>
  <c r="E141" i="1"/>
  <c r="F141" i="1" s="1"/>
  <c r="G141" i="1" s="1"/>
  <c r="K141" i="1" s="1"/>
  <c r="E142" i="1"/>
  <c r="F142" i="1" s="1"/>
  <c r="G142" i="1" s="1"/>
  <c r="K142" i="1" s="1"/>
  <c r="E143" i="1"/>
  <c r="F143" i="1" s="1"/>
  <c r="G143" i="1" s="1"/>
  <c r="K143" i="1" s="1"/>
  <c r="E144" i="1"/>
  <c r="F144" i="1" s="1"/>
  <c r="G144" i="1" s="1"/>
  <c r="K144" i="1" s="1"/>
  <c r="E145" i="1"/>
  <c r="F145" i="1" s="1"/>
  <c r="G145" i="1" s="1"/>
  <c r="K145" i="1" s="1"/>
  <c r="E146" i="1"/>
  <c r="F146" i="1" s="1"/>
  <c r="G146" i="1" s="1"/>
  <c r="K146" i="1" s="1"/>
  <c r="E147" i="1"/>
  <c r="F147" i="1" s="1"/>
  <c r="G147" i="1" s="1"/>
  <c r="K147" i="1" s="1"/>
  <c r="E148" i="1"/>
  <c r="F148" i="1" s="1"/>
  <c r="G148" i="1"/>
  <c r="J148" i="1" s="1"/>
  <c r="E149" i="1"/>
  <c r="F149" i="1" s="1"/>
  <c r="G149" i="1" s="1"/>
  <c r="K149" i="1" s="1"/>
  <c r="E150" i="1"/>
  <c r="F150" i="1" s="1"/>
  <c r="G150" i="1" s="1"/>
  <c r="K150" i="1" s="1"/>
  <c r="E151" i="1"/>
  <c r="F151" i="1"/>
  <c r="G151" i="1" s="1"/>
  <c r="K151" i="1" s="1"/>
  <c r="E152" i="1"/>
  <c r="F152" i="1" s="1"/>
  <c r="G152" i="1" s="1"/>
  <c r="K152" i="1" s="1"/>
  <c r="E153" i="1"/>
  <c r="F153" i="1"/>
  <c r="G153" i="1" s="1"/>
  <c r="K153" i="1" s="1"/>
  <c r="E154" i="1"/>
  <c r="F154" i="1" s="1"/>
  <c r="G154" i="1" s="1"/>
  <c r="K154" i="1" s="1"/>
  <c r="E155" i="1"/>
  <c r="F155" i="1"/>
  <c r="G155" i="1" s="1"/>
  <c r="K155" i="1" s="1"/>
  <c r="E156" i="1"/>
  <c r="F156" i="1" s="1"/>
  <c r="G156" i="1" s="1"/>
  <c r="K156" i="1" s="1"/>
  <c r="E157" i="1"/>
  <c r="F157" i="1" s="1"/>
  <c r="G157" i="1" s="1"/>
  <c r="K157" i="1" s="1"/>
  <c r="E158" i="1"/>
  <c r="F158" i="1"/>
  <c r="G158" i="1" s="1"/>
  <c r="K158" i="1"/>
  <c r="E159" i="1"/>
  <c r="F159" i="1" s="1"/>
  <c r="G159" i="1" s="1"/>
  <c r="K159" i="1" s="1"/>
  <c r="E160" i="1"/>
  <c r="F160" i="1"/>
  <c r="G160" i="1" s="1"/>
  <c r="K160" i="1" s="1"/>
  <c r="E161" i="1"/>
  <c r="F161" i="1" s="1"/>
  <c r="G161" i="1" s="1"/>
  <c r="K161" i="1" s="1"/>
  <c r="E162" i="1"/>
  <c r="F162" i="1"/>
  <c r="G162" i="1" s="1"/>
  <c r="K162" i="1"/>
  <c r="E163" i="1"/>
  <c r="F163" i="1" s="1"/>
  <c r="G163" i="1" s="1"/>
  <c r="K163" i="1" s="1"/>
  <c r="E164" i="1"/>
  <c r="F164" i="1" s="1"/>
  <c r="G164" i="1" s="1"/>
  <c r="K164" i="1" s="1"/>
  <c r="E165" i="1"/>
  <c r="F165" i="1"/>
  <c r="G165" i="1" s="1"/>
  <c r="K165" i="1" s="1"/>
  <c r="E166" i="1"/>
  <c r="F166" i="1" s="1"/>
  <c r="G166" i="1" s="1"/>
  <c r="K166" i="1" s="1"/>
  <c r="E167" i="1"/>
  <c r="F167" i="1" s="1"/>
  <c r="G167" i="1" s="1"/>
  <c r="K167" i="1" s="1"/>
  <c r="E168" i="1"/>
  <c r="F168" i="1"/>
  <c r="G168" i="1" s="1"/>
  <c r="K168" i="1" s="1"/>
  <c r="E169" i="1"/>
  <c r="F169" i="1"/>
  <c r="G169" i="1" s="1"/>
  <c r="K169" i="1" s="1"/>
  <c r="E73" i="1"/>
  <c r="F73" i="1" s="1"/>
  <c r="U73" i="1" s="1"/>
  <c r="Q188" i="1"/>
  <c r="Q187" i="1"/>
  <c r="E62" i="1"/>
  <c r="F62" i="1"/>
  <c r="G62" i="1" s="1"/>
  <c r="K62" i="1" s="1"/>
  <c r="E64" i="1"/>
  <c r="F64" i="1"/>
  <c r="G64" i="1" s="1"/>
  <c r="K64" i="1" s="1"/>
  <c r="E36" i="1"/>
  <c r="F36" i="1"/>
  <c r="G36" i="1" s="1"/>
  <c r="I36" i="1" s="1"/>
  <c r="E38" i="1"/>
  <c r="F38" i="1" s="1"/>
  <c r="G38" i="1" s="1"/>
  <c r="I38" i="1" s="1"/>
  <c r="E39" i="1"/>
  <c r="F39" i="1"/>
  <c r="G39" i="1" s="1"/>
  <c r="I39" i="1" s="1"/>
  <c r="E42" i="1"/>
  <c r="F42" i="1" s="1"/>
  <c r="G42" i="1" s="1"/>
  <c r="I42" i="1" s="1"/>
  <c r="E44" i="1"/>
  <c r="F44" i="1"/>
  <c r="G44" i="1" s="1"/>
  <c r="I44" i="1" s="1"/>
  <c r="E45" i="1"/>
  <c r="F45" i="1" s="1"/>
  <c r="G45" i="1" s="1"/>
  <c r="I45" i="1" s="1"/>
  <c r="E46" i="1"/>
  <c r="F46" i="1"/>
  <c r="G46" i="1" s="1"/>
  <c r="I46" i="1" s="1"/>
  <c r="E47" i="1"/>
  <c r="F47" i="1" s="1"/>
  <c r="G47" i="1" s="1"/>
  <c r="I47" i="1" s="1"/>
  <c r="E48" i="1"/>
  <c r="F48" i="1" s="1"/>
  <c r="G48" i="1" s="1"/>
  <c r="I48" i="1" s="1"/>
  <c r="E50" i="1"/>
  <c r="F50" i="1"/>
  <c r="G50" i="1" s="1"/>
  <c r="I50" i="1" s="1"/>
  <c r="E51" i="1"/>
  <c r="F51" i="1" s="1"/>
  <c r="G51" i="1" s="1"/>
  <c r="I51" i="1" s="1"/>
  <c r="E52" i="1"/>
  <c r="F52" i="1"/>
  <c r="G52" i="1" s="1"/>
  <c r="I52" i="1" s="1"/>
  <c r="E53" i="1"/>
  <c r="F53" i="1"/>
  <c r="G53" i="1" s="1"/>
  <c r="I53" i="1" s="1"/>
  <c r="E54" i="1"/>
  <c r="F54" i="1"/>
  <c r="G54" i="1" s="1"/>
  <c r="I54" i="1" s="1"/>
  <c r="E22" i="1"/>
  <c r="F22" i="1"/>
  <c r="G22" i="1" s="1"/>
  <c r="H22" i="1" s="1"/>
  <c r="E23" i="1"/>
  <c r="F23" i="1" s="1"/>
  <c r="G23" i="1" s="1"/>
  <c r="H23" i="1" s="1"/>
  <c r="E24" i="1"/>
  <c r="F24" i="1"/>
  <c r="G24" i="1" s="1"/>
  <c r="H24" i="1" s="1"/>
  <c r="E25" i="1"/>
  <c r="F25" i="1" s="1"/>
  <c r="G25" i="1" s="1"/>
  <c r="H25" i="1" s="1"/>
  <c r="E26" i="1"/>
  <c r="F26" i="1"/>
  <c r="G26" i="1" s="1"/>
  <c r="H26" i="1" s="1"/>
  <c r="E27" i="1"/>
  <c r="E28" i="1"/>
  <c r="F28" i="1"/>
  <c r="G28" i="1"/>
  <c r="E29" i="1"/>
  <c r="F29" i="1" s="1"/>
  <c r="G29" i="1" s="1"/>
  <c r="H29" i="1" s="1"/>
  <c r="E30" i="1"/>
  <c r="F30" i="1"/>
  <c r="G30" i="1" s="1"/>
  <c r="H30" i="1" s="1"/>
  <c r="E31" i="1"/>
  <c r="F31" i="1" s="1"/>
  <c r="G31" i="1" s="1"/>
  <c r="H31" i="1" s="1"/>
  <c r="E32" i="1"/>
  <c r="F32" i="1"/>
  <c r="G32" i="1" s="1"/>
  <c r="H32" i="1" s="1"/>
  <c r="E33" i="1"/>
  <c r="F33" i="1" s="1"/>
  <c r="G33" i="1" s="1"/>
  <c r="H33" i="1" s="1"/>
  <c r="E34" i="1"/>
  <c r="F34" i="1"/>
  <c r="G34" i="1" s="1"/>
  <c r="H34" i="1" s="1"/>
  <c r="E35" i="1"/>
  <c r="E37" i="1"/>
  <c r="F37" i="1"/>
  <c r="G37" i="1"/>
  <c r="E41" i="1"/>
  <c r="F41" i="1" s="1"/>
  <c r="G41" i="1" s="1"/>
  <c r="J41" i="1" s="1"/>
  <c r="E43" i="1"/>
  <c r="F43" i="1"/>
  <c r="G43" i="1" s="1"/>
  <c r="J43" i="1" s="1"/>
  <c r="E49" i="1"/>
  <c r="F49" i="1" s="1"/>
  <c r="G49" i="1" s="1"/>
  <c r="J49" i="1" s="1"/>
  <c r="E55" i="1"/>
  <c r="F55" i="1"/>
  <c r="G55" i="1" s="1"/>
  <c r="J55" i="1" s="1"/>
  <c r="E56" i="1"/>
  <c r="F56" i="1" s="1"/>
  <c r="G56" i="1" s="1"/>
  <c r="J56" i="1" s="1"/>
  <c r="E57" i="1"/>
  <c r="F57" i="1"/>
  <c r="G57" i="1" s="1"/>
  <c r="J57" i="1" s="1"/>
  <c r="E58" i="1"/>
  <c r="E59" i="1"/>
  <c r="F59" i="1"/>
  <c r="G59" i="1"/>
  <c r="E60" i="1"/>
  <c r="F60" i="1" s="1"/>
  <c r="G60" i="1" s="1"/>
  <c r="J60" i="1" s="1"/>
  <c r="E61" i="1"/>
  <c r="F61" i="1"/>
  <c r="G61" i="1" s="1"/>
  <c r="J61" i="1" s="1"/>
  <c r="E63" i="1"/>
  <c r="F63" i="1" s="1"/>
  <c r="G63" i="1" s="1"/>
  <c r="J63" i="1" s="1"/>
  <c r="E65" i="1"/>
  <c r="F65" i="1"/>
  <c r="G65" i="1" s="1"/>
  <c r="E66" i="1"/>
  <c r="F66" i="1" s="1"/>
  <c r="G66" i="1" s="1"/>
  <c r="J66" i="1" s="1"/>
  <c r="E40" i="1"/>
  <c r="F40" i="1" s="1"/>
  <c r="E21" i="1"/>
  <c r="Q36" i="1"/>
  <c r="Q38" i="1"/>
  <c r="Q39" i="1"/>
  <c r="Q42" i="1"/>
  <c r="Q44" i="1"/>
  <c r="Q45" i="1"/>
  <c r="Q46" i="1"/>
  <c r="Q47" i="1"/>
  <c r="Q48" i="1"/>
  <c r="Q50" i="1"/>
  <c r="Q51" i="1"/>
  <c r="Q52" i="1"/>
  <c r="Q53" i="1"/>
  <c r="Q54" i="1"/>
  <c r="Q62" i="1"/>
  <c r="Q64" i="1"/>
  <c r="Q68" i="1"/>
  <c r="Q69" i="1"/>
  <c r="Q70" i="1"/>
  <c r="Q71" i="1"/>
  <c r="Q72" i="1"/>
  <c r="Q74" i="1"/>
  <c r="Q75" i="1"/>
  <c r="Q79" i="1"/>
  <c r="Q102" i="1"/>
  <c r="Q103" i="1"/>
  <c r="Q104" i="1"/>
  <c r="Q105" i="1"/>
  <c r="Q106" i="1"/>
  <c r="Q107" i="1"/>
  <c r="Q108" i="1"/>
  <c r="Q109" i="1"/>
  <c r="Q110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31" i="1"/>
  <c r="Q132" i="1"/>
  <c r="Q162" i="1"/>
  <c r="Q176" i="1"/>
  <c r="G109" i="2"/>
  <c r="C109" i="2"/>
  <c r="E109" i="2"/>
  <c r="G108" i="2"/>
  <c r="C108" i="2"/>
  <c r="E108" i="2"/>
  <c r="G107" i="2"/>
  <c r="C107" i="2"/>
  <c r="E107" i="2"/>
  <c r="G106" i="2"/>
  <c r="C106" i="2"/>
  <c r="E106" i="2"/>
  <c r="G105" i="2"/>
  <c r="C105" i="2"/>
  <c r="E105" i="2"/>
  <c r="G104" i="2"/>
  <c r="C104" i="2"/>
  <c r="E104" i="2"/>
  <c r="G103" i="2"/>
  <c r="C103" i="2"/>
  <c r="E103" i="2"/>
  <c r="G102" i="2"/>
  <c r="C102" i="2"/>
  <c r="G101" i="2"/>
  <c r="C101" i="2"/>
  <c r="E101" i="2"/>
  <c r="G169" i="2"/>
  <c r="C169" i="2"/>
  <c r="E169" i="2"/>
  <c r="G100" i="2"/>
  <c r="C100" i="2"/>
  <c r="E100" i="2"/>
  <c r="G99" i="2"/>
  <c r="C99" i="2"/>
  <c r="E99" i="2"/>
  <c r="G98" i="2"/>
  <c r="C98" i="2"/>
  <c r="E98" i="2"/>
  <c r="G97" i="2"/>
  <c r="C97" i="2"/>
  <c r="E97" i="2"/>
  <c r="G96" i="2"/>
  <c r="C96" i="2"/>
  <c r="E96" i="2"/>
  <c r="G95" i="2"/>
  <c r="C95" i="2"/>
  <c r="G94" i="2"/>
  <c r="C94" i="2"/>
  <c r="E94" i="2"/>
  <c r="G93" i="2"/>
  <c r="C93" i="2"/>
  <c r="E93" i="2"/>
  <c r="G92" i="2"/>
  <c r="C92" i="2"/>
  <c r="E92" i="2"/>
  <c r="G91" i="2"/>
  <c r="C91" i="2"/>
  <c r="G90" i="2"/>
  <c r="C90" i="2"/>
  <c r="E90" i="2"/>
  <c r="G89" i="2"/>
  <c r="C89" i="2"/>
  <c r="E89" i="2"/>
  <c r="G88" i="2"/>
  <c r="C88" i="2"/>
  <c r="E88" i="2"/>
  <c r="G168" i="2"/>
  <c r="C168" i="2"/>
  <c r="E168" i="2"/>
  <c r="G87" i="2"/>
  <c r="C87" i="2"/>
  <c r="E87" i="2"/>
  <c r="G86" i="2"/>
  <c r="C86" i="2"/>
  <c r="E86" i="2"/>
  <c r="G85" i="2"/>
  <c r="C85" i="2"/>
  <c r="E85" i="2"/>
  <c r="G84" i="2"/>
  <c r="C84" i="2"/>
  <c r="E84" i="2"/>
  <c r="G83" i="2"/>
  <c r="C83" i="2"/>
  <c r="E83" i="2"/>
  <c r="G82" i="2"/>
  <c r="C82" i="2"/>
  <c r="G81" i="2"/>
  <c r="C81" i="2"/>
  <c r="E81" i="2"/>
  <c r="G80" i="2"/>
  <c r="C80" i="2"/>
  <c r="E80" i="2"/>
  <c r="G79" i="2"/>
  <c r="C79" i="2"/>
  <c r="E79" i="2"/>
  <c r="G78" i="2"/>
  <c r="C78" i="2"/>
  <c r="G77" i="2"/>
  <c r="C77" i="2"/>
  <c r="E77" i="2"/>
  <c r="G76" i="2"/>
  <c r="C76" i="2"/>
  <c r="E76" i="2"/>
  <c r="G75" i="2"/>
  <c r="C75" i="2"/>
  <c r="E75" i="2"/>
  <c r="G74" i="2"/>
  <c r="C74" i="2"/>
  <c r="E74" i="2"/>
  <c r="G73" i="2"/>
  <c r="C73" i="2"/>
  <c r="E73" i="2"/>
  <c r="G72" i="2"/>
  <c r="C72" i="2"/>
  <c r="E72" i="2"/>
  <c r="G71" i="2"/>
  <c r="C71" i="2"/>
  <c r="E71" i="2"/>
  <c r="G70" i="2"/>
  <c r="C70" i="2"/>
  <c r="E70" i="2"/>
  <c r="G69" i="2"/>
  <c r="C69" i="2"/>
  <c r="E69" i="2"/>
  <c r="G68" i="2"/>
  <c r="C68" i="2"/>
  <c r="G67" i="2"/>
  <c r="C67" i="2"/>
  <c r="E67" i="2"/>
  <c r="G66" i="2"/>
  <c r="C66" i="2"/>
  <c r="E66" i="2"/>
  <c r="G65" i="2"/>
  <c r="C65" i="2"/>
  <c r="E65" i="2"/>
  <c r="G64" i="2"/>
  <c r="C64" i="2"/>
  <c r="G63" i="2"/>
  <c r="C63" i="2"/>
  <c r="E63" i="2"/>
  <c r="G62" i="2"/>
  <c r="C62" i="2"/>
  <c r="E62" i="2"/>
  <c r="G61" i="2"/>
  <c r="C61" i="2"/>
  <c r="E61" i="2"/>
  <c r="G60" i="2"/>
  <c r="C60" i="2"/>
  <c r="E60" i="2"/>
  <c r="G59" i="2"/>
  <c r="C59" i="2"/>
  <c r="G167" i="2"/>
  <c r="C167" i="2"/>
  <c r="E167" i="2"/>
  <c r="G166" i="2"/>
  <c r="C166" i="2"/>
  <c r="E166" i="2"/>
  <c r="G58" i="2"/>
  <c r="C58" i="2"/>
  <c r="G57" i="2"/>
  <c r="C57" i="2"/>
  <c r="E57" i="2"/>
  <c r="G56" i="2"/>
  <c r="C56" i="2"/>
  <c r="G55" i="2"/>
  <c r="C55" i="2"/>
  <c r="G165" i="2"/>
  <c r="C165" i="2"/>
  <c r="G164" i="2"/>
  <c r="C164" i="2"/>
  <c r="E164" i="2"/>
  <c r="G163" i="2"/>
  <c r="C163" i="2"/>
  <c r="E163" i="2"/>
  <c r="G162" i="2"/>
  <c r="C162" i="2"/>
  <c r="G161" i="2"/>
  <c r="C161" i="2"/>
  <c r="G160" i="2"/>
  <c r="C160" i="2"/>
  <c r="E160" i="2"/>
  <c r="G159" i="2"/>
  <c r="C159" i="2"/>
  <c r="G158" i="2"/>
  <c r="C158" i="2"/>
  <c r="G157" i="2"/>
  <c r="C157" i="2"/>
  <c r="G156" i="2"/>
  <c r="C156" i="2"/>
  <c r="E156" i="2"/>
  <c r="G155" i="2"/>
  <c r="C155" i="2"/>
  <c r="E155" i="2"/>
  <c r="G154" i="2"/>
  <c r="C154" i="2"/>
  <c r="G153" i="2"/>
  <c r="C153" i="2"/>
  <c r="G152" i="2"/>
  <c r="C152" i="2"/>
  <c r="E152" i="2"/>
  <c r="G151" i="2"/>
  <c r="C151" i="2"/>
  <c r="G54" i="2"/>
  <c r="C54" i="2"/>
  <c r="G150" i="2"/>
  <c r="C150" i="2"/>
  <c r="G149" i="2"/>
  <c r="C149" i="2"/>
  <c r="E149" i="2"/>
  <c r="G148" i="2"/>
  <c r="C148" i="2"/>
  <c r="E148" i="2"/>
  <c r="G147" i="2"/>
  <c r="C147" i="2"/>
  <c r="G146" i="2"/>
  <c r="C146" i="2"/>
  <c r="G145" i="2"/>
  <c r="C145" i="2"/>
  <c r="E145" i="2"/>
  <c r="G144" i="2"/>
  <c r="C144" i="2"/>
  <c r="G143" i="2"/>
  <c r="C143" i="2"/>
  <c r="G142" i="2"/>
  <c r="C142" i="2"/>
  <c r="G53" i="2"/>
  <c r="C53" i="2"/>
  <c r="E53" i="2"/>
  <c r="G52" i="2"/>
  <c r="C52" i="2"/>
  <c r="E52" i="2"/>
  <c r="G51" i="2"/>
  <c r="C51" i="2"/>
  <c r="E51" i="2"/>
  <c r="G50" i="2"/>
  <c r="C50" i="2"/>
  <c r="E50" i="2"/>
  <c r="G49" i="2"/>
  <c r="C49" i="2"/>
  <c r="E49" i="2"/>
  <c r="G48" i="2"/>
  <c r="C48" i="2"/>
  <c r="E48" i="2"/>
  <c r="G141" i="2"/>
  <c r="C141" i="2"/>
  <c r="E141" i="2"/>
  <c r="G140" i="2"/>
  <c r="C140" i="2"/>
  <c r="E140" i="2"/>
  <c r="G47" i="2"/>
  <c r="C47" i="2"/>
  <c r="E47" i="2"/>
  <c r="G46" i="2"/>
  <c r="C46" i="2"/>
  <c r="E46" i="2"/>
  <c r="G139" i="2"/>
  <c r="C139" i="2"/>
  <c r="E139" i="2"/>
  <c r="G45" i="2"/>
  <c r="C45" i="2"/>
  <c r="E45" i="2"/>
  <c r="G44" i="2"/>
  <c r="C44" i="2"/>
  <c r="E44" i="2"/>
  <c r="G43" i="2"/>
  <c r="C43" i="2"/>
  <c r="E43" i="2"/>
  <c r="G42" i="2"/>
  <c r="C42" i="2"/>
  <c r="G138" i="2"/>
  <c r="C138" i="2"/>
  <c r="E138" i="2"/>
  <c r="G137" i="2"/>
  <c r="C137" i="2"/>
  <c r="E137" i="2"/>
  <c r="G136" i="2"/>
  <c r="C136" i="2"/>
  <c r="E136" i="2"/>
  <c r="G135" i="2"/>
  <c r="C135" i="2"/>
  <c r="E135" i="2"/>
  <c r="G134" i="2"/>
  <c r="C134" i="2"/>
  <c r="E134" i="2"/>
  <c r="G133" i="2"/>
  <c r="C133" i="2"/>
  <c r="G41" i="2"/>
  <c r="C41" i="2"/>
  <c r="E41" i="2"/>
  <c r="G40" i="2"/>
  <c r="C40" i="2"/>
  <c r="G39" i="2"/>
  <c r="C39" i="2"/>
  <c r="E39" i="2"/>
  <c r="G132" i="2"/>
  <c r="C132" i="2"/>
  <c r="E132" i="2"/>
  <c r="G131" i="2"/>
  <c r="C131" i="2"/>
  <c r="G130" i="2"/>
  <c r="C130" i="2"/>
  <c r="E130" i="2"/>
  <c r="G129" i="2"/>
  <c r="C129" i="2"/>
  <c r="E129" i="2"/>
  <c r="G128" i="2"/>
  <c r="C128" i="2"/>
  <c r="E128" i="2"/>
  <c r="G127" i="2"/>
  <c r="C127" i="2"/>
  <c r="G126" i="2"/>
  <c r="C126" i="2"/>
  <c r="E126" i="2"/>
  <c r="G38" i="2"/>
  <c r="C38" i="2"/>
  <c r="E38" i="2"/>
  <c r="G37" i="2"/>
  <c r="C37" i="2"/>
  <c r="E37" i="2"/>
  <c r="G125" i="2"/>
  <c r="C125" i="2"/>
  <c r="E125" i="2"/>
  <c r="G124" i="2"/>
  <c r="C124" i="2"/>
  <c r="E124" i="2"/>
  <c r="G36" i="2"/>
  <c r="C36" i="2"/>
  <c r="E36" i="2"/>
  <c r="G35" i="2"/>
  <c r="C35" i="2"/>
  <c r="G34" i="2"/>
  <c r="C34" i="2"/>
  <c r="E34" i="2"/>
  <c r="G33" i="2"/>
  <c r="C33" i="2"/>
  <c r="G32" i="2"/>
  <c r="C32" i="2"/>
  <c r="E32" i="2"/>
  <c r="G31" i="2"/>
  <c r="C31" i="2"/>
  <c r="E31" i="2"/>
  <c r="G30" i="2"/>
  <c r="C30" i="2"/>
  <c r="E30" i="2"/>
  <c r="G123" i="2"/>
  <c r="C123" i="2"/>
  <c r="E123" i="2"/>
  <c r="G122" i="2"/>
  <c r="C122" i="2"/>
  <c r="E122" i="2"/>
  <c r="G121" i="2"/>
  <c r="C121" i="2"/>
  <c r="E121" i="2"/>
  <c r="G120" i="2"/>
  <c r="C120" i="2"/>
  <c r="E120" i="2"/>
  <c r="G119" i="2"/>
  <c r="C119" i="2"/>
  <c r="E119" i="2"/>
  <c r="G29" i="2"/>
  <c r="C29" i="2"/>
  <c r="E29" i="2"/>
  <c r="G118" i="2"/>
  <c r="C118" i="2"/>
  <c r="E118" i="2"/>
  <c r="G117" i="2"/>
  <c r="C117" i="2"/>
  <c r="E117" i="2"/>
  <c r="G116" i="2"/>
  <c r="C116" i="2"/>
  <c r="E116" i="2"/>
  <c r="G115" i="2"/>
  <c r="C115" i="2"/>
  <c r="E115" i="2"/>
  <c r="G114" i="2"/>
  <c r="C114" i="2"/>
  <c r="E114" i="2"/>
  <c r="G28" i="2"/>
  <c r="C28" i="2"/>
  <c r="E28" i="2"/>
  <c r="G113" i="2"/>
  <c r="C113" i="2"/>
  <c r="G27" i="2"/>
  <c r="C27" i="2"/>
  <c r="G112" i="2"/>
  <c r="C112" i="2"/>
  <c r="E112" i="2"/>
  <c r="G111" i="2"/>
  <c r="C111" i="2"/>
  <c r="E111" i="2"/>
  <c r="G26" i="2"/>
  <c r="C26" i="2"/>
  <c r="E26" i="2"/>
  <c r="G110" i="2"/>
  <c r="C110" i="2"/>
  <c r="E110" i="2"/>
  <c r="G25" i="2"/>
  <c r="C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H109" i="2"/>
  <c r="D109" i="2"/>
  <c r="B109" i="2"/>
  <c r="A109" i="2"/>
  <c r="H108" i="2"/>
  <c r="B108" i="2"/>
  <c r="D108" i="2"/>
  <c r="A108" i="2"/>
  <c r="H107" i="2"/>
  <c r="D107" i="2"/>
  <c r="B107" i="2"/>
  <c r="A107" i="2"/>
  <c r="H106" i="2"/>
  <c r="B106" i="2"/>
  <c r="D106" i="2"/>
  <c r="A106" i="2"/>
  <c r="H105" i="2"/>
  <c r="D105" i="2"/>
  <c r="B105" i="2"/>
  <c r="A105" i="2"/>
  <c r="H104" i="2"/>
  <c r="B104" i="2"/>
  <c r="D104" i="2"/>
  <c r="A104" i="2"/>
  <c r="H103" i="2"/>
  <c r="D103" i="2"/>
  <c r="B103" i="2"/>
  <c r="A103" i="2"/>
  <c r="H102" i="2"/>
  <c r="B102" i="2"/>
  <c r="D102" i="2"/>
  <c r="A102" i="2"/>
  <c r="H101" i="2"/>
  <c r="D101" i="2"/>
  <c r="B101" i="2"/>
  <c r="A101" i="2"/>
  <c r="H169" i="2"/>
  <c r="B169" i="2"/>
  <c r="D169" i="2"/>
  <c r="A169" i="2"/>
  <c r="H100" i="2"/>
  <c r="D100" i="2"/>
  <c r="B100" i="2"/>
  <c r="A100" i="2"/>
  <c r="H99" i="2"/>
  <c r="B99" i="2"/>
  <c r="D99" i="2"/>
  <c r="A99" i="2"/>
  <c r="H98" i="2"/>
  <c r="D98" i="2"/>
  <c r="B98" i="2"/>
  <c r="A98" i="2"/>
  <c r="H97" i="2"/>
  <c r="B97" i="2"/>
  <c r="D97" i="2"/>
  <c r="A97" i="2"/>
  <c r="H96" i="2"/>
  <c r="D96" i="2"/>
  <c r="B96" i="2"/>
  <c r="A96" i="2"/>
  <c r="H95" i="2"/>
  <c r="B95" i="2"/>
  <c r="D95" i="2"/>
  <c r="A95" i="2"/>
  <c r="H94" i="2"/>
  <c r="D94" i="2"/>
  <c r="B94" i="2"/>
  <c r="A94" i="2"/>
  <c r="H93" i="2"/>
  <c r="B93" i="2"/>
  <c r="D93" i="2"/>
  <c r="A93" i="2"/>
  <c r="H92" i="2"/>
  <c r="D92" i="2"/>
  <c r="B92" i="2"/>
  <c r="A92" i="2"/>
  <c r="H91" i="2"/>
  <c r="B91" i="2"/>
  <c r="D91" i="2"/>
  <c r="A91" i="2"/>
  <c r="H90" i="2"/>
  <c r="D90" i="2"/>
  <c r="B90" i="2"/>
  <c r="A90" i="2"/>
  <c r="H89" i="2"/>
  <c r="B89" i="2"/>
  <c r="D89" i="2"/>
  <c r="A89" i="2"/>
  <c r="H88" i="2"/>
  <c r="D88" i="2"/>
  <c r="B88" i="2"/>
  <c r="A88" i="2"/>
  <c r="H168" i="2"/>
  <c r="B168" i="2"/>
  <c r="D168" i="2"/>
  <c r="A168" i="2"/>
  <c r="H87" i="2"/>
  <c r="D87" i="2"/>
  <c r="B87" i="2"/>
  <c r="A87" i="2"/>
  <c r="H86" i="2"/>
  <c r="B86" i="2"/>
  <c r="D86" i="2"/>
  <c r="A86" i="2"/>
  <c r="H85" i="2"/>
  <c r="D85" i="2"/>
  <c r="B85" i="2"/>
  <c r="A85" i="2"/>
  <c r="H84" i="2"/>
  <c r="B84" i="2"/>
  <c r="D84" i="2"/>
  <c r="A84" i="2"/>
  <c r="H83" i="2"/>
  <c r="D83" i="2"/>
  <c r="B83" i="2"/>
  <c r="A83" i="2"/>
  <c r="H82" i="2"/>
  <c r="B82" i="2"/>
  <c r="D82" i="2"/>
  <c r="A82" i="2"/>
  <c r="H81" i="2"/>
  <c r="D81" i="2"/>
  <c r="B81" i="2"/>
  <c r="A81" i="2"/>
  <c r="H80" i="2"/>
  <c r="B80" i="2"/>
  <c r="D80" i="2"/>
  <c r="A80" i="2"/>
  <c r="H79" i="2"/>
  <c r="D79" i="2"/>
  <c r="B79" i="2"/>
  <c r="A79" i="2"/>
  <c r="H78" i="2"/>
  <c r="B78" i="2"/>
  <c r="D78" i="2"/>
  <c r="A78" i="2"/>
  <c r="H77" i="2"/>
  <c r="D77" i="2"/>
  <c r="B77" i="2"/>
  <c r="A77" i="2"/>
  <c r="H76" i="2"/>
  <c r="B76" i="2"/>
  <c r="D76" i="2"/>
  <c r="A76" i="2"/>
  <c r="H75" i="2"/>
  <c r="D75" i="2"/>
  <c r="B75" i="2"/>
  <c r="A75" i="2"/>
  <c r="H74" i="2"/>
  <c r="B74" i="2"/>
  <c r="D74" i="2"/>
  <c r="A74" i="2"/>
  <c r="H73" i="2"/>
  <c r="D73" i="2"/>
  <c r="B73" i="2"/>
  <c r="A73" i="2"/>
  <c r="H72" i="2"/>
  <c r="B72" i="2"/>
  <c r="D72" i="2"/>
  <c r="A72" i="2"/>
  <c r="H71" i="2"/>
  <c r="D71" i="2"/>
  <c r="B71" i="2"/>
  <c r="A71" i="2"/>
  <c r="H70" i="2"/>
  <c r="B70" i="2"/>
  <c r="D70" i="2"/>
  <c r="A70" i="2"/>
  <c r="H69" i="2"/>
  <c r="D69" i="2"/>
  <c r="B69" i="2"/>
  <c r="A69" i="2"/>
  <c r="H68" i="2"/>
  <c r="B68" i="2"/>
  <c r="D68" i="2"/>
  <c r="A68" i="2"/>
  <c r="H67" i="2"/>
  <c r="D67" i="2"/>
  <c r="B67" i="2"/>
  <c r="A67" i="2"/>
  <c r="H66" i="2"/>
  <c r="B66" i="2"/>
  <c r="D66" i="2"/>
  <c r="A66" i="2"/>
  <c r="H65" i="2"/>
  <c r="D65" i="2"/>
  <c r="B65" i="2"/>
  <c r="A65" i="2"/>
  <c r="H64" i="2"/>
  <c r="B64" i="2"/>
  <c r="D64" i="2"/>
  <c r="A64" i="2"/>
  <c r="H63" i="2"/>
  <c r="D63" i="2"/>
  <c r="B63" i="2"/>
  <c r="A63" i="2"/>
  <c r="H62" i="2"/>
  <c r="B62" i="2"/>
  <c r="D62" i="2"/>
  <c r="A62" i="2"/>
  <c r="H61" i="2"/>
  <c r="D61" i="2"/>
  <c r="B61" i="2"/>
  <c r="A61" i="2"/>
  <c r="H60" i="2"/>
  <c r="B60" i="2"/>
  <c r="D60" i="2"/>
  <c r="A60" i="2"/>
  <c r="H59" i="2"/>
  <c r="D59" i="2"/>
  <c r="B59" i="2"/>
  <c r="A59" i="2"/>
  <c r="H167" i="2"/>
  <c r="B167" i="2"/>
  <c r="D167" i="2"/>
  <c r="A167" i="2"/>
  <c r="H166" i="2"/>
  <c r="D166" i="2"/>
  <c r="B166" i="2"/>
  <c r="A166" i="2"/>
  <c r="H58" i="2"/>
  <c r="B58" i="2"/>
  <c r="D58" i="2"/>
  <c r="A58" i="2"/>
  <c r="H57" i="2"/>
  <c r="D57" i="2"/>
  <c r="B57" i="2"/>
  <c r="A57" i="2"/>
  <c r="H56" i="2"/>
  <c r="B56" i="2"/>
  <c r="D56" i="2"/>
  <c r="A56" i="2"/>
  <c r="H55" i="2"/>
  <c r="D55" i="2"/>
  <c r="B55" i="2"/>
  <c r="A55" i="2"/>
  <c r="H165" i="2"/>
  <c r="B165" i="2"/>
  <c r="D165" i="2"/>
  <c r="A165" i="2"/>
  <c r="H164" i="2"/>
  <c r="D164" i="2"/>
  <c r="B164" i="2"/>
  <c r="A164" i="2"/>
  <c r="H163" i="2"/>
  <c r="B163" i="2"/>
  <c r="D163" i="2"/>
  <c r="A163" i="2"/>
  <c r="H162" i="2"/>
  <c r="D162" i="2"/>
  <c r="B162" i="2"/>
  <c r="A162" i="2"/>
  <c r="H161" i="2"/>
  <c r="B161" i="2"/>
  <c r="D161" i="2"/>
  <c r="A161" i="2"/>
  <c r="H160" i="2"/>
  <c r="D160" i="2"/>
  <c r="B160" i="2"/>
  <c r="A160" i="2"/>
  <c r="H159" i="2"/>
  <c r="B159" i="2"/>
  <c r="D159" i="2"/>
  <c r="A159" i="2"/>
  <c r="H158" i="2"/>
  <c r="D158" i="2"/>
  <c r="B158" i="2"/>
  <c r="A158" i="2"/>
  <c r="H157" i="2"/>
  <c r="B157" i="2"/>
  <c r="D157" i="2"/>
  <c r="A157" i="2"/>
  <c r="H156" i="2"/>
  <c r="D156" i="2"/>
  <c r="B156" i="2"/>
  <c r="A156" i="2"/>
  <c r="H155" i="2"/>
  <c r="B155" i="2"/>
  <c r="D155" i="2"/>
  <c r="A155" i="2"/>
  <c r="H154" i="2"/>
  <c r="D154" i="2"/>
  <c r="B154" i="2"/>
  <c r="A154" i="2"/>
  <c r="H153" i="2"/>
  <c r="B153" i="2"/>
  <c r="D153" i="2"/>
  <c r="A153" i="2"/>
  <c r="H152" i="2"/>
  <c r="D152" i="2"/>
  <c r="B152" i="2"/>
  <c r="A152" i="2"/>
  <c r="H151" i="2"/>
  <c r="B151" i="2"/>
  <c r="D151" i="2"/>
  <c r="A151" i="2"/>
  <c r="H54" i="2"/>
  <c r="D54" i="2"/>
  <c r="B54" i="2"/>
  <c r="A54" i="2"/>
  <c r="H150" i="2"/>
  <c r="B150" i="2"/>
  <c r="D150" i="2"/>
  <c r="A150" i="2"/>
  <c r="H149" i="2"/>
  <c r="D149" i="2"/>
  <c r="B149" i="2"/>
  <c r="A149" i="2"/>
  <c r="H148" i="2"/>
  <c r="B148" i="2"/>
  <c r="D148" i="2"/>
  <c r="A148" i="2"/>
  <c r="H147" i="2"/>
  <c r="D147" i="2"/>
  <c r="B147" i="2"/>
  <c r="A147" i="2"/>
  <c r="H146" i="2"/>
  <c r="B146" i="2"/>
  <c r="D146" i="2"/>
  <c r="A146" i="2"/>
  <c r="H145" i="2"/>
  <c r="D145" i="2"/>
  <c r="B145" i="2"/>
  <c r="A145" i="2"/>
  <c r="H144" i="2"/>
  <c r="B144" i="2"/>
  <c r="D144" i="2"/>
  <c r="A144" i="2"/>
  <c r="H143" i="2"/>
  <c r="D143" i="2"/>
  <c r="B143" i="2"/>
  <c r="A143" i="2"/>
  <c r="H142" i="2"/>
  <c r="B142" i="2"/>
  <c r="D142" i="2"/>
  <c r="A142" i="2"/>
  <c r="H53" i="2"/>
  <c r="D53" i="2"/>
  <c r="B53" i="2"/>
  <c r="A53" i="2"/>
  <c r="H52" i="2"/>
  <c r="B52" i="2"/>
  <c r="D52" i="2"/>
  <c r="A52" i="2"/>
  <c r="H51" i="2"/>
  <c r="D51" i="2"/>
  <c r="B51" i="2"/>
  <c r="A51" i="2"/>
  <c r="H50" i="2"/>
  <c r="F50" i="2"/>
  <c r="D50" i="2"/>
  <c r="B50" i="2"/>
  <c r="A50" i="2"/>
  <c r="H49" i="2"/>
  <c r="B49" i="2"/>
  <c r="F49" i="2"/>
  <c r="D49" i="2"/>
  <c r="A49" i="2"/>
  <c r="H48" i="2"/>
  <c r="F48" i="2"/>
  <c r="D48" i="2"/>
  <c r="B48" i="2"/>
  <c r="A48" i="2"/>
  <c r="H141" i="2"/>
  <c r="B141" i="2"/>
  <c r="F141" i="2"/>
  <c r="D141" i="2"/>
  <c r="A141" i="2"/>
  <c r="H140" i="2"/>
  <c r="F140" i="2"/>
  <c r="D140" i="2"/>
  <c r="B140" i="2"/>
  <c r="A140" i="2"/>
  <c r="H47" i="2"/>
  <c r="B47" i="2"/>
  <c r="D47" i="2"/>
  <c r="A47" i="2"/>
  <c r="H46" i="2"/>
  <c r="B46" i="2"/>
  <c r="D46" i="2"/>
  <c r="A46" i="2"/>
  <c r="H139" i="2"/>
  <c r="B139" i="2"/>
  <c r="D139" i="2"/>
  <c r="A139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138" i="2"/>
  <c r="B138" i="2"/>
  <c r="D138" i="2"/>
  <c r="A138" i="2"/>
  <c r="H137" i="2"/>
  <c r="B137" i="2"/>
  <c r="D137" i="2"/>
  <c r="A137" i="2"/>
  <c r="H136" i="2"/>
  <c r="B136" i="2"/>
  <c r="D136" i="2"/>
  <c r="A136" i="2"/>
  <c r="H135" i="2"/>
  <c r="B135" i="2"/>
  <c r="D135" i="2"/>
  <c r="A135" i="2"/>
  <c r="H134" i="2"/>
  <c r="B134" i="2"/>
  <c r="D134" i="2"/>
  <c r="A134" i="2"/>
  <c r="H133" i="2"/>
  <c r="B133" i="2"/>
  <c r="D133" i="2"/>
  <c r="A133" i="2"/>
  <c r="H41" i="2"/>
  <c r="B41" i="2"/>
  <c r="D41" i="2"/>
  <c r="A41" i="2"/>
  <c r="H40" i="2"/>
  <c r="B40" i="2"/>
  <c r="D40" i="2"/>
  <c r="A40" i="2"/>
  <c r="H39" i="2"/>
  <c r="B39" i="2"/>
  <c r="D39" i="2"/>
  <c r="A39" i="2"/>
  <c r="H132" i="2"/>
  <c r="B132" i="2"/>
  <c r="D132" i="2"/>
  <c r="A132" i="2"/>
  <c r="H131" i="2"/>
  <c r="B131" i="2"/>
  <c r="D131" i="2"/>
  <c r="A131" i="2"/>
  <c r="H130" i="2"/>
  <c r="B130" i="2"/>
  <c r="D130" i="2"/>
  <c r="A130" i="2"/>
  <c r="H129" i="2"/>
  <c r="B129" i="2"/>
  <c r="D129" i="2"/>
  <c r="A129" i="2"/>
  <c r="H128" i="2"/>
  <c r="B128" i="2"/>
  <c r="D128" i="2"/>
  <c r="A128" i="2"/>
  <c r="H127" i="2"/>
  <c r="B127" i="2"/>
  <c r="D127" i="2"/>
  <c r="A127" i="2"/>
  <c r="H126" i="2"/>
  <c r="B126" i="2"/>
  <c r="D126" i="2"/>
  <c r="A126" i="2"/>
  <c r="H38" i="2"/>
  <c r="B38" i="2"/>
  <c r="D38" i="2"/>
  <c r="A38" i="2"/>
  <c r="H37" i="2"/>
  <c r="B37" i="2"/>
  <c r="D37" i="2"/>
  <c r="A37" i="2"/>
  <c r="H125" i="2"/>
  <c r="B125" i="2"/>
  <c r="D125" i="2"/>
  <c r="A125" i="2"/>
  <c r="H124" i="2"/>
  <c r="B124" i="2"/>
  <c r="D124" i="2"/>
  <c r="A124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123" i="2"/>
  <c r="B123" i="2"/>
  <c r="D123" i="2"/>
  <c r="A123" i="2"/>
  <c r="H122" i="2"/>
  <c r="B122" i="2"/>
  <c r="D122" i="2"/>
  <c r="A122" i="2"/>
  <c r="H121" i="2"/>
  <c r="B121" i="2"/>
  <c r="D121" i="2"/>
  <c r="A121" i="2"/>
  <c r="H120" i="2"/>
  <c r="B120" i="2"/>
  <c r="D120" i="2"/>
  <c r="A120" i="2"/>
  <c r="H119" i="2"/>
  <c r="B119" i="2"/>
  <c r="D119" i="2"/>
  <c r="A119" i="2"/>
  <c r="H29" i="2"/>
  <c r="B29" i="2"/>
  <c r="D29" i="2"/>
  <c r="A29" i="2"/>
  <c r="H118" i="2"/>
  <c r="B118" i="2"/>
  <c r="D118" i="2"/>
  <c r="A118" i="2"/>
  <c r="H117" i="2"/>
  <c r="B117" i="2"/>
  <c r="D117" i="2"/>
  <c r="A117" i="2"/>
  <c r="H116" i="2"/>
  <c r="B116" i="2"/>
  <c r="D116" i="2"/>
  <c r="A116" i="2"/>
  <c r="H115" i="2"/>
  <c r="B115" i="2"/>
  <c r="D115" i="2"/>
  <c r="A115" i="2"/>
  <c r="H114" i="2"/>
  <c r="B114" i="2"/>
  <c r="D114" i="2"/>
  <c r="A114" i="2"/>
  <c r="H28" i="2"/>
  <c r="B28" i="2"/>
  <c r="D28" i="2"/>
  <c r="A28" i="2"/>
  <c r="H113" i="2"/>
  <c r="B113" i="2"/>
  <c r="D113" i="2"/>
  <c r="A113" i="2"/>
  <c r="H27" i="2"/>
  <c r="B27" i="2"/>
  <c r="D27" i="2"/>
  <c r="A27" i="2"/>
  <c r="H112" i="2"/>
  <c r="B112" i="2"/>
  <c r="D112" i="2"/>
  <c r="A112" i="2"/>
  <c r="H111" i="2"/>
  <c r="B111" i="2"/>
  <c r="D111" i="2"/>
  <c r="A111" i="2"/>
  <c r="H26" i="2"/>
  <c r="B26" i="2"/>
  <c r="D26" i="2"/>
  <c r="A26" i="2"/>
  <c r="H110" i="2"/>
  <c r="B110" i="2"/>
  <c r="D110" i="2"/>
  <c r="A110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Q128" i="1"/>
  <c r="Q185" i="1"/>
  <c r="Q186" i="1"/>
  <c r="Q184" i="1"/>
  <c r="Q145" i="1"/>
  <c r="Q146" i="1"/>
  <c r="Q153" i="1"/>
  <c r="Q183" i="1"/>
  <c r="Q180" i="1"/>
  <c r="Q181" i="1"/>
  <c r="Q182" i="1"/>
  <c r="C17" i="1"/>
  <c r="Q21" i="1"/>
  <c r="Q22" i="1"/>
  <c r="Q23" i="1"/>
  <c r="Q24" i="1"/>
  <c r="Q25" i="1"/>
  <c r="Q26" i="1"/>
  <c r="Q27" i="1"/>
  <c r="H28" i="1"/>
  <c r="Q28" i="1"/>
  <c r="Q29" i="1"/>
  <c r="Q30" i="1"/>
  <c r="Q31" i="1"/>
  <c r="Q32" i="1"/>
  <c r="Q33" i="1"/>
  <c r="Q34" i="1"/>
  <c r="Q35" i="1"/>
  <c r="J37" i="1"/>
  <c r="Q37" i="1"/>
  <c r="Q40" i="1"/>
  <c r="Q41" i="1"/>
  <c r="Q43" i="1"/>
  <c r="Q49" i="1"/>
  <c r="Q55" i="1"/>
  <c r="Q56" i="1"/>
  <c r="Q57" i="1"/>
  <c r="Q58" i="1"/>
  <c r="J59" i="1"/>
  <c r="Q59" i="1"/>
  <c r="Q60" i="1"/>
  <c r="Q61" i="1"/>
  <c r="Q63" i="1"/>
  <c r="J65" i="1"/>
  <c r="Q65" i="1"/>
  <c r="Q66" i="1"/>
  <c r="Q67" i="1"/>
  <c r="Q73" i="1"/>
  <c r="Q76" i="1"/>
  <c r="Q77" i="1"/>
  <c r="Q78" i="1"/>
  <c r="Q80" i="1"/>
  <c r="Q81" i="1"/>
  <c r="Q82" i="1"/>
  <c r="Q83" i="1"/>
  <c r="Q84" i="1"/>
  <c r="Q85" i="1"/>
  <c r="Q86" i="1"/>
  <c r="Q87" i="1"/>
  <c r="J88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11" i="1"/>
  <c r="Q127" i="1"/>
  <c r="Q129" i="1"/>
  <c r="Q130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7" i="1"/>
  <c r="Q148" i="1"/>
  <c r="Q149" i="1"/>
  <c r="Q150" i="1"/>
  <c r="Q151" i="1"/>
  <c r="Q152" i="1"/>
  <c r="Q154" i="1"/>
  <c r="Q155" i="1"/>
  <c r="Q156" i="1"/>
  <c r="Q157" i="1"/>
  <c r="Q158" i="1"/>
  <c r="Q159" i="1"/>
  <c r="Q160" i="1"/>
  <c r="Q161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7" i="1"/>
  <c r="Q178" i="1"/>
  <c r="Q179" i="1"/>
  <c r="E133" i="2" l="1"/>
  <c r="E154" i="2"/>
  <c r="E55" i="2"/>
  <c r="E58" i="2"/>
  <c r="E64" i="2"/>
  <c r="E95" i="2"/>
  <c r="E102" i="2"/>
  <c r="E35" i="2"/>
  <c r="E143" i="2"/>
  <c r="E59" i="2"/>
  <c r="E27" i="2"/>
  <c r="E131" i="2"/>
  <c r="E42" i="2"/>
  <c r="E78" i="2"/>
  <c r="E147" i="2"/>
  <c r="E158" i="2"/>
  <c r="E113" i="2"/>
  <c r="E68" i="2"/>
  <c r="E91" i="2"/>
  <c r="E162" i="2"/>
  <c r="E127" i="2"/>
  <c r="E54" i="2"/>
  <c r="E82" i="2"/>
  <c r="F114" i="1"/>
  <c r="G114" i="1" s="1"/>
  <c r="K114" i="1" s="1"/>
  <c r="E153" i="2"/>
  <c r="F58" i="1"/>
  <c r="G58" i="1" s="1"/>
  <c r="J58" i="1" s="1"/>
  <c r="E33" i="2"/>
  <c r="F35" i="1"/>
  <c r="G35" i="1" s="1"/>
  <c r="H35" i="1" s="1"/>
  <c r="E25" i="2"/>
  <c r="F27" i="1"/>
  <c r="G27" i="1" s="1"/>
  <c r="H27" i="1" s="1"/>
  <c r="E17" i="2"/>
  <c r="F118" i="1"/>
  <c r="G118" i="1" s="1"/>
  <c r="K118" i="1" s="1"/>
  <c r="E157" i="2"/>
  <c r="F21" i="1"/>
  <c r="G21" i="1" s="1"/>
  <c r="H21" i="1" s="1"/>
  <c r="E11" i="2"/>
  <c r="K185" i="1"/>
  <c r="N185" i="1"/>
  <c r="F126" i="1"/>
  <c r="G126" i="1" s="1"/>
  <c r="K126" i="1" s="1"/>
  <c r="E165" i="2"/>
  <c r="F106" i="1"/>
  <c r="G106" i="1" s="1"/>
  <c r="K106" i="1" s="1"/>
  <c r="E146" i="2"/>
  <c r="F128" i="1"/>
  <c r="G128" i="1" s="1"/>
  <c r="J128" i="1" s="1"/>
  <c r="E56" i="2"/>
  <c r="F120" i="1"/>
  <c r="G120" i="1" s="1"/>
  <c r="K120" i="1" s="1"/>
  <c r="E159" i="2"/>
  <c r="F112" i="1"/>
  <c r="G112" i="1" s="1"/>
  <c r="K112" i="1" s="1"/>
  <c r="E151" i="2"/>
  <c r="F104" i="1"/>
  <c r="G104" i="1" s="1"/>
  <c r="K104" i="1" s="1"/>
  <c r="E144" i="2"/>
  <c r="F122" i="1"/>
  <c r="G122" i="1" s="1"/>
  <c r="K122" i="1" s="1"/>
  <c r="E161" i="2"/>
  <c r="F102" i="1"/>
  <c r="G102" i="1" s="1"/>
  <c r="E142" i="2"/>
  <c r="F110" i="1"/>
  <c r="G110" i="1" s="1"/>
  <c r="K110" i="1" s="1"/>
  <c r="E150" i="2"/>
  <c r="E40" i="2"/>
  <c r="F15" i="1"/>
  <c r="C11" i="1"/>
  <c r="C12" i="1"/>
  <c r="O191" i="1" l="1"/>
  <c r="C16" i="1"/>
  <c r="D18" i="1" s="1"/>
  <c r="O183" i="1"/>
  <c r="O107" i="1"/>
  <c r="O106" i="1"/>
  <c r="O75" i="1"/>
  <c r="O102" i="1"/>
  <c r="O116" i="1"/>
  <c r="O146" i="1"/>
  <c r="O169" i="1"/>
  <c r="O177" i="1"/>
  <c r="O157" i="1"/>
  <c r="O54" i="1"/>
  <c r="O119" i="1"/>
  <c r="O185" i="1"/>
  <c r="O38" i="1"/>
  <c r="O47" i="1"/>
  <c r="O94" i="1"/>
  <c r="O142" i="1"/>
  <c r="O26" i="1"/>
  <c r="O153" i="1"/>
  <c r="O114" i="1"/>
  <c r="O82" i="1"/>
  <c r="O144" i="1"/>
  <c r="O149" i="1"/>
  <c r="O69" i="1"/>
  <c r="O34" i="1"/>
  <c r="O36" i="1"/>
  <c r="O172" i="1"/>
  <c r="O65" i="1"/>
  <c r="O124" i="1"/>
  <c r="O129" i="1"/>
  <c r="O139" i="1"/>
  <c r="O159" i="1"/>
  <c r="O103" i="1"/>
  <c r="O68" i="1"/>
  <c r="O135" i="1"/>
  <c r="O122" i="1"/>
  <c r="O132" i="1"/>
  <c r="O133" i="1"/>
  <c r="O91" i="1"/>
  <c r="O110" i="1"/>
  <c r="O180" i="1"/>
  <c r="O152" i="1"/>
  <c r="O176" i="1"/>
  <c r="O147" i="1"/>
  <c r="O151" i="1"/>
  <c r="O89" i="1"/>
  <c r="O43" i="1"/>
  <c r="O148" i="1"/>
  <c r="O188" i="1"/>
  <c r="O42" i="1"/>
  <c r="O168" i="1"/>
  <c r="O145" i="1"/>
  <c r="O23" i="1"/>
  <c r="O40" i="1"/>
  <c r="O162" i="1"/>
  <c r="O35" i="1"/>
  <c r="O49" i="1"/>
  <c r="O67" i="1"/>
  <c r="O174" i="1"/>
  <c r="O76" i="1"/>
  <c r="O137" i="1"/>
  <c r="O63" i="1"/>
  <c r="O167" i="1"/>
  <c r="O59" i="1"/>
  <c r="O115" i="1"/>
  <c r="O58" i="1"/>
  <c r="O156" i="1"/>
  <c r="O97" i="1"/>
  <c r="O125" i="1"/>
  <c r="O39" i="1"/>
  <c r="O93" i="1"/>
  <c r="O120" i="1"/>
  <c r="O118" i="1"/>
  <c r="O29" i="1"/>
  <c r="O81" i="1"/>
  <c r="O21" i="1"/>
  <c r="O117" i="1"/>
  <c r="O154" i="1"/>
  <c r="O77" i="1"/>
  <c r="O86" i="1"/>
  <c r="O32" i="1"/>
  <c r="O111" i="1"/>
  <c r="O121" i="1"/>
  <c r="O190" i="1"/>
  <c r="O134" i="1"/>
  <c r="O44" i="1"/>
  <c r="O130" i="1"/>
  <c r="O84" i="1"/>
  <c r="O88" i="1"/>
  <c r="O179" i="1"/>
  <c r="O27" i="1"/>
  <c r="O90" i="1"/>
  <c r="O73" i="1"/>
  <c r="O80" i="1"/>
  <c r="O178" i="1"/>
  <c r="O104" i="1"/>
  <c r="O155" i="1"/>
  <c r="O48" i="1"/>
  <c r="O55" i="1"/>
  <c r="O52" i="1"/>
  <c r="O101" i="1"/>
  <c r="O108" i="1"/>
  <c r="C15" i="1"/>
  <c r="O123" i="1"/>
  <c r="O165" i="1"/>
  <c r="O74" i="1"/>
  <c r="O72" i="1"/>
  <c r="O131" i="1"/>
  <c r="O99" i="1"/>
  <c r="O95" i="1"/>
  <c r="O41" i="1"/>
  <c r="O109" i="1"/>
  <c r="O186" i="1"/>
  <c r="O161" i="1"/>
  <c r="O62" i="1"/>
  <c r="O182" i="1"/>
  <c r="O66" i="1"/>
  <c r="O184" i="1"/>
  <c r="O96" i="1"/>
  <c r="O164" i="1"/>
  <c r="O136" i="1"/>
  <c r="O61" i="1"/>
  <c r="O128" i="1"/>
  <c r="O92" i="1"/>
  <c r="O105" i="1"/>
  <c r="O79" i="1"/>
  <c r="O24" i="1"/>
  <c r="O25" i="1"/>
  <c r="O50" i="1"/>
  <c r="O87" i="1"/>
  <c r="O127" i="1"/>
  <c r="O37" i="1"/>
  <c r="O100" i="1"/>
  <c r="O175" i="1"/>
  <c r="O173" i="1"/>
  <c r="O112" i="1"/>
  <c r="O78" i="1"/>
  <c r="O171" i="1"/>
  <c r="O64" i="1"/>
  <c r="O187" i="1"/>
  <c r="O33" i="1"/>
  <c r="O163" i="1"/>
  <c r="O56" i="1"/>
  <c r="O71" i="1"/>
  <c r="O45" i="1"/>
  <c r="O53" i="1"/>
  <c r="O150" i="1"/>
  <c r="O113" i="1"/>
  <c r="O85" i="1"/>
  <c r="O140" i="1"/>
  <c r="O143" i="1"/>
  <c r="O126" i="1"/>
  <c r="O141" i="1"/>
  <c r="O83" i="1"/>
  <c r="O189" i="1"/>
  <c r="O57" i="1"/>
  <c r="O170" i="1"/>
  <c r="O51" i="1"/>
  <c r="O28" i="1"/>
  <c r="O46" i="1"/>
  <c r="O98" i="1"/>
  <c r="O60" i="1"/>
  <c r="O30" i="1"/>
  <c r="O22" i="1"/>
  <c r="O138" i="1"/>
  <c r="O166" i="1"/>
  <c r="O160" i="1"/>
  <c r="O31" i="1"/>
  <c r="O181" i="1"/>
  <c r="O70" i="1"/>
  <c r="O158" i="1"/>
  <c r="K102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<sst xmlns="http://schemas.openxmlformats.org/spreadsheetml/2006/main" count="1779" uniqueCount="628">
  <si>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</si>
  <si>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</si>
  <si>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</si>
  <si>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</si>
  <si>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</si>
  <si>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</si>
  <si>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</si>
  <si>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</si>
  <si>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</si>
  <si>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</si>
  <si>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</si>
  <si>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</si>
  <si>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</si>
  <si>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</si>
  <si>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</si>
  <si>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</si>
  <si>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</si>
  <si>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</si>
  <si>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</si>
  <si>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</si>
  <si>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</si>
  <si>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</si>
  <si>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</si>
  <si>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</si>
  <si>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</si>
  <si>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</si>
  <si>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</si>
  <si>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</si>
  <si>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EW</t>
  </si>
  <si>
    <t>IBVS 3554</t>
  </si>
  <si>
    <t>I</t>
  </si>
  <si>
    <t>II</t>
  </si>
  <si>
    <t>IBVS 4711</t>
  </si>
  <si>
    <t>IBVS 4562</t>
  </si>
  <si>
    <t>IBVS 5296</t>
  </si>
  <si>
    <t>IBVS 5357</t>
  </si>
  <si>
    <t>IBVS 5487</t>
  </si>
  <si>
    <t>IBVS 5583</t>
  </si>
  <si>
    <t>IBVS 5543</t>
  </si>
  <si>
    <t>IBVS 5577</t>
  </si>
  <si>
    <t>not avail.</t>
  </si>
  <si>
    <t>IBVS 5643</t>
  </si>
  <si>
    <t>IBVS 5670</t>
  </si>
  <si>
    <t>IBVS 5694</t>
  </si>
  <si>
    <t># of data points:</t>
  </si>
  <si>
    <t>My time zone &gt;&gt;&gt;&gt;&gt;</t>
  </si>
  <si>
    <t>(PST=8, PDT=MDT=7, MDT=CST=6, etc.)</t>
  </si>
  <si>
    <t>JD today</t>
  </si>
  <si>
    <t>New Cycle</t>
  </si>
  <si>
    <t>IBVS 5781</t>
  </si>
  <si>
    <t>IBVS 5761</t>
  </si>
  <si>
    <t>Start of linear fit &gt;&gt;&gt;&gt;&gt;&gt;&gt;&gt;&gt;&gt;&gt;&gt;&gt;&gt;&gt;&gt;&gt;&gt;&gt;&gt;&gt;</t>
  </si>
  <si>
    <t>Add cycle</t>
  </si>
  <si>
    <t>Old Cycle</t>
  </si>
  <si>
    <t>IBVS 5972</t>
  </si>
  <si>
    <t>IBVS 5960</t>
  </si>
  <si>
    <t>pg</t>
  </si>
  <si>
    <t>IBVS 5898</t>
  </si>
  <si>
    <t>IBVS 6014</t>
  </si>
  <si>
    <t>IBVS 6010</t>
  </si>
  <si>
    <t>.0020</t>
  </si>
  <si>
    <t>IBVS 6044</t>
  </si>
  <si>
    <t>IBVS 6046</t>
  </si>
  <si>
    <t>IBVS 6070</t>
  </si>
  <si>
    <t>V0651 Cas / GSC 4009-0534</t>
  </si>
  <si>
    <t>IBVS 6098</t>
  </si>
  <si>
    <t>IBVS 5984</t>
  </si>
  <si>
    <t>OEJV 0168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</si>
  <si>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</si>
  <si>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</si>
  <si>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</si>
  <si>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</si>
  <si>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</si>
  <si>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</si>
  <si>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</si>
  <si>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</si>
  <si>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</t>
  </si>
  <si>
    <t>vis</t>
  </si>
  <si>
    <t>F </t>
  </si>
  <si>
    <t>2426743.311 </t>
  </si>
  <si>
    <t> 05.02.1932 19:27 </t>
  </si>
  <si>
    <t> -0.015 </t>
  </si>
  <si>
    <t>P </t>
  </si>
  <si>
    <t> T.Berthold </t>
  </si>
  <si>
    <t> MHAR 21.9 </t>
  </si>
  <si>
    <t>2427060.327 </t>
  </si>
  <si>
    <t> 18.12.1932 19:50 </t>
  </si>
  <si>
    <t> 0.016 </t>
  </si>
  <si>
    <t>2427063.324 </t>
  </si>
  <si>
    <t> 21.12.1932 19:46 </t>
  </si>
  <si>
    <t> 0.022 </t>
  </si>
  <si>
    <t>2431413.389 </t>
  </si>
  <si>
    <t> 18.11.1944 21:20 </t>
  </si>
  <si>
    <t> 0.010 </t>
  </si>
  <si>
    <t>2431673.534 </t>
  </si>
  <si>
    <t> 06.08.1945 00:48 </t>
  </si>
  <si>
    <t> -0.012 </t>
  </si>
  <si>
    <t>2433864.527 </t>
  </si>
  <si>
    <t> 06.08.1951 00:38 </t>
  </si>
  <si>
    <t> -0.007 </t>
  </si>
  <si>
    <t>2433888.451 </t>
  </si>
  <si>
    <t> 29.08.1951 22:49 </t>
  </si>
  <si>
    <t> -0.006 </t>
  </si>
  <si>
    <t>2434191.498 </t>
  </si>
  <si>
    <t> 27.06.1952 23:57 </t>
  </si>
  <si>
    <t> 0.011 </t>
  </si>
  <si>
    <t>2435509.265 </t>
  </si>
  <si>
    <t> 05.02.1956 18:21 </t>
  </si>
  <si>
    <t> -0.005 </t>
  </si>
  <si>
    <t>2435551.624 </t>
  </si>
  <si>
    <t> 19.03.1956 02:58 </t>
  </si>
  <si>
    <t> -0.010 </t>
  </si>
  <si>
    <t>2436378.470 </t>
  </si>
  <si>
    <t> 23.06.1958 23:16 </t>
  </si>
  <si>
    <t> -0.018 </t>
  </si>
  <si>
    <t>2436394.419 </t>
  </si>
  <si>
    <t> 09.07.1958 22:03 </t>
  </si>
  <si>
    <t>2436395.440 </t>
  </si>
  <si>
    <t> 10.07.1958 22:33 </t>
  </si>
  <si>
    <t> 0.007 </t>
  </si>
  <si>
    <t>2436400.421 </t>
  </si>
  <si>
    <t> 15.07.1958 22:06 </t>
  </si>
  <si>
    <t> 0.003 </t>
  </si>
  <si>
    <t>2437016.431 </t>
  </si>
  <si>
    <t> 22.03.1960 22:20 </t>
  </si>
  <si>
    <t> MHAR 18.7 </t>
  </si>
  <si>
    <t>2437025.498 </t>
  </si>
  <si>
    <t> 31.03.1960 23:57 </t>
  </si>
  <si>
    <t> 0.081 </t>
  </si>
  <si>
    <t>2437045.351 </t>
  </si>
  <si>
    <t> 20.04.1960 20:25 </t>
  </si>
  <si>
    <t> -0.002 </t>
  </si>
  <si>
    <t>2437045.353 </t>
  </si>
  <si>
    <t> 20.04.1960 20:28 </t>
  </si>
  <si>
    <t> -0.000 </t>
  </si>
  <si>
    <t>2437348.426 </t>
  </si>
  <si>
    <t> 17.02.1961 22:13 </t>
  </si>
  <si>
    <t> 0.042 </t>
  </si>
  <si>
    <t>2439027.509 </t>
  </si>
  <si>
    <t> 24.09.1965 00:12 </t>
  </si>
  <si>
    <t>2439029.464 </t>
  </si>
  <si>
    <t> 25.09.1965 23:08 </t>
  </si>
  <si>
    <t> -0.039 </t>
  </si>
  <si>
    <t>2439029.501 </t>
  </si>
  <si>
    <t> 26.09.1965 00:01 </t>
  </si>
  <si>
    <t>2439057.421 </t>
  </si>
  <si>
    <t> 23.10.1965 22:06 </t>
  </si>
  <si>
    <t>2439061.333 </t>
  </si>
  <si>
    <t> 27.10.1965 19:59 </t>
  </si>
  <si>
    <t> -0.068 </t>
  </si>
  <si>
    <t>2439388.448 </t>
  </si>
  <si>
    <t> 19.09.1966 22:45 </t>
  </si>
  <si>
    <t> 0.094 </t>
  </si>
  <si>
    <t>2439469.294 </t>
  </si>
  <si>
    <t> 09.12.1966 19:03 </t>
  </si>
  <si>
    <t> 0.198 </t>
  </si>
  <si>
    <t>2440152.401 </t>
  </si>
  <si>
    <t> 22.10.1968 21:37 </t>
  </si>
  <si>
    <t> -0.008 </t>
  </si>
  <si>
    <t>2440152.403 </t>
  </si>
  <si>
    <t> 22.10.1968 21:40 </t>
  </si>
  <si>
    <t>2441598.482 </t>
  </si>
  <si>
    <t> 07.10.1972 23:34 </t>
  </si>
  <si>
    <t> 0.201 </t>
  </si>
  <si>
    <t>2441599.466 </t>
  </si>
  <si>
    <t> 08.10.1972 23:11 </t>
  </si>
  <si>
    <t> 0.188 </t>
  </si>
  <si>
    <t>2441960.378 </t>
  </si>
  <si>
    <t> 04.10.1973 21:04 </t>
  </si>
  <si>
    <t> 0.255 </t>
  </si>
  <si>
    <t>2442775.304 </t>
  </si>
  <si>
    <t> 28.12.1975 19:17 </t>
  </si>
  <si>
    <t> 0.289 </t>
  </si>
  <si>
    <t>2443015.410 </t>
  </si>
  <si>
    <t> 24.08.1976 21:50 </t>
  </si>
  <si>
    <t> 0.164 </t>
  </si>
  <si>
    <t>2444254.268 </t>
  </si>
  <si>
    <t> 15.01.1980 18:25 </t>
  </si>
  <si>
    <t> -0.013 </t>
  </si>
  <si>
    <t>2444256.256 </t>
  </si>
  <si>
    <t> 17.01.1980 18:08 </t>
  </si>
  <si>
    <t>2446430.316 </t>
  </si>
  <si>
    <t> 30.12.1985 19:35 </t>
  </si>
  <si>
    <t> Wenxian Lu </t>
  </si>
  <si>
    <t>IBVS 2868 </t>
  </si>
  <si>
    <t>2446713.391 </t>
  </si>
  <si>
    <t> 09.10.1986 21:23 </t>
  </si>
  <si>
    <t> -0.019 </t>
  </si>
  <si>
    <t>2446714.411 </t>
  </si>
  <si>
    <t> 10.10.1986 21:51 </t>
  </si>
  <si>
    <t> 0.004 </t>
  </si>
  <si>
    <t>2447470.4858 </t>
  </si>
  <si>
    <t> 04.11.1988 23:39 </t>
  </si>
  <si>
    <t> -0.0013 </t>
  </si>
  <si>
    <t>E </t>
  </si>
  <si>
    <t>B;V</t>
  </si>
  <si>
    <t> F.Agerer </t>
  </si>
  <si>
    <t>BAVM 55 </t>
  </si>
  <si>
    <t>2447769.5299 </t>
  </si>
  <si>
    <t> 31.08.1989 00:43 </t>
  </si>
  <si>
    <t> -0.0001 </t>
  </si>
  <si>
    <t>2447975.3688 </t>
  </si>
  <si>
    <t> 24.03.1990 20:51 </t>
  </si>
  <si>
    <t> -0.0024 </t>
  </si>
  <si>
    <t>2447983.3442 </t>
  </si>
  <si>
    <t> 01.04.1990 20:15 </t>
  </si>
  <si>
    <t> -0.0015 </t>
  </si>
  <si>
    <t>2448093.4913 </t>
  </si>
  <si>
    <t> 20.07.1990 23:47 </t>
  </si>
  <si>
    <t> -0.0018 </t>
  </si>
  <si>
    <t>2448205.6326 </t>
  </si>
  <si>
    <t> 10.11.1990 03:10 </t>
  </si>
  <si>
    <t> -0.0016 </t>
  </si>
  <si>
    <t>2448419.448 </t>
  </si>
  <si>
    <t> 11.06.1991 22:45 </t>
  </si>
  <si>
    <t>G</t>
  </si>
  <si>
    <t>BAVM 60 </t>
  </si>
  <si>
    <t>2448419.452 </t>
  </si>
  <si>
    <t> 11.06.1991 22:50 </t>
  </si>
  <si>
    <t> 0.002 </t>
  </si>
  <si>
    <t>2448524.6112 </t>
  </si>
  <si>
    <t> 25.09.1991 02:40 </t>
  </si>
  <si>
    <t> -0.0021 </t>
  </si>
  <si>
    <t>B</t>
  </si>
  <si>
    <t>2448524.6115 </t>
  </si>
  <si>
    <t>2448909.3800 </t>
  </si>
  <si>
    <t> 13.10.1992 21:07 </t>
  </si>
  <si>
    <t>o</t>
  </si>
  <si>
    <t>BAVM 62 </t>
  </si>
  <si>
    <t>2449403.2999 </t>
  </si>
  <si>
    <t> 19.02.1994 19:11 </t>
  </si>
  <si>
    <t> -0.0011 </t>
  </si>
  <si>
    <t>BAVM 68 </t>
  </si>
  <si>
    <t>2449403.3007 </t>
  </si>
  <si>
    <t> 19.02.1994 19:13 </t>
  </si>
  <si>
    <t> -0.0003 </t>
  </si>
  <si>
    <t>2450001.388 </t>
  </si>
  <si>
    <t> 10.10.1995 21:18 </t>
  </si>
  <si>
    <t> 0.001 </t>
  </si>
  <si>
    <t>BAVM 117 </t>
  </si>
  <si>
    <t>2450489.3250 </t>
  </si>
  <si>
    <t> 09.02.1997 19:48 </t>
  </si>
  <si>
    <t>BAVM 102 </t>
  </si>
  <si>
    <t>2451867.4131 </t>
  </si>
  <si>
    <t> 18.11.2000 21:54 </t>
  </si>
  <si>
    <t> -0.0014 </t>
  </si>
  <si>
    <t>BAVM 152 </t>
  </si>
  <si>
    <t>2452146.523 </t>
  </si>
  <si>
    <t> 25.08.2001 00:33 </t>
  </si>
  <si>
    <t>?</t>
  </si>
  <si>
    <t> R.Diethelm </t>
  </si>
  <si>
    <t> BBS 126 </t>
  </si>
  <si>
    <t>2452244.7069 </t>
  </si>
  <si>
    <t> 01.12.2001 04:57 </t>
  </si>
  <si>
    <t> -0.0000 </t>
  </si>
  <si>
    <t> C.Lacy </t>
  </si>
  <si>
    <t>IBVS 5357 </t>
  </si>
  <si>
    <t>2452261.6524 </t>
  </si>
  <si>
    <t> 18.12.2001 03:39 </t>
  </si>
  <si>
    <t>2452299.5306 </t>
  </si>
  <si>
    <t> 25.01.2002 00:44 </t>
  </si>
  <si>
    <t> -0.0009 </t>
  </si>
  <si>
    <t>2452518.8292 </t>
  </si>
  <si>
    <t> 01.09.2002 07:54 </t>
  </si>
  <si>
    <t> -0.0004 </t>
  </si>
  <si>
    <t>2452610.5353 </t>
  </si>
  <si>
    <t> 02.12.2002 00:50 </t>
  </si>
  <si>
    <t> -0.0008 </t>
  </si>
  <si>
    <t>2452908.5836 </t>
  </si>
  <si>
    <t> 26.09.2003 02:00 </t>
  </si>
  <si>
    <t> 0.0015 </t>
  </si>
  <si>
    <t> M.Zejda </t>
  </si>
  <si>
    <t>IBVS 5583 </t>
  </si>
  <si>
    <t>2452931.5078 </t>
  </si>
  <si>
    <t> 19.10.2003 00:11 </t>
  </si>
  <si>
    <t> -0.0010 </t>
  </si>
  <si>
    <t>-I</t>
  </si>
  <si>
    <t>BAVM 172 </t>
  </si>
  <si>
    <t>2452991.3173 </t>
  </si>
  <si>
    <t> 17.12.2003 19:36 </t>
  </si>
  <si>
    <t>492</t>
  </si>
  <si>
    <t> E.Blättler </t>
  </si>
  <si>
    <t> BBS 130 </t>
  </si>
  <si>
    <t>2453281.88754 </t>
  </si>
  <si>
    <t> 03.10.2004 09:18 </t>
  </si>
  <si>
    <t>783.5</t>
  </si>
  <si>
    <t> 0.00018 </t>
  </si>
  <si>
    <t>IBVS 5577 </t>
  </si>
  <si>
    <t>2453630.7702 </t>
  </si>
  <si>
    <t> 17.09.2005 06:29 </t>
  </si>
  <si>
    <t>1133.5</t>
  </si>
  <si>
    <t> -0.0005 </t>
  </si>
  <si>
    <t>IBVS 5670 </t>
  </si>
  <si>
    <t>2453640.2400 </t>
  </si>
  <si>
    <t> 26.09.2005 17:45 </t>
  </si>
  <si>
    <t>1143</t>
  </si>
  <si>
    <t> C.-H.Kim et al. </t>
  </si>
  <si>
    <t>IBVS 5694 </t>
  </si>
  <si>
    <t>2453661.6713 </t>
  </si>
  <si>
    <t> 18.10.2005 04:06 </t>
  </si>
  <si>
    <t>1164.5</t>
  </si>
  <si>
    <t>2453668.6491 </t>
  </si>
  <si>
    <t> 25.10.2005 03:34 </t>
  </si>
  <si>
    <t>1171.5</t>
  </si>
  <si>
    <t>2453668.6494 </t>
  </si>
  <si>
    <t> 25.10.2005 03:35 </t>
  </si>
  <si>
    <t>2453692.57298 </t>
  </si>
  <si>
    <t> 18.11.2005 01:45 </t>
  </si>
  <si>
    <t>1195.5</t>
  </si>
  <si>
    <t> 0.00004 </t>
  </si>
  <si>
    <t>2453696.56003 </t>
  </si>
  <si>
    <t> 22.11.2005 01:26 </t>
  </si>
  <si>
    <t>1199.5</t>
  </si>
  <si>
    <t> -0.00015 </t>
  </si>
  <si>
    <t>2453704.5348 </t>
  </si>
  <si>
    <t> 30.11.2005 00:50 </t>
  </si>
  <si>
    <t>1207.5</t>
  </si>
  <si>
    <t> 0.0001 </t>
  </si>
  <si>
    <t>2454017.5327 </t>
  </si>
  <si>
    <t> 09.10.2006 00:47 </t>
  </si>
  <si>
    <t>1521.5</t>
  </si>
  <si>
    <t> -0.0002 </t>
  </si>
  <si>
    <t>C </t>
  </si>
  <si>
    <t>BAVM 183 </t>
  </si>
  <si>
    <t>2454090.3002 </t>
  </si>
  <si>
    <t> 20.12.2006 19:12 </t>
  </si>
  <si>
    <t>1594.5</t>
  </si>
  <si>
    <t> 0.0002 </t>
  </si>
  <si>
    <t> BBS 133 (=IBVS 5781) </t>
  </si>
  <si>
    <t>2454335.5124 </t>
  </si>
  <si>
    <t> 23.08.2007 00:17 </t>
  </si>
  <si>
    <t>1840.5</t>
  </si>
  <si>
    <t> -0.0028 </t>
  </si>
  <si>
    <t> S.Parimucha et al. </t>
  </si>
  <si>
    <t>IBVS 5898 </t>
  </si>
  <si>
    <t>2454360.9342 </t>
  </si>
  <si>
    <t> 17.09.2007 10:25 </t>
  </si>
  <si>
    <t>1866</t>
  </si>
  <si>
    <t> 0.0004 </t>
  </si>
  <si>
    <t>IBVS 5910 </t>
  </si>
  <si>
    <t>2454393.8289 </t>
  </si>
  <si>
    <t> 20.10.2007 07:53 </t>
  </si>
  <si>
    <t>1899</t>
  </si>
  <si>
    <t>2454402.8002 </t>
  </si>
  <si>
    <t> 29.10.2007 07:12 </t>
  </si>
  <si>
    <t>1908</t>
  </si>
  <si>
    <t>2454408.7811 </t>
  </si>
  <si>
    <t> 04.11.2007 06:44 </t>
  </si>
  <si>
    <t>1914</t>
  </si>
  <si>
    <t>2454439.6816 </t>
  </si>
  <si>
    <t> 05.12.2007 04:21 </t>
  </si>
  <si>
    <t>1945</t>
  </si>
  <si>
    <t>2454466.5955 </t>
  </si>
  <si>
    <t> 01.01.2008 02:17 </t>
  </si>
  <si>
    <t>1972</t>
  </si>
  <si>
    <t>2454467.5924 </t>
  </si>
  <si>
    <t> 02.01.2008 02:13 </t>
  </si>
  <si>
    <t>1973</t>
  </si>
  <si>
    <t>2454469.5857 </t>
  </si>
  <si>
    <t> 04.01.2008 02:03 </t>
  </si>
  <si>
    <t>1975</t>
  </si>
  <si>
    <t>2454684.3981 </t>
  </si>
  <si>
    <t> 05.08.2008 21:33 </t>
  </si>
  <si>
    <t>2190.5</t>
  </si>
  <si>
    <t>BAVM 203 </t>
  </si>
  <si>
    <t>2454716.2946 </t>
  </si>
  <si>
    <t> 06.09.2008 19:04 </t>
  </si>
  <si>
    <t>2222.5</t>
  </si>
  <si>
    <t>2454727.7602 </t>
  </si>
  <si>
    <t> 18.09.2008 06:14 </t>
  </si>
  <si>
    <t>2234</t>
  </si>
  <si>
    <t>2454732.7434 </t>
  </si>
  <si>
    <t> 23.09.2008 05:50 </t>
  </si>
  <si>
    <t>2239</t>
  </si>
  <si>
    <t>2454735.7344 </t>
  </si>
  <si>
    <t> 26.09.2008 05:37 </t>
  </si>
  <si>
    <t>2242</t>
  </si>
  <si>
    <t>2454750.6865 </t>
  </si>
  <si>
    <t> 11.10.2008 04:28 </t>
  </si>
  <si>
    <t>2257</t>
  </si>
  <si>
    <t>2454766.6355 </t>
  </si>
  <si>
    <t> 27.10.2008 03:15 </t>
  </si>
  <si>
    <t>2273</t>
  </si>
  <si>
    <t>2454767.6325 </t>
  </si>
  <si>
    <t> 28.10.2008 03:10 </t>
  </si>
  <si>
    <t>2274</t>
  </si>
  <si>
    <t>2454769.6261 </t>
  </si>
  <si>
    <t> 30.10.2008 03:01 </t>
  </si>
  <si>
    <t>2276</t>
  </si>
  <si>
    <t> 0.0003 </t>
  </si>
  <si>
    <t>2454779.5931 </t>
  </si>
  <si>
    <t> 09.11.2008 02:14 </t>
  </si>
  <si>
    <t>2286</t>
  </si>
  <si>
    <t>2454786.5713 </t>
  </si>
  <si>
    <t> 16.11.2008 01:42 </t>
  </si>
  <si>
    <t>2293</t>
  </si>
  <si>
    <t>2454792.5522 </t>
  </si>
  <si>
    <t> 22.11.2008 01:15 </t>
  </si>
  <si>
    <t>2299</t>
  </si>
  <si>
    <t>2454793.5490 </t>
  </si>
  <si>
    <t> 23.11.2008 01:10 </t>
  </si>
  <si>
    <t>2300</t>
  </si>
  <si>
    <t>2454795.5425 </t>
  </si>
  <si>
    <t> 25.11.2008 01:01 </t>
  </si>
  <si>
    <t>2302</t>
  </si>
  <si>
    <t>2455093.5889 </t>
  </si>
  <si>
    <t> 19.09.2009 02:08 </t>
  </si>
  <si>
    <t>2601</t>
  </si>
  <si>
    <t> 0.0000 </t>
  </si>
  <si>
    <t>IBVS 5980 </t>
  </si>
  <si>
    <t>2455098.5733 </t>
  </si>
  <si>
    <t> 24.09.2009 01:45 </t>
  </si>
  <si>
    <t>2606</t>
  </si>
  <si>
    <t>BAVM 212 </t>
  </si>
  <si>
    <t>2455155.3914 </t>
  </si>
  <si>
    <t> 19.11.2009 21:23 </t>
  </si>
  <si>
    <t>2663</t>
  </si>
  <si>
    <t>2455458.9197 </t>
  </si>
  <si>
    <t> 19.09.2010 10:04 </t>
  </si>
  <si>
    <t>2967.5</t>
  </si>
  <si>
    <t>IBVS 5972 </t>
  </si>
  <si>
    <t>2455460.4144 </t>
  </si>
  <si>
    <t> 20.09.2010 21:56 </t>
  </si>
  <si>
    <t>2969</t>
  </si>
  <si>
    <t>BAVM 215 </t>
  </si>
  <si>
    <t>2455460.9133 </t>
  </si>
  <si>
    <t> 21.09.2010 09:55 </t>
  </si>
  <si>
    <t>2969.5</t>
  </si>
  <si>
    <t>2455467.8926 </t>
  </si>
  <si>
    <t> 28.09.2010 09:25 </t>
  </si>
  <si>
    <t>2976.5</t>
  </si>
  <si>
    <t> 0.0017 </t>
  </si>
  <si>
    <t>2455469.8846 </t>
  </si>
  <si>
    <t> 30.09.2010 09:13 </t>
  </si>
  <si>
    <t>2978.5</t>
  </si>
  <si>
    <t>2455480.3498 </t>
  </si>
  <si>
    <t> 10.10.2010 20:23 </t>
  </si>
  <si>
    <t>2989</t>
  </si>
  <si>
    <t> -0.0012 </t>
  </si>
  <si>
    <t>R</t>
  </si>
  <si>
    <t>2455485.8329 </t>
  </si>
  <si>
    <t> 16.10.2010 07:59 </t>
  </si>
  <si>
    <t>2994.5</t>
  </si>
  <si>
    <t> -0.0006 </t>
  </si>
  <si>
    <t>2455498.7920 </t>
  </si>
  <si>
    <t> 29.10.2010 07:00 </t>
  </si>
  <si>
    <t>3007.5</t>
  </si>
  <si>
    <t>2455499.7889 </t>
  </si>
  <si>
    <t> 30.10.2010 06:56 </t>
  </si>
  <si>
    <t>3008.5</t>
  </si>
  <si>
    <t>2455500.7856 </t>
  </si>
  <si>
    <t> 31.10.2010 06:51 </t>
  </si>
  <si>
    <t>3009.5</t>
  </si>
  <si>
    <t>2455504.7729 </t>
  </si>
  <si>
    <t> 04.11.2010 06:32 </t>
  </si>
  <si>
    <t>3013.5</t>
  </si>
  <si>
    <t>2455506.7666 </t>
  </si>
  <si>
    <t> 06.11.2010 06:23 </t>
  </si>
  <si>
    <t>3015.5</t>
  </si>
  <si>
    <t>2455513.7449 </t>
  </si>
  <si>
    <t> 13.11.2010 05:52 </t>
  </si>
  <si>
    <t>3022.5</t>
  </si>
  <si>
    <t> 0.0007 </t>
  </si>
  <si>
    <t>IBVS 5960 </t>
  </si>
  <si>
    <t>2455528.6964 </t>
  </si>
  <si>
    <t> 28.11.2010 04:42 </t>
  </si>
  <si>
    <t>3037.5</t>
  </si>
  <si>
    <t>2455533.6805 </t>
  </si>
  <si>
    <t> 03.12.2010 04:19 </t>
  </si>
  <si>
    <t>3042.5</t>
  </si>
  <si>
    <t>2455537.6673 </t>
  </si>
  <si>
    <t> 07.12.2010 04:00 </t>
  </si>
  <si>
    <t>3046.5</t>
  </si>
  <si>
    <t>2455563.5838 </t>
  </si>
  <si>
    <t> 02.01.2011 02:00 </t>
  </si>
  <si>
    <t>3072.5</t>
  </si>
  <si>
    <t>2455564.5808 </t>
  </si>
  <si>
    <t> 03.01.2011 01:56 </t>
  </si>
  <si>
    <t>3073.5</t>
  </si>
  <si>
    <t> -0.0007 </t>
  </si>
  <si>
    <t>2455751.4831 </t>
  </si>
  <si>
    <t> 08.07.2011 23:35 </t>
  </si>
  <si>
    <t>3261</t>
  </si>
  <si>
    <t>IBVS 6044 </t>
  </si>
  <si>
    <t>2455752.4795 </t>
  </si>
  <si>
    <t> 09.07.2011 23:30 </t>
  </si>
  <si>
    <t>3262</t>
  </si>
  <si>
    <t>2455775.9044 </t>
  </si>
  <si>
    <t> 02.08.2011 09:42 </t>
  </si>
  <si>
    <t>3285.5</t>
  </si>
  <si>
    <t>IBVS 6014 </t>
  </si>
  <si>
    <t>2455776.4043 </t>
  </si>
  <si>
    <t> 02.08.2011 21:42 </t>
  </si>
  <si>
    <t>3286</t>
  </si>
  <si>
    <t> 0.0008 </t>
  </si>
  <si>
    <t>BAVM 220 </t>
  </si>
  <si>
    <t>2455776.9014 </t>
  </si>
  <si>
    <t> 03.08.2011 09:38 </t>
  </si>
  <si>
    <t>3286.5</t>
  </si>
  <si>
    <t>2455779.8916 </t>
  </si>
  <si>
    <t> 06.08.2011 09:23 </t>
  </si>
  <si>
    <t>3289.5</t>
  </si>
  <si>
    <t>2455787.8665 </t>
  </si>
  <si>
    <t> 14.08.2011 08:47 </t>
  </si>
  <si>
    <t>3297.5</t>
  </si>
  <si>
    <t>2455800.8260 </t>
  </si>
  <si>
    <t> 27.08.2011 07:49 </t>
  </si>
  <si>
    <t>3310.5</t>
  </si>
  <si>
    <t>2455801.3236 </t>
  </si>
  <si>
    <t> 27.08.2011 19:45 </t>
  </si>
  <si>
    <t>3311</t>
  </si>
  <si>
    <t>2455806.8065 </t>
  </si>
  <si>
    <t> 02.09.2011 07:21 </t>
  </si>
  <si>
    <t>3316.5</t>
  </si>
  <si>
    <t>2455807.8031 </t>
  </si>
  <si>
    <t> 03.09.2011 07:16 </t>
  </si>
  <si>
    <t>3317.5</t>
  </si>
  <si>
    <t>2455811.7902 </t>
  </si>
  <si>
    <t> 07.09.2011 06:57 </t>
  </si>
  <si>
    <t>3321.5</t>
  </si>
  <si>
    <t>2455817.7706 </t>
  </si>
  <si>
    <t> 13.09.2011 06:29 </t>
  </si>
  <si>
    <t>3327.5</t>
  </si>
  <si>
    <t>2455825.7455 </t>
  </si>
  <si>
    <t> 21.09.2011 05:53 </t>
  </si>
  <si>
    <t>3335.5</t>
  </si>
  <si>
    <t>2455830.7293 </t>
  </si>
  <si>
    <t> 26.09.2011 05:30 </t>
  </si>
  <si>
    <t>3340.5</t>
  </si>
  <si>
    <t>2455832.7234 </t>
  </si>
  <si>
    <t> 28.09.2011 05:21 </t>
  </si>
  <si>
    <t>3342.5</t>
  </si>
  <si>
    <t>2455833.7197 </t>
  </si>
  <si>
    <t> 29.09.2011 05:16 </t>
  </si>
  <si>
    <t>3343.5</t>
  </si>
  <si>
    <t>2455834.2184 </t>
  </si>
  <si>
    <t> 29.09.2011 17:14 </t>
  </si>
  <si>
    <t>3344</t>
  </si>
  <si>
    <t> H.Itoh </t>
  </si>
  <si>
    <t>VSB 53 </t>
  </si>
  <si>
    <t>2455834.7165 </t>
  </si>
  <si>
    <t> 30.09.2011 05:11 </t>
  </si>
  <si>
    <t>3344.5</t>
  </si>
  <si>
    <t>2455835.7115 </t>
  </si>
  <si>
    <t> 01.10.2011 05:04 </t>
  </si>
  <si>
    <t>3345.5</t>
  </si>
  <si>
    <t> -0.0022 </t>
  </si>
  <si>
    <t>2455838.7040 </t>
  </si>
  <si>
    <t> 04.10.2011 04:53 </t>
  </si>
  <si>
    <t>3348.5</t>
  </si>
  <si>
    <t>2455839.6999 </t>
  </si>
  <si>
    <t> 05.10.2011 04:47 </t>
  </si>
  <si>
    <t>3349.5</t>
  </si>
  <si>
    <t>2455841.6939 </t>
  </si>
  <si>
    <t> 07.10.2011 04:39 </t>
  </si>
  <si>
    <t>3351.5</t>
  </si>
  <si>
    <t>2455842.6906 </t>
  </si>
  <si>
    <t> 08.10.2011 04:34 </t>
  </si>
  <si>
    <t>3352.5</t>
  </si>
  <si>
    <t>2455851.6614 </t>
  </si>
  <si>
    <t> 17.10.2011 03:52 </t>
  </si>
  <si>
    <t>3361.5</t>
  </si>
  <si>
    <t>2455853.6546 </t>
  </si>
  <si>
    <t> 19.10.2011 03:42 </t>
  </si>
  <si>
    <t>3363.5</t>
  </si>
  <si>
    <t> -0.0017 </t>
  </si>
  <si>
    <t>2455854.6520 </t>
  </si>
  <si>
    <t> 20.10.2011 03:38 </t>
  </si>
  <si>
    <t>3364.5</t>
  </si>
  <si>
    <t>2455855.6486 </t>
  </si>
  <si>
    <t> 21.10.2011 03:33 </t>
  </si>
  <si>
    <t>3365.5</t>
  </si>
  <si>
    <t>2455863.6224 </t>
  </si>
  <si>
    <t> 29.10.2011 02:56 </t>
  </si>
  <si>
    <t>3373.5</t>
  </si>
  <si>
    <t> -0.0020 </t>
  </si>
  <si>
    <t>2455865.6165 </t>
  </si>
  <si>
    <t> 31.10.2011 02:47 </t>
  </si>
  <si>
    <t>3375.5</t>
  </si>
  <si>
    <t>2455870.6002 </t>
  </si>
  <si>
    <t> 05.11.2011 02:24 </t>
  </si>
  <si>
    <t>3380.5</t>
  </si>
  <si>
    <t>2455874.5883 </t>
  </si>
  <si>
    <t> 09.11.2011 02:07 </t>
  </si>
  <si>
    <t>3384.5</t>
  </si>
  <si>
    <t>BAVM 225 </t>
  </si>
  <si>
    <t>2455876.5811 </t>
  </si>
  <si>
    <t> 11.11.2011 01:56 </t>
  </si>
  <si>
    <t>3386.5</t>
  </si>
  <si>
    <t>2455883.5588 </t>
  </si>
  <si>
    <t> 18.11.2011 01:24 </t>
  </si>
  <si>
    <t>3393.5</t>
  </si>
  <si>
    <t>2455894.5238 </t>
  </si>
  <si>
    <t> 29.11.2011 00:34 </t>
  </si>
  <si>
    <t>3404.5</t>
  </si>
  <si>
    <t>2456087.9058 </t>
  </si>
  <si>
    <t> 09.06.2012 09:44 </t>
  </si>
  <si>
    <t>3598.5</t>
  </si>
  <si>
    <t>IBVS 6046 </t>
  </si>
  <si>
    <t>2456088.9028 </t>
  </si>
  <si>
    <t> 10.06.2012 09:40 </t>
  </si>
  <si>
    <t>3599.5</t>
  </si>
  <si>
    <t>2456126.7793 </t>
  </si>
  <si>
    <t> 18.07.2012 06:42 </t>
  </si>
  <si>
    <t>3637.5</t>
  </si>
  <si>
    <t>2456192.5706 </t>
  </si>
  <si>
    <t> 22.09.2012 01:41 </t>
  </si>
  <si>
    <t>3703.5</t>
  </si>
  <si>
    <t>2456219.4857 </t>
  </si>
  <si>
    <t> 18.10.2012 23:39 </t>
  </si>
  <si>
    <t>3730.5</t>
  </si>
  <si>
    <t>BAVM 231 </t>
  </si>
  <si>
    <t>2456638.6427 </t>
  </si>
  <si>
    <t> 12.12.2013 03:25 </t>
  </si>
  <si>
    <t>4151</t>
  </si>
  <si>
    <t>IBVS 6098 </t>
  </si>
  <si>
    <t>IBVS 5980</t>
  </si>
  <si>
    <t>IBVS 5910</t>
  </si>
  <si>
    <t>BAD?</t>
  </si>
  <si>
    <t>OEJV 0203</t>
  </si>
  <si>
    <t>JBAV, 60</t>
  </si>
  <si>
    <t>JBAV 96</t>
  </si>
  <si>
    <t>Next ToM-P</t>
  </si>
  <si>
    <t>Next ToM-S</t>
  </si>
  <si>
    <t>10.50-11.00</t>
  </si>
  <si>
    <t>Mag p</t>
  </si>
  <si>
    <t>VSX</t>
  </si>
  <si>
    <t>Old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</si>
</sst>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0.000"/>
    <numFmt numFmtId="167" formatCode="0.00000"/>
  </numFmts>
  <fonts count="42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48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1" fillId="7" borderId="1" applyNumberFormat="0" applyAlignment="0" applyProtection="0"/>
    <xf numFmtId="0" fontId="32" fillId="0" borderId="4" applyNumberFormat="0" applyFill="0" applyAlignment="0" applyProtection="0"/>
    <xf numFmtId="0" fontId="33" fillId="22" borderId="0" applyNumberFormat="0" applyBorder="0" applyAlignment="0" applyProtection="0"/>
    <xf numFmtId="0" fontId="6" fillId="0" borderId="0"/>
    <xf numFmtId="0" fontId="27" fillId="23" borderId="5" applyNumberFormat="0" applyFont="0" applyAlignment="0" applyProtection="0"/>
    <xf numFmtId="0" fontId="34" fillId="20" borderId="6" applyNumberFormat="0" applyAlignment="0" applyProtection="0"/>
    <xf numFmtId="0" fontId="35" fillId="0" borderId="0" applyNumberFormat="0" applyFill="0" applyBorder="0" applyAlignment="0" applyProtection="0"/>
    <xf numFmtId="0" fontId="38" fillId="0" borderId="7" applyNumberFormat="0" applyFont="0" applyFill="0" applyAlignment="0" applyProtection="0"/>
    <xf numFmtId="0" fontId="36" fillId="0" borderId="0" applyNumberFormat="0" applyFill="0" applyBorder="0" applyAlignment="0" applyProtection="0"/>
  </cellStyleXfs>
  <cellXfs count="8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4" fillId="0" borderId="0" xfId="0" applyFont="1">
      <alignment vertical="top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15" fillId="0" borderId="0" xfId="0" applyFont="1">
      <alignment vertical="top"/>
    </xf>
    <xf numFmtId="0" fontId="13" fillId="0" borderId="0" xfId="0" applyFont="1" applyAlignment="1">
      <alignment horizontal="left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166" fontId="14" fillId="0" borderId="0" xfId="0" applyNumberFormat="1" applyFont="1" applyAlignment="1">
      <alignment horizontal="left"/>
    </xf>
    <xf numFmtId="0" fontId="14" fillId="0" borderId="0" xfId="0" applyFont="1" applyAlignment="1">
      <alignment horizontal="center" vertical="center"/>
    </xf>
    <xf numFmtId="165" fontId="14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9" fillId="24" borderId="17" xfId="38" applyFill="1" applyBorder="1" applyAlignment="1" applyProtection="1">
      <alignment horizontal="right" vertical="top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8" xfId="0" applyFont="1" applyBorder="1" applyAlignment="1">
      <alignment horizontal="center"/>
    </xf>
    <xf numFmtId="0" fontId="5" fillId="0" borderId="0" xfId="42" applyFont="1" applyAlignment="1">
      <alignment wrapText="1"/>
    </xf>
    <xf numFmtId="0" fontId="5" fillId="0" borderId="0" xfId="42" applyFont="1" applyAlignment="1">
      <alignment horizontal="center" wrapText="1"/>
    </xf>
    <xf numFmtId="0" fontId="5" fillId="0" borderId="0" xfId="42" applyFont="1" applyAlignment="1">
      <alignment horizontal="left" wrapText="1"/>
    </xf>
    <xf numFmtId="0" fontId="37" fillId="0" borderId="0" xfId="0" applyFont="1">
      <alignment vertical="top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167" fontId="39" fillId="0" borderId="0" xfId="0" applyNumberFormat="1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39" fillId="0" borderId="0" xfId="0" applyFont="1" applyAlignment="1" applyProtection="1">
      <alignment horizontal="left" vertical="center"/>
      <protection locked="0"/>
    </xf>
    <xf numFmtId="0" fontId="39" fillId="0" borderId="0" xfId="0" applyFont="1" applyAlignment="1" applyProtection="1">
      <alignment horizontal="center" vertical="center"/>
      <protection locked="0"/>
    </xf>
    <xf numFmtId="167" fontId="39" fillId="0" borderId="0" xfId="0" applyNumberFormat="1" applyFont="1" applyAlignment="1" applyProtection="1">
      <alignment horizontal="left" vertical="center" wrapText="1"/>
      <protection locked="0"/>
    </xf>
    <xf numFmtId="0" fontId="0" fillId="0" borderId="18" xfId="0" applyBorder="1">
      <alignment vertical="top"/>
    </xf>
    <xf numFmtId="0" fontId="4" fillId="0" borderId="22" xfId="0" applyFont="1" applyBorder="1" applyAlignment="1">
      <alignment horizontal="right" vertical="center"/>
    </xf>
    <xf numFmtId="0" fontId="40" fillId="0" borderId="21" xfId="0" applyFont="1" applyBorder="1" applyAlignment="1">
      <alignment horizontal="right" vertical="center"/>
    </xf>
    <xf numFmtId="0" fontId="40" fillId="0" borderId="23" xfId="0" applyFont="1" applyBorder="1" applyAlignment="1">
      <alignment horizontal="right" vertical="center"/>
    </xf>
    <xf numFmtId="0" fontId="6" fillId="25" borderId="19" xfId="0" applyFont="1" applyFill="1" applyBorder="1" applyAlignment="1">
      <alignment horizontal="right" vertical="center"/>
    </xf>
    <xf numFmtId="0" fontId="6" fillId="25" borderId="20" xfId="0" applyFont="1" applyFill="1" applyBorder="1" applyAlignment="1">
      <alignment horizontal="center" vertical="center"/>
    </xf>
    <xf numFmtId="0" fontId="41" fillId="0" borderId="22" xfId="0" applyFont="1" applyBorder="1" applyAlignment="1">
      <alignment horizontal="right" vertical="center"/>
    </xf>
    <xf numFmtId="22" fontId="41" fillId="0" borderId="22" xfId="0" applyNumberFormat="1" applyFont="1" applyBorder="1" applyAlignment="1">
      <alignment horizontal="right" vertical="center"/>
    </xf>
    <xf numFmtId="22" fontId="41" fillId="0" borderId="24" xfId="0" applyNumberFormat="1" applyFont="1" applyBorder="1" applyAlignment="1">
      <alignment horizontal="right" vertical="center"/>
    </xf>
    <xf numFmtId="0" fontId="11" fillId="0" borderId="25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V0651 Cas - O-C Diagr.</a:t>
            </a:r>
          </a:p>
        </c:rich>
      </c:tx>
      <c:layout>
        <c:manualLayout>
          <c:xMode val="edge"/>
          <c:yMode val="edge"/>
          <c:x val="0.36862418903868471"/>
          <c:y val="3.374239805390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00486223662884"/>
          <c:y val="0.14723926380368099"/>
          <c:w val="0.80713128038897897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Active!$D$21:$D$857</c:f>
                <c:numCache>
                  <c:formatCode>General</c:formatCode>
                  <c:ptCount val="837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41">
                    <c:v>0</c:v>
                  </c:pt>
                  <c:pt idx="43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3.0000000000000001E-3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9.0000000000000006E-5</c:v>
                  </c:pt>
                  <c:pt idx="60">
                    <c:v>6.9999999999999994E-5</c:v>
                  </c:pt>
                  <c:pt idx="61">
                    <c:v>8.0000000000000007E-5</c:v>
                  </c:pt>
                  <c:pt idx="62">
                    <c:v>1.8000000000000001E-4</c:v>
                  </c:pt>
                  <c:pt idx="63">
                    <c:v>8.0000000000000007E-5</c:v>
                  </c:pt>
                  <c:pt idx="64">
                    <c:v>6.9999999999999994E-5</c:v>
                  </c:pt>
                  <c:pt idx="65">
                    <c:v>1.2999999999999999E-4</c:v>
                  </c:pt>
                  <c:pt idx="66">
                    <c:v>4.0000000000000001E-3</c:v>
                  </c:pt>
                  <c:pt idx="67">
                    <c:v>8.0000000000000004E-4</c:v>
                  </c:pt>
                  <c:pt idx="68">
                    <c:v>6.9999999999999999E-4</c:v>
                  </c:pt>
                  <c:pt idx="69">
                    <c:v>1.9000000000000001E-4</c:v>
                  </c:pt>
                  <c:pt idx="70">
                    <c:v>1.1E-4</c:v>
                  </c:pt>
                  <c:pt idx="71">
                    <c:v>2.9999999999999997E-4</c:v>
                  </c:pt>
                  <c:pt idx="72">
                    <c:v>6.9999999999999994E-5</c:v>
                  </c:pt>
                  <c:pt idx="73">
                    <c:v>1.4999999999999999E-4</c:v>
                  </c:pt>
                  <c:pt idx="74">
                    <c:v>9.0000000000000006E-5</c:v>
                  </c:pt>
                  <c:pt idx="75">
                    <c:v>1.3999999999999999E-4</c:v>
                  </c:pt>
                  <c:pt idx="76">
                    <c:v>1.2E-4</c:v>
                  </c:pt>
                  <c:pt idx="77">
                    <c:v>2.9999999999999997E-4</c:v>
                  </c:pt>
                  <c:pt idx="78">
                    <c:v>1.8E-3</c:v>
                  </c:pt>
                  <c:pt idx="79">
                    <c:v>6.9999999999999999E-4</c:v>
                  </c:pt>
                  <c:pt idx="80">
                    <c:v>2.0000000000000001E-4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6.9999999999999999E-4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2.9999999999999997E-4</c:v>
                  </c:pt>
                  <c:pt idx="107">
                    <c:v>1.6999999999999999E-3</c:v>
                  </c:pt>
                  <c:pt idx="108">
                    <c:v>2.0000000000000001E-4</c:v>
                  </c:pt>
                  <c:pt idx="109">
                    <c:v>2.9999999999999997E-4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1E-4</c:v>
                  </c:pt>
                  <c:pt idx="118">
                    <c:v>5.9999999999999995E-4</c:v>
                  </c:pt>
                  <c:pt idx="119">
                    <c:v>2.0000000000000001E-4</c:v>
                  </c:pt>
                  <c:pt idx="120">
                    <c:v>2.9999999999999997E-4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2.0000000000000001E-4</c:v>
                  </c:pt>
                  <c:pt idx="124">
                    <c:v>1E-4</c:v>
                  </c:pt>
                  <c:pt idx="125">
                    <c:v>2.0000000000000001E-4</c:v>
                  </c:pt>
                  <c:pt idx="126">
                    <c:v>2.0000000000000001E-4</c:v>
                  </c:pt>
                  <c:pt idx="127">
                    <c:v>0</c:v>
                  </c:pt>
                  <c:pt idx="128">
                    <c:v>2.9999999999999997E-4</c:v>
                  </c:pt>
                  <c:pt idx="129">
                    <c:v>4.0000000000000002E-4</c:v>
                  </c:pt>
                  <c:pt idx="130">
                    <c:v>2.0000000000000001E-4</c:v>
                  </c:pt>
                  <c:pt idx="131">
                    <c:v>2.0000000000000001E-4</c:v>
                  </c:pt>
                  <c:pt idx="132">
                    <c:v>2.0000000000000001E-4</c:v>
                  </c:pt>
                  <c:pt idx="133">
                    <c:v>2.9999999999999997E-4</c:v>
                  </c:pt>
                  <c:pt idx="134">
                    <c:v>2.0000000000000001E-4</c:v>
                  </c:pt>
                  <c:pt idx="135">
                    <c:v>2.9999999999999997E-4</c:v>
                  </c:pt>
                  <c:pt idx="136">
                    <c:v>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2.9999999999999997E-4</c:v>
                  </c:pt>
                  <c:pt idx="141">
                    <c:v>0</c:v>
                  </c:pt>
                  <c:pt idx="142">
                    <c:v>2.0000000000000001E-4</c:v>
                  </c:pt>
                  <c:pt idx="143">
                    <c:v>4.0000000000000002E-4</c:v>
                  </c:pt>
                  <c:pt idx="144">
                    <c:v>2.0000000000000001E-4</c:v>
                  </c:pt>
                  <c:pt idx="145">
                    <c:v>2.9999999999999997E-4</c:v>
                  </c:pt>
                  <c:pt idx="146">
                    <c:v>2.0000000000000001E-4</c:v>
                  </c:pt>
                  <c:pt idx="147">
                    <c:v>2.0000000000000001E-4</c:v>
                  </c:pt>
                  <c:pt idx="148">
                    <c:v>2.0000000000000001E-4</c:v>
                  </c:pt>
                  <c:pt idx="149">
                    <c:v>2.0000000000000001E-4</c:v>
                  </c:pt>
                  <c:pt idx="150">
                    <c:v>2.9999999999999997E-4</c:v>
                  </c:pt>
                  <c:pt idx="151">
                    <c:v>2.9999999999999997E-4</c:v>
                  </c:pt>
                  <c:pt idx="152">
                    <c:v>2.0000000000000001E-4</c:v>
                  </c:pt>
                  <c:pt idx="153">
                    <c:v>2.9999999999999997E-4</c:v>
                  </c:pt>
                  <c:pt idx="154">
                    <c:v>2.0000000000000001E-4</c:v>
                  </c:pt>
                  <c:pt idx="155">
                    <c:v>0</c:v>
                  </c:pt>
                  <c:pt idx="156">
                    <c:v>2.0000000000000001E-4</c:v>
                  </c:pt>
                  <c:pt idx="157">
                    <c:v>2.0000000000000001E-4</c:v>
                  </c:pt>
                  <c:pt idx="158">
                    <c:v>2.0000000000000001E-4</c:v>
                  </c:pt>
                  <c:pt idx="159">
                    <c:v>4.0000000000000002E-4</c:v>
                  </c:pt>
                  <c:pt idx="160">
                    <c:v>2.9999999999999997E-4</c:v>
                  </c:pt>
                  <c:pt idx="161">
                    <c:v>2.9999999999999997E-4</c:v>
                  </c:pt>
                  <c:pt idx="162">
                    <c:v>2.0000000000000001E-4</c:v>
                  </c:pt>
                  <c:pt idx="163">
                    <c:v>1.5E-3</c:v>
                  </c:pt>
                  <c:pt idx="164">
                    <c:v>4.0000000000000002E-4</c:v>
                  </c:pt>
                  <c:pt idx="165">
                    <c:v>2.0000000000000001E-4</c:v>
                  </c:pt>
                  <c:pt idx="166">
                    <c:v>2E-3</c:v>
                  </c:pt>
                  <c:pt idx="167">
                    <c:v>2.9999999999999997E-4</c:v>
                  </c:pt>
                  <c:pt idx="168">
                    <c:v>1.1E-4</c:v>
                  </c:pt>
                  <c:pt idx="169">
                    <c:v>1.4E-3</c:v>
                  </c:pt>
                  <c:pt idx="170">
                    <c:v>1E-4</c:v>
                  </c:pt>
                </c:numCache>
              </c:numRef>
            </c:plus>
            <c:minus>
              <c:numRef>
                <c:f>Active!$D$21:$D$857</c:f>
                <c:numCache>
                  <c:formatCode>General</c:formatCode>
                  <c:ptCount val="837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41">
                    <c:v>0</c:v>
                  </c:pt>
                  <c:pt idx="43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3.0000000000000001E-3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9.0000000000000006E-5</c:v>
                  </c:pt>
                  <c:pt idx="60">
                    <c:v>6.9999999999999994E-5</c:v>
                  </c:pt>
                  <c:pt idx="61">
                    <c:v>8.0000000000000007E-5</c:v>
                  </c:pt>
                  <c:pt idx="62">
                    <c:v>1.8000000000000001E-4</c:v>
                  </c:pt>
                  <c:pt idx="63">
                    <c:v>8.0000000000000007E-5</c:v>
                  </c:pt>
                  <c:pt idx="64">
                    <c:v>6.9999999999999994E-5</c:v>
                  </c:pt>
                  <c:pt idx="65">
                    <c:v>1.2999999999999999E-4</c:v>
                  </c:pt>
                  <c:pt idx="66">
                    <c:v>4.0000000000000001E-3</c:v>
                  </c:pt>
                  <c:pt idx="67">
                    <c:v>8.0000000000000004E-4</c:v>
                  </c:pt>
                  <c:pt idx="68">
                    <c:v>6.9999999999999999E-4</c:v>
                  </c:pt>
                  <c:pt idx="69">
                    <c:v>1.9000000000000001E-4</c:v>
                  </c:pt>
                  <c:pt idx="70">
                    <c:v>1.1E-4</c:v>
                  </c:pt>
                  <c:pt idx="71">
                    <c:v>2.9999999999999997E-4</c:v>
                  </c:pt>
                  <c:pt idx="72">
                    <c:v>6.9999999999999994E-5</c:v>
                  </c:pt>
                  <c:pt idx="73">
                    <c:v>1.4999999999999999E-4</c:v>
                  </c:pt>
                  <c:pt idx="74">
                    <c:v>9.0000000000000006E-5</c:v>
                  </c:pt>
                  <c:pt idx="75">
                    <c:v>1.3999999999999999E-4</c:v>
                  </c:pt>
                  <c:pt idx="76">
                    <c:v>1.2E-4</c:v>
                  </c:pt>
                  <c:pt idx="77">
                    <c:v>2.9999999999999997E-4</c:v>
                  </c:pt>
                  <c:pt idx="78">
                    <c:v>1.8E-3</c:v>
                  </c:pt>
                  <c:pt idx="79">
                    <c:v>6.9999999999999999E-4</c:v>
                  </c:pt>
                  <c:pt idx="80">
                    <c:v>2.0000000000000001E-4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6.9999999999999999E-4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2.9999999999999997E-4</c:v>
                  </c:pt>
                  <c:pt idx="107">
                    <c:v>1.6999999999999999E-3</c:v>
                  </c:pt>
                  <c:pt idx="108">
                    <c:v>2.0000000000000001E-4</c:v>
                  </c:pt>
                  <c:pt idx="109">
                    <c:v>2.9999999999999997E-4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1E-4</c:v>
                  </c:pt>
                  <c:pt idx="118">
                    <c:v>5.9999999999999995E-4</c:v>
                  </c:pt>
                  <c:pt idx="119">
                    <c:v>2.0000000000000001E-4</c:v>
                  </c:pt>
                  <c:pt idx="120">
                    <c:v>2.9999999999999997E-4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2.0000000000000001E-4</c:v>
                  </c:pt>
                  <c:pt idx="124">
                    <c:v>1E-4</c:v>
                  </c:pt>
                  <c:pt idx="125">
                    <c:v>2.0000000000000001E-4</c:v>
                  </c:pt>
                  <c:pt idx="126">
                    <c:v>2.0000000000000001E-4</c:v>
                  </c:pt>
                  <c:pt idx="127">
                    <c:v>0</c:v>
                  </c:pt>
                  <c:pt idx="128">
                    <c:v>2.9999999999999997E-4</c:v>
                  </c:pt>
                  <c:pt idx="129">
                    <c:v>4.0000000000000002E-4</c:v>
                  </c:pt>
                  <c:pt idx="130">
                    <c:v>2.0000000000000001E-4</c:v>
                  </c:pt>
                  <c:pt idx="131">
                    <c:v>2.0000000000000001E-4</c:v>
                  </c:pt>
                  <c:pt idx="132">
                    <c:v>2.0000000000000001E-4</c:v>
                  </c:pt>
                  <c:pt idx="133">
                    <c:v>2.9999999999999997E-4</c:v>
                  </c:pt>
                  <c:pt idx="134">
                    <c:v>2.0000000000000001E-4</c:v>
                  </c:pt>
                  <c:pt idx="135">
                    <c:v>2.9999999999999997E-4</c:v>
                  </c:pt>
                  <c:pt idx="136">
                    <c:v>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2.9999999999999997E-4</c:v>
                  </c:pt>
                  <c:pt idx="141">
                    <c:v>0</c:v>
                  </c:pt>
                  <c:pt idx="142">
                    <c:v>2.0000000000000001E-4</c:v>
                  </c:pt>
                  <c:pt idx="143">
                    <c:v>4.0000000000000002E-4</c:v>
                  </c:pt>
                  <c:pt idx="144">
                    <c:v>2.0000000000000001E-4</c:v>
                  </c:pt>
                  <c:pt idx="145">
                    <c:v>2.9999999999999997E-4</c:v>
                  </c:pt>
                  <c:pt idx="146">
                    <c:v>2.0000000000000001E-4</c:v>
                  </c:pt>
                  <c:pt idx="147">
                    <c:v>2.0000000000000001E-4</c:v>
                  </c:pt>
                  <c:pt idx="148">
                    <c:v>2.0000000000000001E-4</c:v>
                  </c:pt>
                  <c:pt idx="149">
                    <c:v>2.0000000000000001E-4</c:v>
                  </c:pt>
                  <c:pt idx="150">
                    <c:v>2.9999999999999997E-4</c:v>
                  </c:pt>
                  <c:pt idx="151">
                    <c:v>2.9999999999999997E-4</c:v>
                  </c:pt>
                  <c:pt idx="152">
                    <c:v>2.0000000000000001E-4</c:v>
                  </c:pt>
                  <c:pt idx="153">
                    <c:v>2.9999999999999997E-4</c:v>
                  </c:pt>
                  <c:pt idx="154">
                    <c:v>2.0000000000000001E-4</c:v>
                  </c:pt>
                  <c:pt idx="155">
                    <c:v>0</c:v>
                  </c:pt>
                  <c:pt idx="156">
                    <c:v>2.0000000000000001E-4</c:v>
                  </c:pt>
                  <c:pt idx="157">
                    <c:v>2.0000000000000001E-4</c:v>
                  </c:pt>
                  <c:pt idx="158">
                    <c:v>2.0000000000000001E-4</c:v>
                  </c:pt>
                  <c:pt idx="159">
                    <c:v>4.0000000000000002E-4</c:v>
                  </c:pt>
                  <c:pt idx="160">
                    <c:v>2.9999999999999997E-4</c:v>
                  </c:pt>
                  <c:pt idx="161">
                    <c:v>2.9999999999999997E-4</c:v>
                  </c:pt>
                  <c:pt idx="162">
                    <c:v>2.0000000000000001E-4</c:v>
                  </c:pt>
                  <c:pt idx="163">
                    <c:v>1.5E-3</c:v>
                  </c:pt>
                  <c:pt idx="164">
                    <c:v>4.0000000000000002E-4</c:v>
                  </c:pt>
                  <c:pt idx="165">
                    <c:v>2.0000000000000001E-4</c:v>
                  </c:pt>
                  <c:pt idx="166">
                    <c:v>2E-3</c:v>
                  </c:pt>
                  <c:pt idx="167">
                    <c:v>2.9999999999999997E-4</c:v>
                  </c:pt>
                  <c:pt idx="168">
                    <c:v>1.1E-4</c:v>
                  </c:pt>
                  <c:pt idx="169">
                    <c:v>1.4E-3</c:v>
                  </c:pt>
                  <c:pt idx="17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-25840</c:v>
                </c:pt>
                <c:pt idx="1">
                  <c:v>-25522</c:v>
                </c:pt>
                <c:pt idx="2">
                  <c:v>-25519</c:v>
                </c:pt>
                <c:pt idx="3">
                  <c:v>-21155</c:v>
                </c:pt>
                <c:pt idx="4">
                  <c:v>-20894</c:v>
                </c:pt>
                <c:pt idx="5">
                  <c:v>-18696</c:v>
                </c:pt>
                <c:pt idx="6">
                  <c:v>-18672</c:v>
                </c:pt>
                <c:pt idx="7">
                  <c:v>-18368</c:v>
                </c:pt>
                <c:pt idx="8">
                  <c:v>-17046</c:v>
                </c:pt>
                <c:pt idx="9">
                  <c:v>-17003.5</c:v>
                </c:pt>
                <c:pt idx="10">
                  <c:v>-16174</c:v>
                </c:pt>
                <c:pt idx="11">
                  <c:v>-16158</c:v>
                </c:pt>
                <c:pt idx="12">
                  <c:v>-16157</c:v>
                </c:pt>
                <c:pt idx="13">
                  <c:v>-16152</c:v>
                </c:pt>
                <c:pt idx="14">
                  <c:v>-15534</c:v>
                </c:pt>
                <c:pt idx="15">
                  <c:v>-15525</c:v>
                </c:pt>
                <c:pt idx="16">
                  <c:v>-15505</c:v>
                </c:pt>
                <c:pt idx="17">
                  <c:v>-15505</c:v>
                </c:pt>
                <c:pt idx="18">
                  <c:v>-15201</c:v>
                </c:pt>
                <c:pt idx="19">
                  <c:v>-14659</c:v>
                </c:pt>
                <c:pt idx="20">
                  <c:v>-13516.5</c:v>
                </c:pt>
                <c:pt idx="21">
                  <c:v>-13514.5</c:v>
                </c:pt>
                <c:pt idx="22">
                  <c:v>-13514.5</c:v>
                </c:pt>
                <c:pt idx="23">
                  <c:v>-13486.5</c:v>
                </c:pt>
                <c:pt idx="24">
                  <c:v>-13482.5</c:v>
                </c:pt>
                <c:pt idx="25">
                  <c:v>-13154.5</c:v>
                </c:pt>
                <c:pt idx="26">
                  <c:v>-13073.5</c:v>
                </c:pt>
                <c:pt idx="27">
                  <c:v>-12388</c:v>
                </c:pt>
                <c:pt idx="28">
                  <c:v>-12388</c:v>
                </c:pt>
                <c:pt idx="29">
                  <c:v>-10937.5</c:v>
                </c:pt>
                <c:pt idx="30">
                  <c:v>-10936.5</c:v>
                </c:pt>
                <c:pt idx="31">
                  <c:v>-10574</c:v>
                </c:pt>
                <c:pt idx="32">
                  <c:v>-9756.5</c:v>
                </c:pt>
                <c:pt idx="33">
                  <c:v>-9516</c:v>
                </c:pt>
                <c:pt idx="34">
                  <c:v>-8273</c:v>
                </c:pt>
                <c:pt idx="35">
                  <c:v>-8271</c:v>
                </c:pt>
                <c:pt idx="36">
                  <c:v>-6090</c:v>
                </c:pt>
                <c:pt idx="37">
                  <c:v>-5806</c:v>
                </c:pt>
                <c:pt idx="38">
                  <c:v>-5805</c:v>
                </c:pt>
                <c:pt idx="39">
                  <c:v>-5046.5</c:v>
                </c:pt>
                <c:pt idx="40">
                  <c:v>-4746.5</c:v>
                </c:pt>
                <c:pt idx="41">
                  <c:v>-4540</c:v>
                </c:pt>
                <c:pt idx="42">
                  <c:v>-4540</c:v>
                </c:pt>
                <c:pt idx="43">
                  <c:v>-4532</c:v>
                </c:pt>
                <c:pt idx="44">
                  <c:v>-4532</c:v>
                </c:pt>
                <c:pt idx="45">
                  <c:v>-4421.5</c:v>
                </c:pt>
                <c:pt idx="46">
                  <c:v>-4309</c:v>
                </c:pt>
                <c:pt idx="47">
                  <c:v>-4094.5</c:v>
                </c:pt>
                <c:pt idx="48">
                  <c:v>-4094.5</c:v>
                </c:pt>
                <c:pt idx="49">
                  <c:v>-3989</c:v>
                </c:pt>
                <c:pt idx="50">
                  <c:v>-3989</c:v>
                </c:pt>
                <c:pt idx="51">
                  <c:v>-3603</c:v>
                </c:pt>
                <c:pt idx="52">
                  <c:v>-3255</c:v>
                </c:pt>
                <c:pt idx="53">
                  <c:v>-3107.5</c:v>
                </c:pt>
                <c:pt idx="54">
                  <c:v>-3107.5</c:v>
                </c:pt>
                <c:pt idx="55">
                  <c:v>-2507.5</c:v>
                </c:pt>
                <c:pt idx="56">
                  <c:v>-2018</c:v>
                </c:pt>
                <c:pt idx="57">
                  <c:v>-635.5</c:v>
                </c:pt>
                <c:pt idx="58">
                  <c:v>-355.5</c:v>
                </c:pt>
                <c:pt idx="59">
                  <c:v>-257</c:v>
                </c:pt>
                <c:pt idx="60">
                  <c:v>-240</c:v>
                </c:pt>
                <c:pt idx="61">
                  <c:v>-202</c:v>
                </c:pt>
                <c:pt idx="62">
                  <c:v>18</c:v>
                </c:pt>
                <c:pt idx="63">
                  <c:v>110</c:v>
                </c:pt>
                <c:pt idx="64">
                  <c:v>318</c:v>
                </c:pt>
                <c:pt idx="65">
                  <c:v>324</c:v>
                </c:pt>
                <c:pt idx="66">
                  <c:v>409</c:v>
                </c:pt>
                <c:pt idx="67">
                  <c:v>432</c:v>
                </c:pt>
                <c:pt idx="68">
                  <c:v>492</c:v>
                </c:pt>
                <c:pt idx="69">
                  <c:v>783.5</c:v>
                </c:pt>
                <c:pt idx="70">
                  <c:v>1133.5</c:v>
                </c:pt>
                <c:pt idx="71">
                  <c:v>1143</c:v>
                </c:pt>
                <c:pt idx="72">
                  <c:v>1164.5</c:v>
                </c:pt>
                <c:pt idx="73">
                  <c:v>1171.5</c:v>
                </c:pt>
                <c:pt idx="74">
                  <c:v>1171.5</c:v>
                </c:pt>
                <c:pt idx="75">
                  <c:v>1195.5</c:v>
                </c:pt>
                <c:pt idx="76">
                  <c:v>1199.5</c:v>
                </c:pt>
                <c:pt idx="77">
                  <c:v>1207.5</c:v>
                </c:pt>
                <c:pt idx="78">
                  <c:v>1521.5</c:v>
                </c:pt>
                <c:pt idx="79">
                  <c:v>1594.5</c:v>
                </c:pt>
                <c:pt idx="80">
                  <c:v>1840.5</c:v>
                </c:pt>
                <c:pt idx="81">
                  <c:v>1866</c:v>
                </c:pt>
                <c:pt idx="82">
                  <c:v>1899</c:v>
                </c:pt>
                <c:pt idx="83">
                  <c:v>1908</c:v>
                </c:pt>
                <c:pt idx="84">
                  <c:v>1914</c:v>
                </c:pt>
                <c:pt idx="85">
                  <c:v>1945</c:v>
                </c:pt>
                <c:pt idx="86">
                  <c:v>1972</c:v>
                </c:pt>
                <c:pt idx="87">
                  <c:v>1973</c:v>
                </c:pt>
                <c:pt idx="88">
                  <c:v>1975</c:v>
                </c:pt>
                <c:pt idx="89">
                  <c:v>2190.5</c:v>
                </c:pt>
                <c:pt idx="90">
                  <c:v>2222.5</c:v>
                </c:pt>
                <c:pt idx="91">
                  <c:v>2234</c:v>
                </c:pt>
                <c:pt idx="92">
                  <c:v>2239</c:v>
                </c:pt>
                <c:pt idx="93">
                  <c:v>2242</c:v>
                </c:pt>
                <c:pt idx="94">
                  <c:v>2257</c:v>
                </c:pt>
                <c:pt idx="95">
                  <c:v>2273</c:v>
                </c:pt>
                <c:pt idx="96">
                  <c:v>2274</c:v>
                </c:pt>
                <c:pt idx="97">
                  <c:v>2276</c:v>
                </c:pt>
                <c:pt idx="98">
                  <c:v>2286</c:v>
                </c:pt>
                <c:pt idx="99">
                  <c:v>2293</c:v>
                </c:pt>
                <c:pt idx="100">
                  <c:v>2299</c:v>
                </c:pt>
                <c:pt idx="101">
                  <c:v>2300</c:v>
                </c:pt>
                <c:pt idx="102">
                  <c:v>2302</c:v>
                </c:pt>
                <c:pt idx="103">
                  <c:v>2601</c:v>
                </c:pt>
                <c:pt idx="104">
                  <c:v>2606</c:v>
                </c:pt>
                <c:pt idx="105">
                  <c:v>2663</c:v>
                </c:pt>
                <c:pt idx="106">
                  <c:v>2967.5</c:v>
                </c:pt>
                <c:pt idx="107">
                  <c:v>2969</c:v>
                </c:pt>
                <c:pt idx="108">
                  <c:v>2969.5</c:v>
                </c:pt>
                <c:pt idx="109">
                  <c:v>2976.5</c:v>
                </c:pt>
                <c:pt idx="110">
                  <c:v>2978.5</c:v>
                </c:pt>
                <c:pt idx="111">
                  <c:v>2989</c:v>
                </c:pt>
                <c:pt idx="112">
                  <c:v>2994.5</c:v>
                </c:pt>
                <c:pt idx="113">
                  <c:v>3007.5</c:v>
                </c:pt>
                <c:pt idx="114">
                  <c:v>3008.5</c:v>
                </c:pt>
                <c:pt idx="115">
                  <c:v>3009.5</c:v>
                </c:pt>
                <c:pt idx="116">
                  <c:v>3013.5</c:v>
                </c:pt>
                <c:pt idx="117">
                  <c:v>3015.5</c:v>
                </c:pt>
                <c:pt idx="118">
                  <c:v>3022.5</c:v>
                </c:pt>
                <c:pt idx="119">
                  <c:v>3037.5</c:v>
                </c:pt>
                <c:pt idx="120">
                  <c:v>3042.5</c:v>
                </c:pt>
                <c:pt idx="121">
                  <c:v>3046.5</c:v>
                </c:pt>
                <c:pt idx="122">
                  <c:v>3072.5</c:v>
                </c:pt>
                <c:pt idx="123">
                  <c:v>3073.5</c:v>
                </c:pt>
                <c:pt idx="124">
                  <c:v>3261</c:v>
                </c:pt>
                <c:pt idx="125">
                  <c:v>3262</c:v>
                </c:pt>
                <c:pt idx="126">
                  <c:v>3285.5</c:v>
                </c:pt>
                <c:pt idx="127">
                  <c:v>3286</c:v>
                </c:pt>
                <c:pt idx="128">
                  <c:v>3286.5</c:v>
                </c:pt>
                <c:pt idx="129">
                  <c:v>3289.5</c:v>
                </c:pt>
                <c:pt idx="130">
                  <c:v>3297.5</c:v>
                </c:pt>
                <c:pt idx="131">
                  <c:v>3310.5</c:v>
                </c:pt>
                <c:pt idx="132">
                  <c:v>3311</c:v>
                </c:pt>
                <c:pt idx="133">
                  <c:v>3316.5</c:v>
                </c:pt>
                <c:pt idx="134">
                  <c:v>3317.5</c:v>
                </c:pt>
                <c:pt idx="135">
                  <c:v>3321.5</c:v>
                </c:pt>
                <c:pt idx="136">
                  <c:v>3327.5</c:v>
                </c:pt>
                <c:pt idx="137">
                  <c:v>3335.5</c:v>
                </c:pt>
                <c:pt idx="138">
                  <c:v>3340.5</c:v>
                </c:pt>
                <c:pt idx="139">
                  <c:v>3342.5</c:v>
                </c:pt>
                <c:pt idx="140">
                  <c:v>3343.5</c:v>
                </c:pt>
                <c:pt idx="141">
                  <c:v>3344</c:v>
                </c:pt>
                <c:pt idx="142">
                  <c:v>3344.5</c:v>
                </c:pt>
                <c:pt idx="143">
                  <c:v>3345.5</c:v>
                </c:pt>
                <c:pt idx="144">
                  <c:v>3348.5</c:v>
                </c:pt>
                <c:pt idx="145">
                  <c:v>3349.5</c:v>
                </c:pt>
                <c:pt idx="146">
                  <c:v>3351.5</c:v>
                </c:pt>
                <c:pt idx="147">
                  <c:v>3352.5</c:v>
                </c:pt>
                <c:pt idx="148">
                  <c:v>3361.5</c:v>
                </c:pt>
                <c:pt idx="149">
                  <c:v>3363.5</c:v>
                </c:pt>
                <c:pt idx="150">
                  <c:v>3364.5</c:v>
                </c:pt>
                <c:pt idx="151">
                  <c:v>3365.5</c:v>
                </c:pt>
                <c:pt idx="152">
                  <c:v>3373.5</c:v>
                </c:pt>
                <c:pt idx="153">
                  <c:v>3375.5</c:v>
                </c:pt>
                <c:pt idx="154">
                  <c:v>3380.5</c:v>
                </c:pt>
                <c:pt idx="155">
                  <c:v>3384.5</c:v>
                </c:pt>
                <c:pt idx="156">
                  <c:v>3386.5</c:v>
                </c:pt>
                <c:pt idx="157">
                  <c:v>3393.5</c:v>
                </c:pt>
                <c:pt idx="158">
                  <c:v>3404.5</c:v>
                </c:pt>
                <c:pt idx="159">
                  <c:v>3598.5</c:v>
                </c:pt>
                <c:pt idx="160">
                  <c:v>3599.5</c:v>
                </c:pt>
                <c:pt idx="161">
                  <c:v>3637.5</c:v>
                </c:pt>
                <c:pt idx="162">
                  <c:v>3703.5</c:v>
                </c:pt>
                <c:pt idx="163">
                  <c:v>3730.5</c:v>
                </c:pt>
                <c:pt idx="164">
                  <c:v>4109.5</c:v>
                </c:pt>
                <c:pt idx="165">
                  <c:v>4151</c:v>
                </c:pt>
                <c:pt idx="166">
                  <c:v>4809</c:v>
                </c:pt>
                <c:pt idx="167">
                  <c:v>4812</c:v>
                </c:pt>
                <c:pt idx="168">
                  <c:v>5462</c:v>
                </c:pt>
                <c:pt idx="169">
                  <c:v>6989</c:v>
                </c:pt>
                <c:pt idx="170">
                  <c:v>7653</c:v>
                </c:pt>
              </c:numCache>
            </c:numRef>
          </c:xVal>
          <c:yVal>
            <c:numRef>
              <c:f>Active!$H$21:$H$984</c:f>
              <c:numCache>
                <c:formatCode>General</c:formatCode>
                <c:ptCount val="964"/>
                <c:pt idx="0">
                  <c:v>-1.0567999997874722E-2</c:v>
                </c:pt>
                <c:pt idx="1">
                  <c:v>1.9915600001695566E-2</c:v>
                </c:pt>
                <c:pt idx="2">
                  <c:v>2.6486200000363169E-2</c:v>
                </c:pt>
                <c:pt idx="3">
                  <c:v>1.3519000000087544E-2</c:v>
                </c:pt>
                <c:pt idx="4">
                  <c:v>-8.8388000003760681E-3</c:v>
                </c:pt>
                <c:pt idx="5">
                  <c:v>-3.77920000028098E-3</c:v>
                </c:pt>
                <c:pt idx="6">
                  <c:v>-3.2143999997060746E-3</c:v>
                </c:pt>
                <c:pt idx="7">
                  <c:v>1.3606400003482122E-2</c:v>
                </c:pt>
                <c:pt idx="8">
                  <c:v>-1.949199999216944E-3</c:v>
                </c:pt>
                <c:pt idx="9">
                  <c:v>-7.3656999957165681E-3</c:v>
                </c:pt>
                <c:pt idx="10">
                  <c:v>-1.5094800000952091E-2</c:v>
                </c:pt>
                <c:pt idx="11">
                  <c:v>-1.505159999942407E-2</c:v>
                </c:pt>
                <c:pt idx="12">
                  <c:v>9.1385999985504895E-3</c:v>
                </c:pt>
                <c:pt idx="13">
                  <c:v>6.0895999995409511E-3</c:v>
                </c:pt>
                <c:pt idx="14">
                  <c:v>-1.2366800001473166E-2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03-49AC-B608-D2D22847722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41">
                    <c:v>0</c:v>
                  </c:pt>
                  <c:pt idx="43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3.0000000000000001E-3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9.0000000000000006E-5</c:v>
                  </c:pt>
                  <c:pt idx="60">
                    <c:v>6.9999999999999994E-5</c:v>
                  </c:pt>
                  <c:pt idx="61">
                    <c:v>8.0000000000000007E-5</c:v>
                  </c:pt>
                  <c:pt idx="62">
                    <c:v>1.8000000000000001E-4</c:v>
                  </c:pt>
                  <c:pt idx="63">
                    <c:v>8.0000000000000007E-5</c:v>
                  </c:pt>
                  <c:pt idx="64">
                    <c:v>6.9999999999999994E-5</c:v>
                  </c:pt>
                  <c:pt idx="65">
                    <c:v>1.2999999999999999E-4</c:v>
                  </c:pt>
                  <c:pt idx="66">
                    <c:v>4.0000000000000001E-3</c:v>
                  </c:pt>
                  <c:pt idx="67">
                    <c:v>8.0000000000000004E-4</c:v>
                  </c:pt>
                  <c:pt idx="68">
                    <c:v>6.9999999999999999E-4</c:v>
                  </c:pt>
                  <c:pt idx="69">
                    <c:v>1.9000000000000001E-4</c:v>
                  </c:pt>
                  <c:pt idx="70">
                    <c:v>1.1E-4</c:v>
                  </c:pt>
                  <c:pt idx="71">
                    <c:v>2.9999999999999997E-4</c:v>
                  </c:pt>
                  <c:pt idx="72">
                    <c:v>6.9999999999999994E-5</c:v>
                  </c:pt>
                  <c:pt idx="73">
                    <c:v>1.4999999999999999E-4</c:v>
                  </c:pt>
                  <c:pt idx="74">
                    <c:v>9.0000000000000006E-5</c:v>
                  </c:pt>
                  <c:pt idx="75">
                    <c:v>1.3999999999999999E-4</c:v>
                  </c:pt>
                  <c:pt idx="76">
                    <c:v>1.2E-4</c:v>
                  </c:pt>
                  <c:pt idx="77">
                    <c:v>2.9999999999999997E-4</c:v>
                  </c:pt>
                  <c:pt idx="78">
                    <c:v>1.8E-3</c:v>
                  </c:pt>
                  <c:pt idx="79">
                    <c:v>6.9999999999999999E-4</c:v>
                  </c:pt>
                  <c:pt idx="80">
                    <c:v>2.0000000000000001E-4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6.9999999999999999E-4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2.9999999999999997E-4</c:v>
                  </c:pt>
                  <c:pt idx="107">
                    <c:v>1.6999999999999999E-3</c:v>
                  </c:pt>
                  <c:pt idx="108">
                    <c:v>2.0000000000000001E-4</c:v>
                  </c:pt>
                  <c:pt idx="109">
                    <c:v>2.9999999999999997E-4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1E-4</c:v>
                  </c:pt>
                  <c:pt idx="118">
                    <c:v>5.9999999999999995E-4</c:v>
                  </c:pt>
                  <c:pt idx="119">
                    <c:v>2.0000000000000001E-4</c:v>
                  </c:pt>
                  <c:pt idx="120">
                    <c:v>2.9999999999999997E-4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2.0000000000000001E-4</c:v>
                  </c:pt>
                  <c:pt idx="124">
                    <c:v>1E-4</c:v>
                  </c:pt>
                  <c:pt idx="125">
                    <c:v>2.0000000000000001E-4</c:v>
                  </c:pt>
                  <c:pt idx="126">
                    <c:v>2.0000000000000001E-4</c:v>
                  </c:pt>
                  <c:pt idx="127">
                    <c:v>0</c:v>
                  </c:pt>
                  <c:pt idx="128">
                    <c:v>2.9999999999999997E-4</c:v>
                  </c:pt>
                  <c:pt idx="129">
                    <c:v>4.0000000000000002E-4</c:v>
                  </c:pt>
                  <c:pt idx="130">
                    <c:v>2.0000000000000001E-4</c:v>
                  </c:pt>
                  <c:pt idx="131">
                    <c:v>2.0000000000000001E-4</c:v>
                  </c:pt>
                  <c:pt idx="132">
                    <c:v>2.0000000000000001E-4</c:v>
                  </c:pt>
                  <c:pt idx="133">
                    <c:v>2.9999999999999997E-4</c:v>
                  </c:pt>
                  <c:pt idx="134">
                    <c:v>2.0000000000000001E-4</c:v>
                  </c:pt>
                  <c:pt idx="135">
                    <c:v>2.9999999999999997E-4</c:v>
                  </c:pt>
                  <c:pt idx="136">
                    <c:v>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2.9999999999999997E-4</c:v>
                  </c:pt>
                  <c:pt idx="141">
                    <c:v>0</c:v>
                  </c:pt>
                  <c:pt idx="142">
                    <c:v>2.0000000000000001E-4</c:v>
                  </c:pt>
                  <c:pt idx="143">
                    <c:v>4.0000000000000002E-4</c:v>
                  </c:pt>
                  <c:pt idx="144">
                    <c:v>2.0000000000000001E-4</c:v>
                  </c:pt>
                  <c:pt idx="145">
                    <c:v>2.9999999999999997E-4</c:v>
                  </c:pt>
                  <c:pt idx="146">
                    <c:v>2.0000000000000001E-4</c:v>
                  </c:pt>
                  <c:pt idx="147">
                    <c:v>2.0000000000000001E-4</c:v>
                  </c:pt>
                  <c:pt idx="148">
                    <c:v>2.0000000000000001E-4</c:v>
                  </c:pt>
                  <c:pt idx="149">
                    <c:v>2.0000000000000001E-4</c:v>
                  </c:pt>
                  <c:pt idx="150">
                    <c:v>2.9999999999999997E-4</c:v>
                  </c:pt>
                  <c:pt idx="151">
                    <c:v>2.9999999999999997E-4</c:v>
                  </c:pt>
                  <c:pt idx="152">
                    <c:v>2.0000000000000001E-4</c:v>
                  </c:pt>
                  <c:pt idx="153">
                    <c:v>2.9999999999999997E-4</c:v>
                  </c:pt>
                  <c:pt idx="154">
                    <c:v>2.0000000000000001E-4</c:v>
                  </c:pt>
                  <c:pt idx="155">
                    <c:v>0</c:v>
                  </c:pt>
                  <c:pt idx="156">
                    <c:v>2.0000000000000001E-4</c:v>
                  </c:pt>
                  <c:pt idx="157">
                    <c:v>2.0000000000000001E-4</c:v>
                  </c:pt>
                  <c:pt idx="158">
                    <c:v>2.0000000000000001E-4</c:v>
                  </c:pt>
                  <c:pt idx="159">
                    <c:v>4.0000000000000002E-4</c:v>
                  </c:pt>
                  <c:pt idx="160">
                    <c:v>2.9999999999999997E-4</c:v>
                  </c:pt>
                  <c:pt idx="161">
                    <c:v>2.9999999999999997E-4</c:v>
                  </c:pt>
                  <c:pt idx="162">
                    <c:v>2.0000000000000001E-4</c:v>
                  </c:pt>
                  <c:pt idx="163">
                    <c:v>1.5E-3</c:v>
                  </c:pt>
                  <c:pt idx="164">
                    <c:v>4.0000000000000002E-4</c:v>
                  </c:pt>
                  <c:pt idx="165">
                    <c:v>2.0000000000000001E-4</c:v>
                  </c:pt>
                  <c:pt idx="166">
                    <c:v>2E-3</c:v>
                  </c:pt>
                  <c:pt idx="167">
                    <c:v>2.9999999999999997E-4</c:v>
                  </c:pt>
                  <c:pt idx="168">
                    <c:v>1.1E-4</c:v>
                  </c:pt>
                  <c:pt idx="169">
                    <c:v>1.4E-3</c:v>
                  </c:pt>
                  <c:pt idx="170">
                    <c:v>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41">
                    <c:v>0</c:v>
                  </c:pt>
                  <c:pt idx="43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3.0000000000000001E-3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9.0000000000000006E-5</c:v>
                  </c:pt>
                  <c:pt idx="60">
                    <c:v>6.9999999999999994E-5</c:v>
                  </c:pt>
                  <c:pt idx="61">
                    <c:v>8.0000000000000007E-5</c:v>
                  </c:pt>
                  <c:pt idx="62">
                    <c:v>1.8000000000000001E-4</c:v>
                  </c:pt>
                  <c:pt idx="63">
                    <c:v>8.0000000000000007E-5</c:v>
                  </c:pt>
                  <c:pt idx="64">
                    <c:v>6.9999999999999994E-5</c:v>
                  </c:pt>
                  <c:pt idx="65">
                    <c:v>1.2999999999999999E-4</c:v>
                  </c:pt>
                  <c:pt idx="66">
                    <c:v>4.0000000000000001E-3</c:v>
                  </c:pt>
                  <c:pt idx="67">
                    <c:v>8.0000000000000004E-4</c:v>
                  </c:pt>
                  <c:pt idx="68">
                    <c:v>6.9999999999999999E-4</c:v>
                  </c:pt>
                  <c:pt idx="69">
                    <c:v>1.9000000000000001E-4</c:v>
                  </c:pt>
                  <c:pt idx="70">
                    <c:v>1.1E-4</c:v>
                  </c:pt>
                  <c:pt idx="71">
                    <c:v>2.9999999999999997E-4</c:v>
                  </c:pt>
                  <c:pt idx="72">
                    <c:v>6.9999999999999994E-5</c:v>
                  </c:pt>
                  <c:pt idx="73">
                    <c:v>1.4999999999999999E-4</c:v>
                  </c:pt>
                  <c:pt idx="74">
                    <c:v>9.0000000000000006E-5</c:v>
                  </c:pt>
                  <c:pt idx="75">
                    <c:v>1.3999999999999999E-4</c:v>
                  </c:pt>
                  <c:pt idx="76">
                    <c:v>1.2E-4</c:v>
                  </c:pt>
                  <c:pt idx="77">
                    <c:v>2.9999999999999997E-4</c:v>
                  </c:pt>
                  <c:pt idx="78">
                    <c:v>1.8E-3</c:v>
                  </c:pt>
                  <c:pt idx="79">
                    <c:v>6.9999999999999999E-4</c:v>
                  </c:pt>
                  <c:pt idx="80">
                    <c:v>2.0000000000000001E-4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6.9999999999999999E-4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2.9999999999999997E-4</c:v>
                  </c:pt>
                  <c:pt idx="107">
                    <c:v>1.6999999999999999E-3</c:v>
                  </c:pt>
                  <c:pt idx="108">
                    <c:v>2.0000000000000001E-4</c:v>
                  </c:pt>
                  <c:pt idx="109">
                    <c:v>2.9999999999999997E-4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1E-4</c:v>
                  </c:pt>
                  <c:pt idx="118">
                    <c:v>5.9999999999999995E-4</c:v>
                  </c:pt>
                  <c:pt idx="119">
                    <c:v>2.0000000000000001E-4</c:v>
                  </c:pt>
                  <c:pt idx="120">
                    <c:v>2.9999999999999997E-4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2.0000000000000001E-4</c:v>
                  </c:pt>
                  <c:pt idx="124">
                    <c:v>1E-4</c:v>
                  </c:pt>
                  <c:pt idx="125">
                    <c:v>2.0000000000000001E-4</c:v>
                  </c:pt>
                  <c:pt idx="126">
                    <c:v>2.0000000000000001E-4</c:v>
                  </c:pt>
                  <c:pt idx="127">
                    <c:v>0</c:v>
                  </c:pt>
                  <c:pt idx="128">
                    <c:v>2.9999999999999997E-4</c:v>
                  </c:pt>
                  <c:pt idx="129">
                    <c:v>4.0000000000000002E-4</c:v>
                  </c:pt>
                  <c:pt idx="130">
                    <c:v>2.0000000000000001E-4</c:v>
                  </c:pt>
                  <c:pt idx="131">
                    <c:v>2.0000000000000001E-4</c:v>
                  </c:pt>
                  <c:pt idx="132">
                    <c:v>2.0000000000000001E-4</c:v>
                  </c:pt>
                  <c:pt idx="133">
                    <c:v>2.9999999999999997E-4</c:v>
                  </c:pt>
                  <c:pt idx="134">
                    <c:v>2.0000000000000001E-4</c:v>
                  </c:pt>
                  <c:pt idx="135">
                    <c:v>2.9999999999999997E-4</c:v>
                  </c:pt>
                  <c:pt idx="136">
                    <c:v>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2.9999999999999997E-4</c:v>
                  </c:pt>
                  <c:pt idx="141">
                    <c:v>0</c:v>
                  </c:pt>
                  <c:pt idx="142">
                    <c:v>2.0000000000000001E-4</c:v>
                  </c:pt>
                  <c:pt idx="143">
                    <c:v>4.0000000000000002E-4</c:v>
                  </c:pt>
                  <c:pt idx="144">
                    <c:v>2.0000000000000001E-4</c:v>
                  </c:pt>
                  <c:pt idx="145">
                    <c:v>2.9999999999999997E-4</c:v>
                  </c:pt>
                  <c:pt idx="146">
                    <c:v>2.0000000000000001E-4</c:v>
                  </c:pt>
                  <c:pt idx="147">
                    <c:v>2.0000000000000001E-4</c:v>
                  </c:pt>
                  <c:pt idx="148">
                    <c:v>2.0000000000000001E-4</c:v>
                  </c:pt>
                  <c:pt idx="149">
                    <c:v>2.0000000000000001E-4</c:v>
                  </c:pt>
                  <c:pt idx="150">
                    <c:v>2.9999999999999997E-4</c:v>
                  </c:pt>
                  <c:pt idx="151">
                    <c:v>2.9999999999999997E-4</c:v>
                  </c:pt>
                  <c:pt idx="152">
                    <c:v>2.0000000000000001E-4</c:v>
                  </c:pt>
                  <c:pt idx="153">
                    <c:v>2.9999999999999997E-4</c:v>
                  </c:pt>
                  <c:pt idx="154">
                    <c:v>2.0000000000000001E-4</c:v>
                  </c:pt>
                  <c:pt idx="155">
                    <c:v>0</c:v>
                  </c:pt>
                  <c:pt idx="156">
                    <c:v>2.0000000000000001E-4</c:v>
                  </c:pt>
                  <c:pt idx="157">
                    <c:v>2.0000000000000001E-4</c:v>
                  </c:pt>
                  <c:pt idx="158">
                    <c:v>2.0000000000000001E-4</c:v>
                  </c:pt>
                  <c:pt idx="159">
                    <c:v>4.0000000000000002E-4</c:v>
                  </c:pt>
                  <c:pt idx="160">
                    <c:v>2.9999999999999997E-4</c:v>
                  </c:pt>
                  <c:pt idx="161">
                    <c:v>2.9999999999999997E-4</c:v>
                  </c:pt>
                  <c:pt idx="162">
                    <c:v>2.0000000000000001E-4</c:v>
                  </c:pt>
                  <c:pt idx="163">
                    <c:v>1.5E-3</c:v>
                  </c:pt>
                  <c:pt idx="164">
                    <c:v>4.0000000000000002E-4</c:v>
                  </c:pt>
                  <c:pt idx="165">
                    <c:v>2.0000000000000001E-4</c:v>
                  </c:pt>
                  <c:pt idx="166">
                    <c:v>2E-3</c:v>
                  </c:pt>
                  <c:pt idx="167">
                    <c:v>2.9999999999999997E-4</c:v>
                  </c:pt>
                  <c:pt idx="168">
                    <c:v>1.1E-4</c:v>
                  </c:pt>
                  <c:pt idx="169">
                    <c:v>1.4E-3</c:v>
                  </c:pt>
                  <c:pt idx="17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-25840</c:v>
                </c:pt>
                <c:pt idx="1">
                  <c:v>-25522</c:v>
                </c:pt>
                <c:pt idx="2">
                  <c:v>-25519</c:v>
                </c:pt>
                <c:pt idx="3">
                  <c:v>-21155</c:v>
                </c:pt>
                <c:pt idx="4">
                  <c:v>-20894</c:v>
                </c:pt>
                <c:pt idx="5">
                  <c:v>-18696</c:v>
                </c:pt>
                <c:pt idx="6">
                  <c:v>-18672</c:v>
                </c:pt>
                <c:pt idx="7">
                  <c:v>-18368</c:v>
                </c:pt>
                <c:pt idx="8">
                  <c:v>-17046</c:v>
                </c:pt>
                <c:pt idx="9">
                  <c:v>-17003.5</c:v>
                </c:pt>
                <c:pt idx="10">
                  <c:v>-16174</c:v>
                </c:pt>
                <c:pt idx="11">
                  <c:v>-16158</c:v>
                </c:pt>
                <c:pt idx="12">
                  <c:v>-16157</c:v>
                </c:pt>
                <c:pt idx="13">
                  <c:v>-16152</c:v>
                </c:pt>
                <c:pt idx="14">
                  <c:v>-15534</c:v>
                </c:pt>
                <c:pt idx="15">
                  <c:v>-15525</c:v>
                </c:pt>
                <c:pt idx="16">
                  <c:v>-15505</c:v>
                </c:pt>
                <c:pt idx="17">
                  <c:v>-15505</c:v>
                </c:pt>
                <c:pt idx="18">
                  <c:v>-15201</c:v>
                </c:pt>
                <c:pt idx="19">
                  <c:v>-14659</c:v>
                </c:pt>
                <c:pt idx="20">
                  <c:v>-13516.5</c:v>
                </c:pt>
                <c:pt idx="21">
                  <c:v>-13514.5</c:v>
                </c:pt>
                <c:pt idx="22">
                  <c:v>-13514.5</c:v>
                </c:pt>
                <c:pt idx="23">
                  <c:v>-13486.5</c:v>
                </c:pt>
                <c:pt idx="24">
                  <c:v>-13482.5</c:v>
                </c:pt>
                <c:pt idx="25">
                  <c:v>-13154.5</c:v>
                </c:pt>
                <c:pt idx="26">
                  <c:v>-13073.5</c:v>
                </c:pt>
                <c:pt idx="27">
                  <c:v>-12388</c:v>
                </c:pt>
                <c:pt idx="28">
                  <c:v>-12388</c:v>
                </c:pt>
                <c:pt idx="29">
                  <c:v>-10937.5</c:v>
                </c:pt>
                <c:pt idx="30">
                  <c:v>-10936.5</c:v>
                </c:pt>
                <c:pt idx="31">
                  <c:v>-10574</c:v>
                </c:pt>
                <c:pt idx="32">
                  <c:v>-9756.5</c:v>
                </c:pt>
                <c:pt idx="33">
                  <c:v>-9516</c:v>
                </c:pt>
                <c:pt idx="34">
                  <c:v>-8273</c:v>
                </c:pt>
                <c:pt idx="35">
                  <c:v>-8271</c:v>
                </c:pt>
                <c:pt idx="36">
                  <c:v>-6090</c:v>
                </c:pt>
                <c:pt idx="37">
                  <c:v>-5806</c:v>
                </c:pt>
                <c:pt idx="38">
                  <c:v>-5805</c:v>
                </c:pt>
                <c:pt idx="39">
                  <c:v>-5046.5</c:v>
                </c:pt>
                <c:pt idx="40">
                  <c:v>-4746.5</c:v>
                </c:pt>
                <c:pt idx="41">
                  <c:v>-4540</c:v>
                </c:pt>
                <c:pt idx="42">
                  <c:v>-4540</c:v>
                </c:pt>
                <c:pt idx="43">
                  <c:v>-4532</c:v>
                </c:pt>
                <c:pt idx="44">
                  <c:v>-4532</c:v>
                </c:pt>
                <c:pt idx="45">
                  <c:v>-4421.5</c:v>
                </c:pt>
                <c:pt idx="46">
                  <c:v>-4309</c:v>
                </c:pt>
                <c:pt idx="47">
                  <c:v>-4094.5</c:v>
                </c:pt>
                <c:pt idx="48">
                  <c:v>-4094.5</c:v>
                </c:pt>
                <c:pt idx="49">
                  <c:v>-3989</c:v>
                </c:pt>
                <c:pt idx="50">
                  <c:v>-3989</c:v>
                </c:pt>
                <c:pt idx="51">
                  <c:v>-3603</c:v>
                </c:pt>
                <c:pt idx="52">
                  <c:v>-3255</c:v>
                </c:pt>
                <c:pt idx="53">
                  <c:v>-3107.5</c:v>
                </c:pt>
                <c:pt idx="54">
                  <c:v>-3107.5</c:v>
                </c:pt>
                <c:pt idx="55">
                  <c:v>-2507.5</c:v>
                </c:pt>
                <c:pt idx="56">
                  <c:v>-2018</c:v>
                </c:pt>
                <c:pt idx="57">
                  <c:v>-635.5</c:v>
                </c:pt>
                <c:pt idx="58">
                  <c:v>-355.5</c:v>
                </c:pt>
                <c:pt idx="59">
                  <c:v>-257</c:v>
                </c:pt>
                <c:pt idx="60">
                  <c:v>-240</c:v>
                </c:pt>
                <c:pt idx="61">
                  <c:v>-202</c:v>
                </c:pt>
                <c:pt idx="62">
                  <c:v>18</c:v>
                </c:pt>
                <c:pt idx="63">
                  <c:v>110</c:v>
                </c:pt>
                <c:pt idx="64">
                  <c:v>318</c:v>
                </c:pt>
                <c:pt idx="65">
                  <c:v>324</c:v>
                </c:pt>
                <c:pt idx="66">
                  <c:v>409</c:v>
                </c:pt>
                <c:pt idx="67">
                  <c:v>432</c:v>
                </c:pt>
                <c:pt idx="68">
                  <c:v>492</c:v>
                </c:pt>
                <c:pt idx="69">
                  <c:v>783.5</c:v>
                </c:pt>
                <c:pt idx="70">
                  <c:v>1133.5</c:v>
                </c:pt>
                <c:pt idx="71">
                  <c:v>1143</c:v>
                </c:pt>
                <c:pt idx="72">
                  <c:v>1164.5</c:v>
                </c:pt>
                <c:pt idx="73">
                  <c:v>1171.5</c:v>
                </c:pt>
                <c:pt idx="74">
                  <c:v>1171.5</c:v>
                </c:pt>
                <c:pt idx="75">
                  <c:v>1195.5</c:v>
                </c:pt>
                <c:pt idx="76">
                  <c:v>1199.5</c:v>
                </c:pt>
                <c:pt idx="77">
                  <c:v>1207.5</c:v>
                </c:pt>
                <c:pt idx="78">
                  <c:v>1521.5</c:v>
                </c:pt>
                <c:pt idx="79">
                  <c:v>1594.5</c:v>
                </c:pt>
                <c:pt idx="80">
                  <c:v>1840.5</c:v>
                </c:pt>
                <c:pt idx="81">
                  <c:v>1866</c:v>
                </c:pt>
                <c:pt idx="82">
                  <c:v>1899</c:v>
                </c:pt>
                <c:pt idx="83">
                  <c:v>1908</c:v>
                </c:pt>
                <c:pt idx="84">
                  <c:v>1914</c:v>
                </c:pt>
                <c:pt idx="85">
                  <c:v>1945</c:v>
                </c:pt>
                <c:pt idx="86">
                  <c:v>1972</c:v>
                </c:pt>
                <c:pt idx="87">
                  <c:v>1973</c:v>
                </c:pt>
                <c:pt idx="88">
                  <c:v>1975</c:v>
                </c:pt>
                <c:pt idx="89">
                  <c:v>2190.5</c:v>
                </c:pt>
                <c:pt idx="90">
                  <c:v>2222.5</c:v>
                </c:pt>
                <c:pt idx="91">
                  <c:v>2234</c:v>
                </c:pt>
                <c:pt idx="92">
                  <c:v>2239</c:v>
                </c:pt>
                <c:pt idx="93">
                  <c:v>2242</c:v>
                </c:pt>
                <c:pt idx="94">
                  <c:v>2257</c:v>
                </c:pt>
                <c:pt idx="95">
                  <c:v>2273</c:v>
                </c:pt>
                <c:pt idx="96">
                  <c:v>2274</c:v>
                </c:pt>
                <c:pt idx="97">
                  <c:v>2276</c:v>
                </c:pt>
                <c:pt idx="98">
                  <c:v>2286</c:v>
                </c:pt>
                <c:pt idx="99">
                  <c:v>2293</c:v>
                </c:pt>
                <c:pt idx="100">
                  <c:v>2299</c:v>
                </c:pt>
                <c:pt idx="101">
                  <c:v>2300</c:v>
                </c:pt>
                <c:pt idx="102">
                  <c:v>2302</c:v>
                </c:pt>
                <c:pt idx="103">
                  <c:v>2601</c:v>
                </c:pt>
                <c:pt idx="104">
                  <c:v>2606</c:v>
                </c:pt>
                <c:pt idx="105">
                  <c:v>2663</c:v>
                </c:pt>
                <c:pt idx="106">
                  <c:v>2967.5</c:v>
                </c:pt>
                <c:pt idx="107">
                  <c:v>2969</c:v>
                </c:pt>
                <c:pt idx="108">
                  <c:v>2969.5</c:v>
                </c:pt>
                <c:pt idx="109">
                  <c:v>2976.5</c:v>
                </c:pt>
                <c:pt idx="110">
                  <c:v>2978.5</c:v>
                </c:pt>
                <c:pt idx="111">
                  <c:v>2989</c:v>
                </c:pt>
                <c:pt idx="112">
                  <c:v>2994.5</c:v>
                </c:pt>
                <c:pt idx="113">
                  <c:v>3007.5</c:v>
                </c:pt>
                <c:pt idx="114">
                  <c:v>3008.5</c:v>
                </c:pt>
                <c:pt idx="115">
                  <c:v>3009.5</c:v>
                </c:pt>
                <c:pt idx="116">
                  <c:v>3013.5</c:v>
                </c:pt>
                <c:pt idx="117">
                  <c:v>3015.5</c:v>
                </c:pt>
                <c:pt idx="118">
                  <c:v>3022.5</c:v>
                </c:pt>
                <c:pt idx="119">
                  <c:v>3037.5</c:v>
                </c:pt>
                <c:pt idx="120">
                  <c:v>3042.5</c:v>
                </c:pt>
                <c:pt idx="121">
                  <c:v>3046.5</c:v>
                </c:pt>
                <c:pt idx="122">
                  <c:v>3072.5</c:v>
                </c:pt>
                <c:pt idx="123">
                  <c:v>3073.5</c:v>
                </c:pt>
                <c:pt idx="124">
                  <c:v>3261</c:v>
                </c:pt>
                <c:pt idx="125">
                  <c:v>3262</c:v>
                </c:pt>
                <c:pt idx="126">
                  <c:v>3285.5</c:v>
                </c:pt>
                <c:pt idx="127">
                  <c:v>3286</c:v>
                </c:pt>
                <c:pt idx="128">
                  <c:v>3286.5</c:v>
                </c:pt>
                <c:pt idx="129">
                  <c:v>3289.5</c:v>
                </c:pt>
                <c:pt idx="130">
                  <c:v>3297.5</c:v>
                </c:pt>
                <c:pt idx="131">
                  <c:v>3310.5</c:v>
                </c:pt>
                <c:pt idx="132">
                  <c:v>3311</c:v>
                </c:pt>
                <c:pt idx="133">
                  <c:v>3316.5</c:v>
                </c:pt>
                <c:pt idx="134">
                  <c:v>3317.5</c:v>
                </c:pt>
                <c:pt idx="135">
                  <c:v>3321.5</c:v>
                </c:pt>
                <c:pt idx="136">
                  <c:v>3327.5</c:v>
                </c:pt>
                <c:pt idx="137">
                  <c:v>3335.5</c:v>
                </c:pt>
                <c:pt idx="138">
                  <c:v>3340.5</c:v>
                </c:pt>
                <c:pt idx="139">
                  <c:v>3342.5</c:v>
                </c:pt>
                <c:pt idx="140">
                  <c:v>3343.5</c:v>
                </c:pt>
                <c:pt idx="141">
                  <c:v>3344</c:v>
                </c:pt>
                <c:pt idx="142">
                  <c:v>3344.5</c:v>
                </c:pt>
                <c:pt idx="143">
                  <c:v>3345.5</c:v>
                </c:pt>
                <c:pt idx="144">
                  <c:v>3348.5</c:v>
                </c:pt>
                <c:pt idx="145">
                  <c:v>3349.5</c:v>
                </c:pt>
                <c:pt idx="146">
                  <c:v>3351.5</c:v>
                </c:pt>
                <c:pt idx="147">
                  <c:v>3352.5</c:v>
                </c:pt>
                <c:pt idx="148">
                  <c:v>3361.5</c:v>
                </c:pt>
                <c:pt idx="149">
                  <c:v>3363.5</c:v>
                </c:pt>
                <c:pt idx="150">
                  <c:v>3364.5</c:v>
                </c:pt>
                <c:pt idx="151">
                  <c:v>3365.5</c:v>
                </c:pt>
                <c:pt idx="152">
                  <c:v>3373.5</c:v>
                </c:pt>
                <c:pt idx="153">
                  <c:v>3375.5</c:v>
                </c:pt>
                <c:pt idx="154">
                  <c:v>3380.5</c:v>
                </c:pt>
                <c:pt idx="155">
                  <c:v>3384.5</c:v>
                </c:pt>
                <c:pt idx="156">
                  <c:v>3386.5</c:v>
                </c:pt>
                <c:pt idx="157">
                  <c:v>3393.5</c:v>
                </c:pt>
                <c:pt idx="158">
                  <c:v>3404.5</c:v>
                </c:pt>
                <c:pt idx="159">
                  <c:v>3598.5</c:v>
                </c:pt>
                <c:pt idx="160">
                  <c:v>3599.5</c:v>
                </c:pt>
                <c:pt idx="161">
                  <c:v>3637.5</c:v>
                </c:pt>
                <c:pt idx="162">
                  <c:v>3703.5</c:v>
                </c:pt>
                <c:pt idx="163">
                  <c:v>3730.5</c:v>
                </c:pt>
                <c:pt idx="164">
                  <c:v>4109.5</c:v>
                </c:pt>
                <c:pt idx="165">
                  <c:v>4151</c:v>
                </c:pt>
                <c:pt idx="166">
                  <c:v>4809</c:v>
                </c:pt>
                <c:pt idx="167">
                  <c:v>4812</c:v>
                </c:pt>
                <c:pt idx="168">
                  <c:v>5462</c:v>
                </c:pt>
                <c:pt idx="169">
                  <c:v>6989</c:v>
                </c:pt>
                <c:pt idx="170">
                  <c:v>7653</c:v>
                </c:pt>
              </c:numCache>
            </c:numRef>
          </c:xVal>
          <c:yVal>
            <c:numRef>
              <c:f>Active!$I$21:$I$984</c:f>
              <c:numCache>
                <c:formatCode>General</c:formatCode>
                <c:ptCount val="964"/>
                <c:pt idx="15">
                  <c:v>8.3344999999098945E-2</c:v>
                </c:pt>
                <c:pt idx="17">
                  <c:v>2.148999999917578E-3</c:v>
                </c:pt>
                <c:pt idx="18">
                  <c:v>4.4969800001126714E-2</c:v>
                </c:pt>
                <c:pt idx="21">
                  <c:v>-3.6757900001248345E-2</c:v>
                </c:pt>
                <c:pt idx="23">
                  <c:v>9.5676999990246259E-3</c:v>
                </c:pt>
                <c:pt idx="24">
                  <c:v>-6.5671500000462402E-2</c:v>
                </c:pt>
                <c:pt idx="25">
                  <c:v>9.5714099996257573E-2</c:v>
                </c:pt>
                <c:pt idx="26">
                  <c:v>0.20012030000361847</c:v>
                </c:pt>
                <c:pt idx="27">
                  <c:v>-5.9976000047754496E-3</c:v>
                </c:pt>
                <c:pt idx="29">
                  <c:v>0.20238750000135042</c:v>
                </c:pt>
                <c:pt idx="30">
                  <c:v>0.18957770000270102</c:v>
                </c:pt>
                <c:pt idx="31">
                  <c:v>-0.24197480000293581</c:v>
                </c:pt>
                <c:pt idx="32">
                  <c:v>-0.20798630000354024</c:v>
                </c:pt>
                <c:pt idx="33">
                  <c:v>0.16525679999904241</c:v>
                </c:pt>
                <c:pt idx="58">
                  <c:v>2.0838999989791773E-3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503-49AC-B608-D2D22847722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-25840</c:v>
                </c:pt>
                <c:pt idx="1">
                  <c:v>-25522</c:v>
                </c:pt>
                <c:pt idx="2">
                  <c:v>-25519</c:v>
                </c:pt>
                <c:pt idx="3">
                  <c:v>-21155</c:v>
                </c:pt>
                <c:pt idx="4">
                  <c:v>-20894</c:v>
                </c:pt>
                <c:pt idx="5">
                  <c:v>-18696</c:v>
                </c:pt>
                <c:pt idx="6">
                  <c:v>-18672</c:v>
                </c:pt>
                <c:pt idx="7">
                  <c:v>-18368</c:v>
                </c:pt>
                <c:pt idx="8">
                  <c:v>-17046</c:v>
                </c:pt>
                <c:pt idx="9">
                  <c:v>-17003.5</c:v>
                </c:pt>
                <c:pt idx="10">
                  <c:v>-16174</c:v>
                </c:pt>
                <c:pt idx="11">
                  <c:v>-16158</c:v>
                </c:pt>
                <c:pt idx="12">
                  <c:v>-16157</c:v>
                </c:pt>
                <c:pt idx="13">
                  <c:v>-16152</c:v>
                </c:pt>
                <c:pt idx="14">
                  <c:v>-15534</c:v>
                </c:pt>
                <c:pt idx="15">
                  <c:v>-15525</c:v>
                </c:pt>
                <c:pt idx="16">
                  <c:v>-15505</c:v>
                </c:pt>
                <c:pt idx="17">
                  <c:v>-15505</c:v>
                </c:pt>
                <c:pt idx="18">
                  <c:v>-15201</c:v>
                </c:pt>
                <c:pt idx="19">
                  <c:v>-14659</c:v>
                </c:pt>
                <c:pt idx="20">
                  <c:v>-13516.5</c:v>
                </c:pt>
                <c:pt idx="21">
                  <c:v>-13514.5</c:v>
                </c:pt>
                <c:pt idx="22">
                  <c:v>-13514.5</c:v>
                </c:pt>
                <c:pt idx="23">
                  <c:v>-13486.5</c:v>
                </c:pt>
                <c:pt idx="24">
                  <c:v>-13482.5</c:v>
                </c:pt>
                <c:pt idx="25">
                  <c:v>-13154.5</c:v>
                </c:pt>
                <c:pt idx="26">
                  <c:v>-13073.5</c:v>
                </c:pt>
                <c:pt idx="27">
                  <c:v>-12388</c:v>
                </c:pt>
                <c:pt idx="28">
                  <c:v>-12388</c:v>
                </c:pt>
                <c:pt idx="29">
                  <c:v>-10937.5</c:v>
                </c:pt>
                <c:pt idx="30">
                  <c:v>-10936.5</c:v>
                </c:pt>
                <c:pt idx="31">
                  <c:v>-10574</c:v>
                </c:pt>
                <c:pt idx="32">
                  <c:v>-9756.5</c:v>
                </c:pt>
                <c:pt idx="33">
                  <c:v>-9516</c:v>
                </c:pt>
                <c:pt idx="34">
                  <c:v>-8273</c:v>
                </c:pt>
                <c:pt idx="35">
                  <c:v>-8271</c:v>
                </c:pt>
                <c:pt idx="36">
                  <c:v>-6090</c:v>
                </c:pt>
                <c:pt idx="37">
                  <c:v>-5806</c:v>
                </c:pt>
                <c:pt idx="38">
                  <c:v>-5805</c:v>
                </c:pt>
                <c:pt idx="39">
                  <c:v>-5046.5</c:v>
                </c:pt>
                <c:pt idx="40">
                  <c:v>-4746.5</c:v>
                </c:pt>
                <c:pt idx="41">
                  <c:v>-4540</c:v>
                </c:pt>
                <c:pt idx="42">
                  <c:v>-4540</c:v>
                </c:pt>
                <c:pt idx="43">
                  <c:v>-4532</c:v>
                </c:pt>
                <c:pt idx="44">
                  <c:v>-4532</c:v>
                </c:pt>
                <c:pt idx="45">
                  <c:v>-4421.5</c:v>
                </c:pt>
                <c:pt idx="46">
                  <c:v>-4309</c:v>
                </c:pt>
                <c:pt idx="47">
                  <c:v>-4094.5</c:v>
                </c:pt>
                <c:pt idx="48">
                  <c:v>-4094.5</c:v>
                </c:pt>
                <c:pt idx="49">
                  <c:v>-3989</c:v>
                </c:pt>
                <c:pt idx="50">
                  <c:v>-3989</c:v>
                </c:pt>
                <c:pt idx="51">
                  <c:v>-3603</c:v>
                </c:pt>
                <c:pt idx="52">
                  <c:v>-3255</c:v>
                </c:pt>
                <c:pt idx="53">
                  <c:v>-3107.5</c:v>
                </c:pt>
                <c:pt idx="54">
                  <c:v>-3107.5</c:v>
                </c:pt>
                <c:pt idx="55">
                  <c:v>-2507.5</c:v>
                </c:pt>
                <c:pt idx="56">
                  <c:v>-2018</c:v>
                </c:pt>
                <c:pt idx="57">
                  <c:v>-635.5</c:v>
                </c:pt>
                <c:pt idx="58">
                  <c:v>-355.5</c:v>
                </c:pt>
                <c:pt idx="59">
                  <c:v>-257</c:v>
                </c:pt>
                <c:pt idx="60">
                  <c:v>-240</c:v>
                </c:pt>
                <c:pt idx="61">
                  <c:v>-202</c:v>
                </c:pt>
                <c:pt idx="62">
                  <c:v>18</c:v>
                </c:pt>
                <c:pt idx="63">
                  <c:v>110</c:v>
                </c:pt>
                <c:pt idx="64">
                  <c:v>318</c:v>
                </c:pt>
                <c:pt idx="65">
                  <c:v>324</c:v>
                </c:pt>
                <c:pt idx="66">
                  <c:v>409</c:v>
                </c:pt>
                <c:pt idx="67">
                  <c:v>432</c:v>
                </c:pt>
                <c:pt idx="68">
                  <c:v>492</c:v>
                </c:pt>
                <c:pt idx="69">
                  <c:v>783.5</c:v>
                </c:pt>
                <c:pt idx="70">
                  <c:v>1133.5</c:v>
                </c:pt>
                <c:pt idx="71">
                  <c:v>1143</c:v>
                </c:pt>
                <c:pt idx="72">
                  <c:v>1164.5</c:v>
                </c:pt>
                <c:pt idx="73">
                  <c:v>1171.5</c:v>
                </c:pt>
                <c:pt idx="74">
                  <c:v>1171.5</c:v>
                </c:pt>
                <c:pt idx="75">
                  <c:v>1195.5</c:v>
                </c:pt>
                <c:pt idx="76">
                  <c:v>1199.5</c:v>
                </c:pt>
                <c:pt idx="77">
                  <c:v>1207.5</c:v>
                </c:pt>
                <c:pt idx="78">
                  <c:v>1521.5</c:v>
                </c:pt>
                <c:pt idx="79">
                  <c:v>1594.5</c:v>
                </c:pt>
                <c:pt idx="80">
                  <c:v>1840.5</c:v>
                </c:pt>
                <c:pt idx="81">
                  <c:v>1866</c:v>
                </c:pt>
                <c:pt idx="82">
                  <c:v>1899</c:v>
                </c:pt>
                <c:pt idx="83">
                  <c:v>1908</c:v>
                </c:pt>
                <c:pt idx="84">
                  <c:v>1914</c:v>
                </c:pt>
                <c:pt idx="85">
                  <c:v>1945</c:v>
                </c:pt>
                <c:pt idx="86">
                  <c:v>1972</c:v>
                </c:pt>
                <c:pt idx="87">
                  <c:v>1973</c:v>
                </c:pt>
                <c:pt idx="88">
                  <c:v>1975</c:v>
                </c:pt>
                <c:pt idx="89">
                  <c:v>2190.5</c:v>
                </c:pt>
                <c:pt idx="90">
                  <c:v>2222.5</c:v>
                </c:pt>
                <c:pt idx="91">
                  <c:v>2234</c:v>
                </c:pt>
                <c:pt idx="92">
                  <c:v>2239</c:v>
                </c:pt>
                <c:pt idx="93">
                  <c:v>2242</c:v>
                </c:pt>
                <c:pt idx="94">
                  <c:v>2257</c:v>
                </c:pt>
                <c:pt idx="95">
                  <c:v>2273</c:v>
                </c:pt>
                <c:pt idx="96">
                  <c:v>2274</c:v>
                </c:pt>
                <c:pt idx="97">
                  <c:v>2276</c:v>
                </c:pt>
                <c:pt idx="98">
                  <c:v>2286</c:v>
                </c:pt>
                <c:pt idx="99">
                  <c:v>2293</c:v>
                </c:pt>
                <c:pt idx="100">
                  <c:v>2299</c:v>
                </c:pt>
                <c:pt idx="101">
                  <c:v>2300</c:v>
                </c:pt>
                <c:pt idx="102">
                  <c:v>2302</c:v>
                </c:pt>
                <c:pt idx="103">
                  <c:v>2601</c:v>
                </c:pt>
                <c:pt idx="104">
                  <c:v>2606</c:v>
                </c:pt>
                <c:pt idx="105">
                  <c:v>2663</c:v>
                </c:pt>
                <c:pt idx="106">
                  <c:v>2967.5</c:v>
                </c:pt>
                <c:pt idx="107">
                  <c:v>2969</c:v>
                </c:pt>
                <c:pt idx="108">
                  <c:v>2969.5</c:v>
                </c:pt>
                <c:pt idx="109">
                  <c:v>2976.5</c:v>
                </c:pt>
                <c:pt idx="110">
                  <c:v>2978.5</c:v>
                </c:pt>
                <c:pt idx="111">
                  <c:v>2989</c:v>
                </c:pt>
                <c:pt idx="112">
                  <c:v>2994.5</c:v>
                </c:pt>
                <c:pt idx="113">
                  <c:v>3007.5</c:v>
                </c:pt>
                <c:pt idx="114">
                  <c:v>3008.5</c:v>
                </c:pt>
                <c:pt idx="115">
                  <c:v>3009.5</c:v>
                </c:pt>
                <c:pt idx="116">
                  <c:v>3013.5</c:v>
                </c:pt>
                <c:pt idx="117">
                  <c:v>3015.5</c:v>
                </c:pt>
                <c:pt idx="118">
                  <c:v>3022.5</c:v>
                </c:pt>
                <c:pt idx="119">
                  <c:v>3037.5</c:v>
                </c:pt>
                <c:pt idx="120">
                  <c:v>3042.5</c:v>
                </c:pt>
                <c:pt idx="121">
                  <c:v>3046.5</c:v>
                </c:pt>
                <c:pt idx="122">
                  <c:v>3072.5</c:v>
                </c:pt>
                <c:pt idx="123">
                  <c:v>3073.5</c:v>
                </c:pt>
                <c:pt idx="124">
                  <c:v>3261</c:v>
                </c:pt>
                <c:pt idx="125">
                  <c:v>3262</c:v>
                </c:pt>
                <c:pt idx="126">
                  <c:v>3285.5</c:v>
                </c:pt>
                <c:pt idx="127">
                  <c:v>3286</c:v>
                </c:pt>
                <c:pt idx="128">
                  <c:v>3286.5</c:v>
                </c:pt>
                <c:pt idx="129">
                  <c:v>3289.5</c:v>
                </c:pt>
                <c:pt idx="130">
                  <c:v>3297.5</c:v>
                </c:pt>
                <c:pt idx="131">
                  <c:v>3310.5</c:v>
                </c:pt>
                <c:pt idx="132">
                  <c:v>3311</c:v>
                </c:pt>
                <c:pt idx="133">
                  <c:v>3316.5</c:v>
                </c:pt>
                <c:pt idx="134">
                  <c:v>3317.5</c:v>
                </c:pt>
                <c:pt idx="135">
                  <c:v>3321.5</c:v>
                </c:pt>
                <c:pt idx="136">
                  <c:v>3327.5</c:v>
                </c:pt>
                <c:pt idx="137">
                  <c:v>3335.5</c:v>
                </c:pt>
                <c:pt idx="138">
                  <c:v>3340.5</c:v>
                </c:pt>
                <c:pt idx="139">
                  <c:v>3342.5</c:v>
                </c:pt>
                <c:pt idx="140">
                  <c:v>3343.5</c:v>
                </c:pt>
                <c:pt idx="141">
                  <c:v>3344</c:v>
                </c:pt>
                <c:pt idx="142">
                  <c:v>3344.5</c:v>
                </c:pt>
                <c:pt idx="143">
                  <c:v>3345.5</c:v>
                </c:pt>
                <c:pt idx="144">
                  <c:v>3348.5</c:v>
                </c:pt>
                <c:pt idx="145">
                  <c:v>3349.5</c:v>
                </c:pt>
                <c:pt idx="146">
                  <c:v>3351.5</c:v>
                </c:pt>
                <c:pt idx="147">
                  <c:v>3352.5</c:v>
                </c:pt>
                <c:pt idx="148">
                  <c:v>3361.5</c:v>
                </c:pt>
                <c:pt idx="149">
                  <c:v>3363.5</c:v>
                </c:pt>
                <c:pt idx="150">
                  <c:v>3364.5</c:v>
                </c:pt>
                <c:pt idx="151">
                  <c:v>3365.5</c:v>
                </c:pt>
                <c:pt idx="152">
                  <c:v>3373.5</c:v>
                </c:pt>
                <c:pt idx="153">
                  <c:v>3375.5</c:v>
                </c:pt>
                <c:pt idx="154">
                  <c:v>3380.5</c:v>
                </c:pt>
                <c:pt idx="155">
                  <c:v>3384.5</c:v>
                </c:pt>
                <c:pt idx="156">
                  <c:v>3386.5</c:v>
                </c:pt>
                <c:pt idx="157">
                  <c:v>3393.5</c:v>
                </c:pt>
                <c:pt idx="158">
                  <c:v>3404.5</c:v>
                </c:pt>
                <c:pt idx="159">
                  <c:v>3598.5</c:v>
                </c:pt>
                <c:pt idx="160">
                  <c:v>3599.5</c:v>
                </c:pt>
                <c:pt idx="161">
                  <c:v>3637.5</c:v>
                </c:pt>
                <c:pt idx="162">
                  <c:v>3703.5</c:v>
                </c:pt>
                <c:pt idx="163">
                  <c:v>3730.5</c:v>
                </c:pt>
                <c:pt idx="164">
                  <c:v>4109.5</c:v>
                </c:pt>
                <c:pt idx="165">
                  <c:v>4151</c:v>
                </c:pt>
                <c:pt idx="166">
                  <c:v>4809</c:v>
                </c:pt>
                <c:pt idx="167">
                  <c:v>4812</c:v>
                </c:pt>
                <c:pt idx="168">
                  <c:v>5462</c:v>
                </c:pt>
                <c:pt idx="169">
                  <c:v>6989</c:v>
                </c:pt>
                <c:pt idx="170">
                  <c:v>7653</c:v>
                </c:pt>
              </c:numCache>
            </c:numRef>
          </c:xVal>
          <c:yVal>
            <c:numRef>
              <c:f>Active!$J$21:$J$984</c:f>
              <c:numCache>
                <c:formatCode>General</c:formatCode>
                <c:ptCount val="964"/>
                <c:pt idx="16">
                  <c:v>1.4899999951012433E-4</c:v>
                </c:pt>
                <c:pt idx="20">
                  <c:v>1.861699995060917E-3</c:v>
                </c:pt>
                <c:pt idx="22">
                  <c:v>2.4209999537561089E-4</c:v>
                </c:pt>
                <c:pt idx="28">
                  <c:v>-3.997600004367996E-3</c:v>
                </c:pt>
                <c:pt idx="34">
                  <c:v>-1.1324600003717933E-2</c:v>
                </c:pt>
                <c:pt idx="35">
                  <c:v>-1.6944199996942189E-2</c:v>
                </c:pt>
                <c:pt idx="36">
                  <c:v>8.820000002742745E-4</c:v>
                </c:pt>
                <c:pt idx="37">
                  <c:v>-1.8101199995726347E-2</c:v>
                </c:pt>
                <c:pt idx="38">
                  <c:v>5.0889999984065071E-3</c:v>
                </c:pt>
                <c:pt idx="39">
                  <c:v>-3.4429999504936859E-4</c:v>
                </c:pt>
                <c:pt idx="40">
                  <c:v>8.1570000475039706E-4</c:v>
                </c:pt>
                <c:pt idx="42">
                  <c:v>-1.4079999964451417E-3</c:v>
                </c:pt>
                <c:pt idx="44">
                  <c:v>2.1360000391723588E-4</c:v>
                </c:pt>
                <c:pt idx="45">
                  <c:v>-9.692999956314452E-4</c:v>
                </c:pt>
                <c:pt idx="46">
                  <c:v>-7.7180000516818836E-4</c:v>
                </c:pt>
                <c:pt idx="55">
                  <c:v>1.7735000001266599E-3</c:v>
                </c:pt>
                <c:pt idx="56">
                  <c:v>3.763999993680045E-4</c:v>
                </c:pt>
                <c:pt idx="57">
                  <c:v>-1.0720999998738989E-3</c:v>
                </c:pt>
                <c:pt idx="67">
                  <c:v>-8.3360000280663371E-4</c:v>
                </c:pt>
                <c:pt idx="78">
                  <c:v>-2.1069999638712034E-4</c:v>
                </c:pt>
                <c:pt idx="107">
                  <c:v>-6.9619999703718349E-4</c:v>
                </c:pt>
                <c:pt idx="118">
                  <c:v>4.7949999861884862E-4</c:v>
                </c:pt>
                <c:pt idx="127">
                  <c:v>4.9720000242814422E-4</c:v>
                </c:pt>
                <c:pt idx="163">
                  <c:v>-5.8900004660245031E-5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503-49AC-B608-D2D22847722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41">
                    <c:v>0</c:v>
                  </c:pt>
                  <c:pt idx="43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3.0000000000000001E-3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9.0000000000000006E-5</c:v>
                  </c:pt>
                  <c:pt idx="60">
                    <c:v>6.9999999999999994E-5</c:v>
                  </c:pt>
                  <c:pt idx="61">
                    <c:v>8.0000000000000007E-5</c:v>
                  </c:pt>
                  <c:pt idx="62">
                    <c:v>1.8000000000000001E-4</c:v>
                  </c:pt>
                  <c:pt idx="63">
                    <c:v>8.0000000000000007E-5</c:v>
                  </c:pt>
                  <c:pt idx="64">
                    <c:v>6.9999999999999994E-5</c:v>
                  </c:pt>
                  <c:pt idx="65">
                    <c:v>1.2999999999999999E-4</c:v>
                  </c:pt>
                  <c:pt idx="66">
                    <c:v>4.0000000000000001E-3</c:v>
                  </c:pt>
                  <c:pt idx="67">
                    <c:v>8.0000000000000004E-4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41">
                    <c:v>0</c:v>
                  </c:pt>
                  <c:pt idx="43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3.0000000000000001E-3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9.0000000000000006E-5</c:v>
                  </c:pt>
                  <c:pt idx="60">
                    <c:v>6.9999999999999994E-5</c:v>
                  </c:pt>
                  <c:pt idx="61">
                    <c:v>8.0000000000000007E-5</c:v>
                  </c:pt>
                  <c:pt idx="62">
                    <c:v>1.8000000000000001E-4</c:v>
                  </c:pt>
                  <c:pt idx="63">
                    <c:v>8.0000000000000007E-5</c:v>
                  </c:pt>
                  <c:pt idx="64">
                    <c:v>6.9999999999999994E-5</c:v>
                  </c:pt>
                  <c:pt idx="65">
                    <c:v>1.2999999999999999E-4</c:v>
                  </c:pt>
                  <c:pt idx="66">
                    <c:v>4.0000000000000001E-3</c:v>
                  </c:pt>
                  <c:pt idx="6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-25840</c:v>
                </c:pt>
                <c:pt idx="1">
                  <c:v>-25522</c:v>
                </c:pt>
                <c:pt idx="2">
                  <c:v>-25519</c:v>
                </c:pt>
                <c:pt idx="3">
                  <c:v>-21155</c:v>
                </c:pt>
                <c:pt idx="4">
                  <c:v>-20894</c:v>
                </c:pt>
                <c:pt idx="5">
                  <c:v>-18696</c:v>
                </c:pt>
                <c:pt idx="6">
                  <c:v>-18672</c:v>
                </c:pt>
                <c:pt idx="7">
                  <c:v>-18368</c:v>
                </c:pt>
                <c:pt idx="8">
                  <c:v>-17046</c:v>
                </c:pt>
                <c:pt idx="9">
                  <c:v>-17003.5</c:v>
                </c:pt>
                <c:pt idx="10">
                  <c:v>-16174</c:v>
                </c:pt>
                <c:pt idx="11">
                  <c:v>-16158</c:v>
                </c:pt>
                <c:pt idx="12">
                  <c:v>-16157</c:v>
                </c:pt>
                <c:pt idx="13">
                  <c:v>-16152</c:v>
                </c:pt>
                <c:pt idx="14">
                  <c:v>-15534</c:v>
                </c:pt>
                <c:pt idx="15">
                  <c:v>-15525</c:v>
                </c:pt>
                <c:pt idx="16">
                  <c:v>-15505</c:v>
                </c:pt>
                <c:pt idx="17">
                  <c:v>-15505</c:v>
                </c:pt>
                <c:pt idx="18">
                  <c:v>-15201</c:v>
                </c:pt>
                <c:pt idx="19">
                  <c:v>-14659</c:v>
                </c:pt>
                <c:pt idx="20">
                  <c:v>-13516.5</c:v>
                </c:pt>
                <c:pt idx="21">
                  <c:v>-13514.5</c:v>
                </c:pt>
                <c:pt idx="22">
                  <c:v>-13514.5</c:v>
                </c:pt>
                <c:pt idx="23">
                  <c:v>-13486.5</c:v>
                </c:pt>
                <c:pt idx="24">
                  <c:v>-13482.5</c:v>
                </c:pt>
                <c:pt idx="25">
                  <c:v>-13154.5</c:v>
                </c:pt>
                <c:pt idx="26">
                  <c:v>-13073.5</c:v>
                </c:pt>
                <c:pt idx="27">
                  <c:v>-12388</c:v>
                </c:pt>
                <c:pt idx="28">
                  <c:v>-12388</c:v>
                </c:pt>
                <c:pt idx="29">
                  <c:v>-10937.5</c:v>
                </c:pt>
                <c:pt idx="30">
                  <c:v>-10936.5</c:v>
                </c:pt>
                <c:pt idx="31">
                  <c:v>-10574</c:v>
                </c:pt>
                <c:pt idx="32">
                  <c:v>-9756.5</c:v>
                </c:pt>
                <c:pt idx="33">
                  <c:v>-9516</c:v>
                </c:pt>
                <c:pt idx="34">
                  <c:v>-8273</c:v>
                </c:pt>
                <c:pt idx="35">
                  <c:v>-8271</c:v>
                </c:pt>
                <c:pt idx="36">
                  <c:v>-6090</c:v>
                </c:pt>
                <c:pt idx="37">
                  <c:v>-5806</c:v>
                </c:pt>
                <c:pt idx="38">
                  <c:v>-5805</c:v>
                </c:pt>
                <c:pt idx="39">
                  <c:v>-5046.5</c:v>
                </c:pt>
                <c:pt idx="40">
                  <c:v>-4746.5</c:v>
                </c:pt>
                <c:pt idx="41">
                  <c:v>-4540</c:v>
                </c:pt>
                <c:pt idx="42">
                  <c:v>-4540</c:v>
                </c:pt>
                <c:pt idx="43">
                  <c:v>-4532</c:v>
                </c:pt>
                <c:pt idx="44">
                  <c:v>-4532</c:v>
                </c:pt>
                <c:pt idx="45">
                  <c:v>-4421.5</c:v>
                </c:pt>
                <c:pt idx="46">
                  <c:v>-4309</c:v>
                </c:pt>
                <c:pt idx="47">
                  <c:v>-4094.5</c:v>
                </c:pt>
                <c:pt idx="48">
                  <c:v>-4094.5</c:v>
                </c:pt>
                <c:pt idx="49">
                  <c:v>-3989</c:v>
                </c:pt>
                <c:pt idx="50">
                  <c:v>-3989</c:v>
                </c:pt>
                <c:pt idx="51">
                  <c:v>-3603</c:v>
                </c:pt>
                <c:pt idx="52">
                  <c:v>-3255</c:v>
                </c:pt>
                <c:pt idx="53">
                  <c:v>-3107.5</c:v>
                </c:pt>
                <c:pt idx="54">
                  <c:v>-3107.5</c:v>
                </c:pt>
                <c:pt idx="55">
                  <c:v>-2507.5</c:v>
                </c:pt>
                <c:pt idx="56">
                  <c:v>-2018</c:v>
                </c:pt>
                <c:pt idx="57">
                  <c:v>-635.5</c:v>
                </c:pt>
                <c:pt idx="58">
                  <c:v>-355.5</c:v>
                </c:pt>
                <c:pt idx="59">
                  <c:v>-257</c:v>
                </c:pt>
                <c:pt idx="60">
                  <c:v>-240</c:v>
                </c:pt>
                <c:pt idx="61">
                  <c:v>-202</c:v>
                </c:pt>
                <c:pt idx="62">
                  <c:v>18</c:v>
                </c:pt>
                <c:pt idx="63">
                  <c:v>110</c:v>
                </c:pt>
                <c:pt idx="64">
                  <c:v>318</c:v>
                </c:pt>
                <c:pt idx="65">
                  <c:v>324</c:v>
                </c:pt>
                <c:pt idx="66">
                  <c:v>409</c:v>
                </c:pt>
                <c:pt idx="67">
                  <c:v>432</c:v>
                </c:pt>
                <c:pt idx="68">
                  <c:v>492</c:v>
                </c:pt>
                <c:pt idx="69">
                  <c:v>783.5</c:v>
                </c:pt>
                <c:pt idx="70">
                  <c:v>1133.5</c:v>
                </c:pt>
                <c:pt idx="71">
                  <c:v>1143</c:v>
                </c:pt>
                <c:pt idx="72">
                  <c:v>1164.5</c:v>
                </c:pt>
                <c:pt idx="73">
                  <c:v>1171.5</c:v>
                </c:pt>
                <c:pt idx="74">
                  <c:v>1171.5</c:v>
                </c:pt>
                <c:pt idx="75">
                  <c:v>1195.5</c:v>
                </c:pt>
                <c:pt idx="76">
                  <c:v>1199.5</c:v>
                </c:pt>
                <c:pt idx="77">
                  <c:v>1207.5</c:v>
                </c:pt>
                <c:pt idx="78">
                  <c:v>1521.5</c:v>
                </c:pt>
                <c:pt idx="79">
                  <c:v>1594.5</c:v>
                </c:pt>
                <c:pt idx="80">
                  <c:v>1840.5</c:v>
                </c:pt>
                <c:pt idx="81">
                  <c:v>1866</c:v>
                </c:pt>
                <c:pt idx="82">
                  <c:v>1899</c:v>
                </c:pt>
                <c:pt idx="83">
                  <c:v>1908</c:v>
                </c:pt>
                <c:pt idx="84">
                  <c:v>1914</c:v>
                </c:pt>
                <c:pt idx="85">
                  <c:v>1945</c:v>
                </c:pt>
                <c:pt idx="86">
                  <c:v>1972</c:v>
                </c:pt>
                <c:pt idx="87">
                  <c:v>1973</c:v>
                </c:pt>
                <c:pt idx="88">
                  <c:v>1975</c:v>
                </c:pt>
                <c:pt idx="89">
                  <c:v>2190.5</c:v>
                </c:pt>
                <c:pt idx="90">
                  <c:v>2222.5</c:v>
                </c:pt>
                <c:pt idx="91">
                  <c:v>2234</c:v>
                </c:pt>
                <c:pt idx="92">
                  <c:v>2239</c:v>
                </c:pt>
                <c:pt idx="93">
                  <c:v>2242</c:v>
                </c:pt>
                <c:pt idx="94">
                  <c:v>2257</c:v>
                </c:pt>
                <c:pt idx="95">
                  <c:v>2273</c:v>
                </c:pt>
                <c:pt idx="96">
                  <c:v>2274</c:v>
                </c:pt>
                <c:pt idx="97">
                  <c:v>2276</c:v>
                </c:pt>
                <c:pt idx="98">
                  <c:v>2286</c:v>
                </c:pt>
                <c:pt idx="99">
                  <c:v>2293</c:v>
                </c:pt>
                <c:pt idx="100">
                  <c:v>2299</c:v>
                </c:pt>
                <c:pt idx="101">
                  <c:v>2300</c:v>
                </c:pt>
                <c:pt idx="102">
                  <c:v>2302</c:v>
                </c:pt>
                <c:pt idx="103">
                  <c:v>2601</c:v>
                </c:pt>
                <c:pt idx="104">
                  <c:v>2606</c:v>
                </c:pt>
                <c:pt idx="105">
                  <c:v>2663</c:v>
                </c:pt>
                <c:pt idx="106">
                  <c:v>2967.5</c:v>
                </c:pt>
                <c:pt idx="107">
                  <c:v>2969</c:v>
                </c:pt>
                <c:pt idx="108">
                  <c:v>2969.5</c:v>
                </c:pt>
                <c:pt idx="109">
                  <c:v>2976.5</c:v>
                </c:pt>
                <c:pt idx="110">
                  <c:v>2978.5</c:v>
                </c:pt>
                <c:pt idx="111">
                  <c:v>2989</c:v>
                </c:pt>
                <c:pt idx="112">
                  <c:v>2994.5</c:v>
                </c:pt>
                <c:pt idx="113">
                  <c:v>3007.5</c:v>
                </c:pt>
                <c:pt idx="114">
                  <c:v>3008.5</c:v>
                </c:pt>
                <c:pt idx="115">
                  <c:v>3009.5</c:v>
                </c:pt>
                <c:pt idx="116">
                  <c:v>3013.5</c:v>
                </c:pt>
                <c:pt idx="117">
                  <c:v>3015.5</c:v>
                </c:pt>
                <c:pt idx="118">
                  <c:v>3022.5</c:v>
                </c:pt>
                <c:pt idx="119">
                  <c:v>3037.5</c:v>
                </c:pt>
                <c:pt idx="120">
                  <c:v>3042.5</c:v>
                </c:pt>
                <c:pt idx="121">
                  <c:v>3046.5</c:v>
                </c:pt>
                <c:pt idx="122">
                  <c:v>3072.5</c:v>
                </c:pt>
                <c:pt idx="123">
                  <c:v>3073.5</c:v>
                </c:pt>
                <c:pt idx="124">
                  <c:v>3261</c:v>
                </c:pt>
                <c:pt idx="125">
                  <c:v>3262</c:v>
                </c:pt>
                <c:pt idx="126">
                  <c:v>3285.5</c:v>
                </c:pt>
                <c:pt idx="127">
                  <c:v>3286</c:v>
                </c:pt>
                <c:pt idx="128">
                  <c:v>3286.5</c:v>
                </c:pt>
                <c:pt idx="129">
                  <c:v>3289.5</c:v>
                </c:pt>
                <c:pt idx="130">
                  <c:v>3297.5</c:v>
                </c:pt>
                <c:pt idx="131">
                  <c:v>3310.5</c:v>
                </c:pt>
                <c:pt idx="132">
                  <c:v>3311</c:v>
                </c:pt>
                <c:pt idx="133">
                  <c:v>3316.5</c:v>
                </c:pt>
                <c:pt idx="134">
                  <c:v>3317.5</c:v>
                </c:pt>
                <c:pt idx="135">
                  <c:v>3321.5</c:v>
                </c:pt>
                <c:pt idx="136">
                  <c:v>3327.5</c:v>
                </c:pt>
                <c:pt idx="137">
                  <c:v>3335.5</c:v>
                </c:pt>
                <c:pt idx="138">
                  <c:v>3340.5</c:v>
                </c:pt>
                <c:pt idx="139">
                  <c:v>3342.5</c:v>
                </c:pt>
                <c:pt idx="140">
                  <c:v>3343.5</c:v>
                </c:pt>
                <c:pt idx="141">
                  <c:v>3344</c:v>
                </c:pt>
                <c:pt idx="142">
                  <c:v>3344.5</c:v>
                </c:pt>
                <c:pt idx="143">
                  <c:v>3345.5</c:v>
                </c:pt>
                <c:pt idx="144">
                  <c:v>3348.5</c:v>
                </c:pt>
                <c:pt idx="145">
                  <c:v>3349.5</c:v>
                </c:pt>
                <c:pt idx="146">
                  <c:v>3351.5</c:v>
                </c:pt>
                <c:pt idx="147">
                  <c:v>3352.5</c:v>
                </c:pt>
                <c:pt idx="148">
                  <c:v>3361.5</c:v>
                </c:pt>
                <c:pt idx="149">
                  <c:v>3363.5</c:v>
                </c:pt>
                <c:pt idx="150">
                  <c:v>3364.5</c:v>
                </c:pt>
                <c:pt idx="151">
                  <c:v>3365.5</c:v>
                </c:pt>
                <c:pt idx="152">
                  <c:v>3373.5</c:v>
                </c:pt>
                <c:pt idx="153">
                  <c:v>3375.5</c:v>
                </c:pt>
                <c:pt idx="154">
                  <c:v>3380.5</c:v>
                </c:pt>
                <c:pt idx="155">
                  <c:v>3384.5</c:v>
                </c:pt>
                <c:pt idx="156">
                  <c:v>3386.5</c:v>
                </c:pt>
                <c:pt idx="157">
                  <c:v>3393.5</c:v>
                </c:pt>
                <c:pt idx="158">
                  <c:v>3404.5</c:v>
                </c:pt>
                <c:pt idx="159">
                  <c:v>3598.5</c:v>
                </c:pt>
                <c:pt idx="160">
                  <c:v>3599.5</c:v>
                </c:pt>
                <c:pt idx="161">
                  <c:v>3637.5</c:v>
                </c:pt>
                <c:pt idx="162">
                  <c:v>3703.5</c:v>
                </c:pt>
                <c:pt idx="163">
                  <c:v>3730.5</c:v>
                </c:pt>
                <c:pt idx="164">
                  <c:v>4109.5</c:v>
                </c:pt>
                <c:pt idx="165">
                  <c:v>4151</c:v>
                </c:pt>
                <c:pt idx="166">
                  <c:v>4809</c:v>
                </c:pt>
                <c:pt idx="167">
                  <c:v>4812</c:v>
                </c:pt>
                <c:pt idx="168">
                  <c:v>5462</c:v>
                </c:pt>
                <c:pt idx="169">
                  <c:v>6989</c:v>
                </c:pt>
                <c:pt idx="170">
                  <c:v>7653</c:v>
                </c:pt>
              </c:numCache>
            </c:numRef>
          </c:xVal>
          <c:yVal>
            <c:numRef>
              <c:f>Active!$K$21:$K$984</c:f>
              <c:numCache>
                <c:formatCode>General</c:formatCode>
                <c:ptCount val="964"/>
                <c:pt idx="41">
                  <c:v>-1.5080000011948869E-3</c:v>
                </c:pt>
                <c:pt idx="43">
                  <c:v>-5.8639999770093709E-4</c:v>
                </c:pt>
                <c:pt idx="47">
                  <c:v>-1.0739000063040294E-3</c:v>
                </c:pt>
                <c:pt idx="48">
                  <c:v>2.9260999945108779E-3</c:v>
                </c:pt>
                <c:pt idx="49">
                  <c:v>-1.3078000047244132E-3</c:v>
                </c:pt>
                <c:pt idx="50">
                  <c:v>-1.007800005027093E-3</c:v>
                </c:pt>
                <c:pt idx="51">
                  <c:v>-1.0906000024988316E-3</c:v>
                </c:pt>
                <c:pt idx="53">
                  <c:v>-4.4650000199908391E-4</c:v>
                </c:pt>
                <c:pt idx="54">
                  <c:v>3.5349999961908907E-4</c:v>
                </c:pt>
                <c:pt idx="59">
                  <c:v>2.086000022245571E-4</c:v>
                </c:pt>
                <c:pt idx="60">
                  <c:v>-6.8000001192558557E-5</c:v>
                </c:pt>
                <c:pt idx="61">
                  <c:v>-6.3039999804459512E-4</c:v>
                </c:pt>
                <c:pt idx="62">
                  <c:v>-1.9639999663922936E-4</c:v>
                </c:pt>
                <c:pt idx="63">
                  <c:v>-5.4800000361865386E-4</c:v>
                </c:pt>
                <c:pt idx="64">
                  <c:v>-4.4639999396167696E-4</c:v>
                </c:pt>
                <c:pt idx="65">
                  <c:v>-3.8520000089192763E-4</c:v>
                </c:pt>
                <c:pt idx="66">
                  <c:v>1.5917999990051612E-3</c:v>
                </c:pt>
                <c:pt idx="68">
                  <c:v>7.8400000347755849E-5</c:v>
                </c:pt>
                <c:pt idx="69">
                  <c:v>2.6170000637648627E-4</c:v>
                </c:pt>
                <c:pt idx="70">
                  <c:v>-4.8830000014277175E-4</c:v>
                </c:pt>
                <c:pt idx="71">
                  <c:v>-4.0140000055544078E-4</c:v>
                </c:pt>
                <c:pt idx="72">
                  <c:v>-5.120999994687736E-4</c:v>
                </c:pt>
                <c:pt idx="73">
                  <c:v>-3.4069999674102291E-4</c:v>
                </c:pt>
                <c:pt idx="74">
                  <c:v>-7.0699999923817813E-5</c:v>
                </c:pt>
                <c:pt idx="75">
                  <c:v>6.4099993323907256E-5</c:v>
                </c:pt>
                <c:pt idx="76">
                  <c:v>-1.2509999942267314E-4</c:v>
                </c:pt>
                <c:pt idx="77">
                  <c:v>1.6650000179652125E-4</c:v>
                </c:pt>
                <c:pt idx="79">
                  <c:v>1.7389999993611127E-4</c:v>
                </c:pt>
                <c:pt idx="80">
                  <c:v>-2.836899999238085E-3</c:v>
                </c:pt>
                <c:pt idx="81">
                  <c:v>3.1320000562118366E-4</c:v>
                </c:pt>
                <c:pt idx="82">
                  <c:v>2.8980000206502154E-4</c:v>
                </c:pt>
                <c:pt idx="83">
                  <c:v>3.0159999732859433E-4</c:v>
                </c:pt>
                <c:pt idx="84">
                  <c:v>3.4279999817954376E-4</c:v>
                </c:pt>
                <c:pt idx="85">
                  <c:v>-2.609999937703833E-4</c:v>
                </c:pt>
                <c:pt idx="86">
                  <c:v>-2.2559999342774972E-4</c:v>
                </c:pt>
                <c:pt idx="87">
                  <c:v>-1.3539999781642109E-4</c:v>
                </c:pt>
                <c:pt idx="88">
                  <c:v>-4.5499999396270141E-4</c:v>
                </c:pt>
                <c:pt idx="89">
                  <c:v>-5.6690000201342627E-4</c:v>
                </c:pt>
                <c:pt idx="90">
                  <c:v>-1.9804999974439852E-3</c:v>
                </c:pt>
                <c:pt idx="91">
                  <c:v>3.0680000054417178E-4</c:v>
                </c:pt>
                <c:pt idx="92">
                  <c:v>-5.42200003110338E-4</c:v>
                </c:pt>
                <c:pt idx="93">
                  <c:v>2.8399997972883284E-5</c:v>
                </c:pt>
                <c:pt idx="94">
                  <c:v>-1.8599996110424399E-5</c:v>
                </c:pt>
                <c:pt idx="95">
                  <c:v>2.4599998141638935E-5</c:v>
                </c:pt>
                <c:pt idx="96">
                  <c:v>2.147999985027127E-4</c:v>
                </c:pt>
                <c:pt idx="97">
                  <c:v>1.9520000205375254E-4</c:v>
                </c:pt>
                <c:pt idx="98">
                  <c:v>-9.0279999858466908E-4</c:v>
                </c:pt>
                <c:pt idx="99">
                  <c:v>-3.7139999767532572E-4</c:v>
                </c:pt>
                <c:pt idx="100">
                  <c:v>-3.302000041003339E-4</c:v>
                </c:pt>
                <c:pt idx="101">
                  <c:v>-3.3999999868683517E-4</c:v>
                </c:pt>
                <c:pt idx="102">
                  <c:v>-4.5959999988554046E-4</c:v>
                </c:pt>
                <c:pt idx="103">
                  <c:v>-1.8979999731527641E-4</c:v>
                </c:pt>
                <c:pt idx="104">
                  <c:v>1.6119999781949446E-4</c:v>
                </c:pt>
                <c:pt idx="105">
                  <c:v>1.0260000271955505E-4</c:v>
                </c:pt>
                <c:pt idx="106">
                  <c:v>-1.8149999959859997E-4</c:v>
                </c:pt>
                <c:pt idx="108">
                  <c:v>-2.0110000332351774E-4</c:v>
                </c:pt>
                <c:pt idx="109">
                  <c:v>1.4302999989013188E-3</c:v>
                </c:pt>
                <c:pt idx="110">
                  <c:v>-1.8930000078398734E-4</c:v>
                </c:pt>
                <c:pt idx="111">
                  <c:v>-1.4921999973012134E-3</c:v>
                </c:pt>
                <c:pt idx="112">
                  <c:v>-8.4609999612439424E-4</c:v>
                </c:pt>
                <c:pt idx="113">
                  <c:v>-2.7350000164005905E-4</c:v>
                </c:pt>
                <c:pt idx="114">
                  <c:v>-1.8329999875277281E-4</c:v>
                </c:pt>
                <c:pt idx="115">
                  <c:v>-2.9309999808901921E-4</c:v>
                </c:pt>
                <c:pt idx="116">
                  <c:v>-2.32299993513152E-4</c:v>
                </c:pt>
                <c:pt idx="117">
                  <c:v>-1.5189999976428226E-4</c:v>
                </c:pt>
                <c:pt idx="119">
                  <c:v>-1.67500002135057E-4</c:v>
                </c:pt>
                <c:pt idx="120">
                  <c:v>-1.1649999942164868E-4</c:v>
                </c:pt>
                <c:pt idx="121">
                  <c:v>-5.5569999676663429E-4</c:v>
                </c:pt>
                <c:pt idx="122">
                  <c:v>-1.1105000012321398E-3</c:v>
                </c:pt>
                <c:pt idx="123">
                  <c:v>-9.2029999359510839E-4</c:v>
                </c:pt>
                <c:pt idx="124">
                  <c:v>-4.5780000073136762E-4</c:v>
                </c:pt>
                <c:pt idx="125">
                  <c:v>-8.6759999976493418E-4</c:v>
                </c:pt>
                <c:pt idx="126">
                  <c:v>-9.9790000240318477E-4</c:v>
                </c:pt>
                <c:pt idx="128">
                  <c:v>-8.076999947661534E-4</c:v>
                </c:pt>
                <c:pt idx="129">
                  <c:v>-1.0370999953011051E-3</c:v>
                </c:pt>
                <c:pt idx="130">
                  <c:v>-6.1550000100396574E-4</c:v>
                </c:pt>
                <c:pt idx="131">
                  <c:v>3.5709999792743474E-4</c:v>
                </c:pt>
                <c:pt idx="132">
                  <c:v>-4.4779999734601006E-4</c:v>
                </c:pt>
                <c:pt idx="133">
                  <c:v>-1.6999983927235007E-6</c:v>
                </c:pt>
                <c:pt idx="134">
                  <c:v>-2.1150000247871503E-4</c:v>
                </c:pt>
                <c:pt idx="135">
                  <c:v>-3.5070000012638047E-4</c:v>
                </c:pt>
                <c:pt idx="136">
                  <c:v>-8.0949999392032623E-4</c:v>
                </c:pt>
                <c:pt idx="137">
                  <c:v>-3.8789999962318689E-4</c:v>
                </c:pt>
                <c:pt idx="138">
                  <c:v>-6.3690000388305634E-4</c:v>
                </c:pt>
                <c:pt idx="139">
                  <c:v>-1.5649999841116369E-4</c:v>
                </c:pt>
                <c:pt idx="140">
                  <c:v>-6.6629999491851777E-4</c:v>
                </c:pt>
                <c:pt idx="141">
                  <c:v>-3.7120000342838466E-4</c:v>
                </c:pt>
                <c:pt idx="142">
                  <c:v>-6.7609999678097665E-4</c:v>
                </c:pt>
                <c:pt idx="143">
                  <c:v>-2.4859000041033141E-3</c:v>
                </c:pt>
                <c:pt idx="144">
                  <c:v>-4.1530000453349203E-4</c:v>
                </c:pt>
                <c:pt idx="145">
                  <c:v>-1.3250999982119538E-3</c:v>
                </c:pt>
                <c:pt idx="146">
                  <c:v>-9.4470000476576388E-4</c:v>
                </c:pt>
                <c:pt idx="147">
                  <c:v>-1.0544999968260527E-3</c:v>
                </c:pt>
                <c:pt idx="148">
                  <c:v>-1.5427000034833327E-3</c:v>
                </c:pt>
                <c:pt idx="149">
                  <c:v>-1.9622999971034005E-3</c:v>
                </c:pt>
                <c:pt idx="150">
                  <c:v>-1.3720999995712191E-3</c:v>
                </c:pt>
                <c:pt idx="151">
                  <c:v>-1.581899996381253E-3</c:v>
                </c:pt>
                <c:pt idx="152">
                  <c:v>-2.2603000033996068E-3</c:v>
                </c:pt>
                <c:pt idx="153">
                  <c:v>-1.7799000052036718E-3</c:v>
                </c:pt>
                <c:pt idx="154">
                  <c:v>-2.1288999996613711E-3</c:v>
                </c:pt>
                <c:pt idx="155">
                  <c:v>-1.2680999934673309E-3</c:v>
                </c:pt>
                <c:pt idx="156">
                  <c:v>-2.0876999988104217E-3</c:v>
                </c:pt>
                <c:pt idx="157">
                  <c:v>-2.0562999998219311E-3</c:v>
                </c:pt>
                <c:pt idx="158">
                  <c:v>-1.9640999962575734E-3</c:v>
                </c:pt>
                <c:pt idx="159">
                  <c:v>-1.0652999990270473E-3</c:v>
                </c:pt>
                <c:pt idx="160">
                  <c:v>-8.7509999866597354E-4</c:v>
                </c:pt>
                <c:pt idx="161">
                  <c:v>-3.1474999996135011E-3</c:v>
                </c:pt>
                <c:pt idx="162">
                  <c:v>-1.2943000037921593E-3</c:v>
                </c:pt>
                <c:pt idx="164">
                  <c:v>-2.433100002235733E-3</c:v>
                </c:pt>
                <c:pt idx="165">
                  <c:v>-1.5798000022186898E-3</c:v>
                </c:pt>
                <c:pt idx="166">
                  <c:v>-1.7281999971601181E-3</c:v>
                </c:pt>
                <c:pt idx="167">
                  <c:v>-7.5759999890578911E-4</c:v>
                </c:pt>
                <c:pt idx="168">
                  <c:v>7.2399998316541314E-5</c:v>
                </c:pt>
                <c:pt idx="169">
                  <c:v>-6.9219999568304047E-4</c:v>
                </c:pt>
                <c:pt idx="170">
                  <c:v>-1.5993998822523281E-3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503-49AC-B608-D2D22847722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41">
                    <c:v>0</c:v>
                  </c:pt>
                  <c:pt idx="43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3.0000000000000001E-3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9.0000000000000006E-5</c:v>
                  </c:pt>
                  <c:pt idx="60">
                    <c:v>6.9999999999999994E-5</c:v>
                  </c:pt>
                  <c:pt idx="61">
                    <c:v>8.0000000000000007E-5</c:v>
                  </c:pt>
                  <c:pt idx="62">
                    <c:v>1.8000000000000001E-4</c:v>
                  </c:pt>
                  <c:pt idx="63">
                    <c:v>8.0000000000000007E-5</c:v>
                  </c:pt>
                  <c:pt idx="64">
                    <c:v>6.9999999999999994E-5</c:v>
                  </c:pt>
                  <c:pt idx="65">
                    <c:v>1.2999999999999999E-4</c:v>
                  </c:pt>
                  <c:pt idx="66">
                    <c:v>4.0000000000000001E-3</c:v>
                  </c:pt>
                  <c:pt idx="67">
                    <c:v>8.0000000000000004E-4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41">
                    <c:v>0</c:v>
                  </c:pt>
                  <c:pt idx="43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3.0000000000000001E-3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9.0000000000000006E-5</c:v>
                  </c:pt>
                  <c:pt idx="60">
                    <c:v>6.9999999999999994E-5</c:v>
                  </c:pt>
                  <c:pt idx="61">
                    <c:v>8.0000000000000007E-5</c:v>
                  </c:pt>
                  <c:pt idx="62">
                    <c:v>1.8000000000000001E-4</c:v>
                  </c:pt>
                  <c:pt idx="63">
                    <c:v>8.0000000000000007E-5</c:v>
                  </c:pt>
                  <c:pt idx="64">
                    <c:v>6.9999999999999994E-5</c:v>
                  </c:pt>
                  <c:pt idx="65">
                    <c:v>1.2999999999999999E-4</c:v>
                  </c:pt>
                  <c:pt idx="66">
                    <c:v>4.0000000000000001E-3</c:v>
                  </c:pt>
                  <c:pt idx="6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-25840</c:v>
                </c:pt>
                <c:pt idx="1">
                  <c:v>-25522</c:v>
                </c:pt>
                <c:pt idx="2">
                  <c:v>-25519</c:v>
                </c:pt>
                <c:pt idx="3">
                  <c:v>-21155</c:v>
                </c:pt>
                <c:pt idx="4">
                  <c:v>-20894</c:v>
                </c:pt>
                <c:pt idx="5">
                  <c:v>-18696</c:v>
                </c:pt>
                <c:pt idx="6">
                  <c:v>-18672</c:v>
                </c:pt>
                <c:pt idx="7">
                  <c:v>-18368</c:v>
                </c:pt>
                <c:pt idx="8">
                  <c:v>-17046</c:v>
                </c:pt>
                <c:pt idx="9">
                  <c:v>-17003.5</c:v>
                </c:pt>
                <c:pt idx="10">
                  <c:v>-16174</c:v>
                </c:pt>
                <c:pt idx="11">
                  <c:v>-16158</c:v>
                </c:pt>
                <c:pt idx="12">
                  <c:v>-16157</c:v>
                </c:pt>
                <c:pt idx="13">
                  <c:v>-16152</c:v>
                </c:pt>
                <c:pt idx="14">
                  <c:v>-15534</c:v>
                </c:pt>
                <c:pt idx="15">
                  <c:v>-15525</c:v>
                </c:pt>
                <c:pt idx="16">
                  <c:v>-15505</c:v>
                </c:pt>
                <c:pt idx="17">
                  <c:v>-15505</c:v>
                </c:pt>
                <c:pt idx="18">
                  <c:v>-15201</c:v>
                </c:pt>
                <c:pt idx="19">
                  <c:v>-14659</c:v>
                </c:pt>
                <c:pt idx="20">
                  <c:v>-13516.5</c:v>
                </c:pt>
                <c:pt idx="21">
                  <c:v>-13514.5</c:v>
                </c:pt>
                <c:pt idx="22">
                  <c:v>-13514.5</c:v>
                </c:pt>
                <c:pt idx="23">
                  <c:v>-13486.5</c:v>
                </c:pt>
                <c:pt idx="24">
                  <c:v>-13482.5</c:v>
                </c:pt>
                <c:pt idx="25">
                  <c:v>-13154.5</c:v>
                </c:pt>
                <c:pt idx="26">
                  <c:v>-13073.5</c:v>
                </c:pt>
                <c:pt idx="27">
                  <c:v>-12388</c:v>
                </c:pt>
                <c:pt idx="28">
                  <c:v>-12388</c:v>
                </c:pt>
                <c:pt idx="29">
                  <c:v>-10937.5</c:v>
                </c:pt>
                <c:pt idx="30">
                  <c:v>-10936.5</c:v>
                </c:pt>
                <c:pt idx="31">
                  <c:v>-10574</c:v>
                </c:pt>
                <c:pt idx="32">
                  <c:v>-9756.5</c:v>
                </c:pt>
                <c:pt idx="33">
                  <c:v>-9516</c:v>
                </c:pt>
                <c:pt idx="34">
                  <c:v>-8273</c:v>
                </c:pt>
                <c:pt idx="35">
                  <c:v>-8271</c:v>
                </c:pt>
                <c:pt idx="36">
                  <c:v>-6090</c:v>
                </c:pt>
                <c:pt idx="37">
                  <c:v>-5806</c:v>
                </c:pt>
                <c:pt idx="38">
                  <c:v>-5805</c:v>
                </c:pt>
                <c:pt idx="39">
                  <c:v>-5046.5</c:v>
                </c:pt>
                <c:pt idx="40">
                  <c:v>-4746.5</c:v>
                </c:pt>
                <c:pt idx="41">
                  <c:v>-4540</c:v>
                </c:pt>
                <c:pt idx="42">
                  <c:v>-4540</c:v>
                </c:pt>
                <c:pt idx="43">
                  <c:v>-4532</c:v>
                </c:pt>
                <c:pt idx="44">
                  <c:v>-4532</c:v>
                </c:pt>
                <c:pt idx="45">
                  <c:v>-4421.5</c:v>
                </c:pt>
                <c:pt idx="46">
                  <c:v>-4309</c:v>
                </c:pt>
                <c:pt idx="47">
                  <c:v>-4094.5</c:v>
                </c:pt>
                <c:pt idx="48">
                  <c:v>-4094.5</c:v>
                </c:pt>
                <c:pt idx="49">
                  <c:v>-3989</c:v>
                </c:pt>
                <c:pt idx="50">
                  <c:v>-3989</c:v>
                </c:pt>
                <c:pt idx="51">
                  <c:v>-3603</c:v>
                </c:pt>
                <c:pt idx="52">
                  <c:v>-3255</c:v>
                </c:pt>
                <c:pt idx="53">
                  <c:v>-3107.5</c:v>
                </c:pt>
                <c:pt idx="54">
                  <c:v>-3107.5</c:v>
                </c:pt>
                <c:pt idx="55">
                  <c:v>-2507.5</c:v>
                </c:pt>
                <c:pt idx="56">
                  <c:v>-2018</c:v>
                </c:pt>
                <c:pt idx="57">
                  <c:v>-635.5</c:v>
                </c:pt>
                <c:pt idx="58">
                  <c:v>-355.5</c:v>
                </c:pt>
                <c:pt idx="59">
                  <c:v>-257</c:v>
                </c:pt>
                <c:pt idx="60">
                  <c:v>-240</c:v>
                </c:pt>
                <c:pt idx="61">
                  <c:v>-202</c:v>
                </c:pt>
                <c:pt idx="62">
                  <c:v>18</c:v>
                </c:pt>
                <c:pt idx="63">
                  <c:v>110</c:v>
                </c:pt>
                <c:pt idx="64">
                  <c:v>318</c:v>
                </c:pt>
                <c:pt idx="65">
                  <c:v>324</c:v>
                </c:pt>
                <c:pt idx="66">
                  <c:v>409</c:v>
                </c:pt>
                <c:pt idx="67">
                  <c:v>432</c:v>
                </c:pt>
                <c:pt idx="68">
                  <c:v>492</c:v>
                </c:pt>
                <c:pt idx="69">
                  <c:v>783.5</c:v>
                </c:pt>
                <c:pt idx="70">
                  <c:v>1133.5</c:v>
                </c:pt>
                <c:pt idx="71">
                  <c:v>1143</c:v>
                </c:pt>
                <c:pt idx="72">
                  <c:v>1164.5</c:v>
                </c:pt>
                <c:pt idx="73">
                  <c:v>1171.5</c:v>
                </c:pt>
                <c:pt idx="74">
                  <c:v>1171.5</c:v>
                </c:pt>
                <c:pt idx="75">
                  <c:v>1195.5</c:v>
                </c:pt>
                <c:pt idx="76">
                  <c:v>1199.5</c:v>
                </c:pt>
                <c:pt idx="77">
                  <c:v>1207.5</c:v>
                </c:pt>
                <c:pt idx="78">
                  <c:v>1521.5</c:v>
                </c:pt>
                <c:pt idx="79">
                  <c:v>1594.5</c:v>
                </c:pt>
                <c:pt idx="80">
                  <c:v>1840.5</c:v>
                </c:pt>
                <c:pt idx="81">
                  <c:v>1866</c:v>
                </c:pt>
                <c:pt idx="82">
                  <c:v>1899</c:v>
                </c:pt>
                <c:pt idx="83">
                  <c:v>1908</c:v>
                </c:pt>
                <c:pt idx="84">
                  <c:v>1914</c:v>
                </c:pt>
                <c:pt idx="85">
                  <c:v>1945</c:v>
                </c:pt>
                <c:pt idx="86">
                  <c:v>1972</c:v>
                </c:pt>
                <c:pt idx="87">
                  <c:v>1973</c:v>
                </c:pt>
                <c:pt idx="88">
                  <c:v>1975</c:v>
                </c:pt>
                <c:pt idx="89">
                  <c:v>2190.5</c:v>
                </c:pt>
                <c:pt idx="90">
                  <c:v>2222.5</c:v>
                </c:pt>
                <c:pt idx="91">
                  <c:v>2234</c:v>
                </c:pt>
                <c:pt idx="92">
                  <c:v>2239</c:v>
                </c:pt>
                <c:pt idx="93">
                  <c:v>2242</c:v>
                </c:pt>
                <c:pt idx="94">
                  <c:v>2257</c:v>
                </c:pt>
                <c:pt idx="95">
                  <c:v>2273</c:v>
                </c:pt>
                <c:pt idx="96">
                  <c:v>2274</c:v>
                </c:pt>
                <c:pt idx="97">
                  <c:v>2276</c:v>
                </c:pt>
                <c:pt idx="98">
                  <c:v>2286</c:v>
                </c:pt>
                <c:pt idx="99">
                  <c:v>2293</c:v>
                </c:pt>
                <c:pt idx="100">
                  <c:v>2299</c:v>
                </c:pt>
                <c:pt idx="101">
                  <c:v>2300</c:v>
                </c:pt>
                <c:pt idx="102">
                  <c:v>2302</c:v>
                </c:pt>
                <c:pt idx="103">
                  <c:v>2601</c:v>
                </c:pt>
                <c:pt idx="104">
                  <c:v>2606</c:v>
                </c:pt>
                <c:pt idx="105">
                  <c:v>2663</c:v>
                </c:pt>
                <c:pt idx="106">
                  <c:v>2967.5</c:v>
                </c:pt>
                <c:pt idx="107">
                  <c:v>2969</c:v>
                </c:pt>
                <c:pt idx="108">
                  <c:v>2969.5</c:v>
                </c:pt>
                <c:pt idx="109">
                  <c:v>2976.5</c:v>
                </c:pt>
                <c:pt idx="110">
                  <c:v>2978.5</c:v>
                </c:pt>
                <c:pt idx="111">
                  <c:v>2989</c:v>
                </c:pt>
                <c:pt idx="112">
                  <c:v>2994.5</c:v>
                </c:pt>
                <c:pt idx="113">
                  <c:v>3007.5</c:v>
                </c:pt>
                <c:pt idx="114">
                  <c:v>3008.5</c:v>
                </c:pt>
                <c:pt idx="115">
                  <c:v>3009.5</c:v>
                </c:pt>
                <c:pt idx="116">
                  <c:v>3013.5</c:v>
                </c:pt>
                <c:pt idx="117">
                  <c:v>3015.5</c:v>
                </c:pt>
                <c:pt idx="118">
                  <c:v>3022.5</c:v>
                </c:pt>
                <c:pt idx="119">
                  <c:v>3037.5</c:v>
                </c:pt>
                <c:pt idx="120">
                  <c:v>3042.5</c:v>
                </c:pt>
                <c:pt idx="121">
                  <c:v>3046.5</c:v>
                </c:pt>
                <c:pt idx="122">
                  <c:v>3072.5</c:v>
                </c:pt>
                <c:pt idx="123">
                  <c:v>3073.5</c:v>
                </c:pt>
                <c:pt idx="124">
                  <c:v>3261</c:v>
                </c:pt>
                <c:pt idx="125">
                  <c:v>3262</c:v>
                </c:pt>
                <c:pt idx="126">
                  <c:v>3285.5</c:v>
                </c:pt>
                <c:pt idx="127">
                  <c:v>3286</c:v>
                </c:pt>
                <c:pt idx="128">
                  <c:v>3286.5</c:v>
                </c:pt>
                <c:pt idx="129">
                  <c:v>3289.5</c:v>
                </c:pt>
                <c:pt idx="130">
                  <c:v>3297.5</c:v>
                </c:pt>
                <c:pt idx="131">
                  <c:v>3310.5</c:v>
                </c:pt>
                <c:pt idx="132">
                  <c:v>3311</c:v>
                </c:pt>
                <c:pt idx="133">
                  <c:v>3316.5</c:v>
                </c:pt>
                <c:pt idx="134">
                  <c:v>3317.5</c:v>
                </c:pt>
                <c:pt idx="135">
                  <c:v>3321.5</c:v>
                </c:pt>
                <c:pt idx="136">
                  <c:v>3327.5</c:v>
                </c:pt>
                <c:pt idx="137">
                  <c:v>3335.5</c:v>
                </c:pt>
                <c:pt idx="138">
                  <c:v>3340.5</c:v>
                </c:pt>
                <c:pt idx="139">
                  <c:v>3342.5</c:v>
                </c:pt>
                <c:pt idx="140">
                  <c:v>3343.5</c:v>
                </c:pt>
                <c:pt idx="141">
                  <c:v>3344</c:v>
                </c:pt>
                <c:pt idx="142">
                  <c:v>3344.5</c:v>
                </c:pt>
                <c:pt idx="143">
                  <c:v>3345.5</c:v>
                </c:pt>
                <c:pt idx="144">
                  <c:v>3348.5</c:v>
                </c:pt>
                <c:pt idx="145">
                  <c:v>3349.5</c:v>
                </c:pt>
                <c:pt idx="146">
                  <c:v>3351.5</c:v>
                </c:pt>
                <c:pt idx="147">
                  <c:v>3352.5</c:v>
                </c:pt>
                <c:pt idx="148">
                  <c:v>3361.5</c:v>
                </c:pt>
                <c:pt idx="149">
                  <c:v>3363.5</c:v>
                </c:pt>
                <c:pt idx="150">
                  <c:v>3364.5</c:v>
                </c:pt>
                <c:pt idx="151">
                  <c:v>3365.5</c:v>
                </c:pt>
                <c:pt idx="152">
                  <c:v>3373.5</c:v>
                </c:pt>
                <c:pt idx="153">
                  <c:v>3375.5</c:v>
                </c:pt>
                <c:pt idx="154">
                  <c:v>3380.5</c:v>
                </c:pt>
                <c:pt idx="155">
                  <c:v>3384.5</c:v>
                </c:pt>
                <c:pt idx="156">
                  <c:v>3386.5</c:v>
                </c:pt>
                <c:pt idx="157">
                  <c:v>3393.5</c:v>
                </c:pt>
                <c:pt idx="158">
                  <c:v>3404.5</c:v>
                </c:pt>
                <c:pt idx="159">
                  <c:v>3598.5</c:v>
                </c:pt>
                <c:pt idx="160">
                  <c:v>3599.5</c:v>
                </c:pt>
                <c:pt idx="161">
                  <c:v>3637.5</c:v>
                </c:pt>
                <c:pt idx="162">
                  <c:v>3703.5</c:v>
                </c:pt>
                <c:pt idx="163">
                  <c:v>3730.5</c:v>
                </c:pt>
                <c:pt idx="164">
                  <c:v>4109.5</c:v>
                </c:pt>
                <c:pt idx="165">
                  <c:v>4151</c:v>
                </c:pt>
                <c:pt idx="166">
                  <c:v>4809</c:v>
                </c:pt>
                <c:pt idx="167">
                  <c:v>4812</c:v>
                </c:pt>
                <c:pt idx="168">
                  <c:v>5462</c:v>
                </c:pt>
                <c:pt idx="169">
                  <c:v>6989</c:v>
                </c:pt>
                <c:pt idx="170">
                  <c:v>7653</c:v>
                </c:pt>
              </c:numCache>
            </c:numRef>
          </c:xVal>
          <c:yVal>
            <c:numRef>
              <c:f>Active!$L$21:$L$984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503-49AC-B608-D2D22847722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41">
                    <c:v>0</c:v>
                  </c:pt>
                  <c:pt idx="43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3.0000000000000001E-3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9.0000000000000006E-5</c:v>
                  </c:pt>
                  <c:pt idx="60">
                    <c:v>6.9999999999999994E-5</c:v>
                  </c:pt>
                  <c:pt idx="61">
                    <c:v>8.0000000000000007E-5</c:v>
                  </c:pt>
                  <c:pt idx="62">
                    <c:v>1.8000000000000001E-4</c:v>
                  </c:pt>
                  <c:pt idx="63">
                    <c:v>8.0000000000000007E-5</c:v>
                  </c:pt>
                  <c:pt idx="64">
                    <c:v>6.9999999999999994E-5</c:v>
                  </c:pt>
                  <c:pt idx="65">
                    <c:v>1.2999999999999999E-4</c:v>
                  </c:pt>
                  <c:pt idx="66">
                    <c:v>4.0000000000000001E-3</c:v>
                  </c:pt>
                  <c:pt idx="67">
                    <c:v>8.0000000000000004E-4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41">
                    <c:v>0</c:v>
                  </c:pt>
                  <c:pt idx="43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3.0000000000000001E-3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9.0000000000000006E-5</c:v>
                  </c:pt>
                  <c:pt idx="60">
                    <c:v>6.9999999999999994E-5</c:v>
                  </c:pt>
                  <c:pt idx="61">
                    <c:v>8.0000000000000007E-5</c:v>
                  </c:pt>
                  <c:pt idx="62">
                    <c:v>1.8000000000000001E-4</c:v>
                  </c:pt>
                  <c:pt idx="63">
                    <c:v>8.0000000000000007E-5</c:v>
                  </c:pt>
                  <c:pt idx="64">
                    <c:v>6.9999999999999994E-5</c:v>
                  </c:pt>
                  <c:pt idx="65">
                    <c:v>1.2999999999999999E-4</c:v>
                  </c:pt>
                  <c:pt idx="66">
                    <c:v>4.0000000000000001E-3</c:v>
                  </c:pt>
                  <c:pt idx="6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-25840</c:v>
                </c:pt>
                <c:pt idx="1">
                  <c:v>-25522</c:v>
                </c:pt>
                <c:pt idx="2">
                  <c:v>-25519</c:v>
                </c:pt>
                <c:pt idx="3">
                  <c:v>-21155</c:v>
                </c:pt>
                <c:pt idx="4">
                  <c:v>-20894</c:v>
                </c:pt>
                <c:pt idx="5">
                  <c:v>-18696</c:v>
                </c:pt>
                <c:pt idx="6">
                  <c:v>-18672</c:v>
                </c:pt>
                <c:pt idx="7">
                  <c:v>-18368</c:v>
                </c:pt>
                <c:pt idx="8">
                  <c:v>-17046</c:v>
                </c:pt>
                <c:pt idx="9">
                  <c:v>-17003.5</c:v>
                </c:pt>
                <c:pt idx="10">
                  <c:v>-16174</c:v>
                </c:pt>
                <c:pt idx="11">
                  <c:v>-16158</c:v>
                </c:pt>
                <c:pt idx="12">
                  <c:v>-16157</c:v>
                </c:pt>
                <c:pt idx="13">
                  <c:v>-16152</c:v>
                </c:pt>
                <c:pt idx="14">
                  <c:v>-15534</c:v>
                </c:pt>
                <c:pt idx="15">
                  <c:v>-15525</c:v>
                </c:pt>
                <c:pt idx="16">
                  <c:v>-15505</c:v>
                </c:pt>
                <c:pt idx="17">
                  <c:v>-15505</c:v>
                </c:pt>
                <c:pt idx="18">
                  <c:v>-15201</c:v>
                </c:pt>
                <c:pt idx="19">
                  <c:v>-14659</c:v>
                </c:pt>
                <c:pt idx="20">
                  <c:v>-13516.5</c:v>
                </c:pt>
                <c:pt idx="21">
                  <c:v>-13514.5</c:v>
                </c:pt>
                <c:pt idx="22">
                  <c:v>-13514.5</c:v>
                </c:pt>
                <c:pt idx="23">
                  <c:v>-13486.5</c:v>
                </c:pt>
                <c:pt idx="24">
                  <c:v>-13482.5</c:v>
                </c:pt>
                <c:pt idx="25">
                  <c:v>-13154.5</c:v>
                </c:pt>
                <c:pt idx="26">
                  <c:v>-13073.5</c:v>
                </c:pt>
                <c:pt idx="27">
                  <c:v>-12388</c:v>
                </c:pt>
                <c:pt idx="28">
                  <c:v>-12388</c:v>
                </c:pt>
                <c:pt idx="29">
                  <c:v>-10937.5</c:v>
                </c:pt>
                <c:pt idx="30">
                  <c:v>-10936.5</c:v>
                </c:pt>
                <c:pt idx="31">
                  <c:v>-10574</c:v>
                </c:pt>
                <c:pt idx="32">
                  <c:v>-9756.5</c:v>
                </c:pt>
                <c:pt idx="33">
                  <c:v>-9516</c:v>
                </c:pt>
                <c:pt idx="34">
                  <c:v>-8273</c:v>
                </c:pt>
                <c:pt idx="35">
                  <c:v>-8271</c:v>
                </c:pt>
                <c:pt idx="36">
                  <c:v>-6090</c:v>
                </c:pt>
                <c:pt idx="37">
                  <c:v>-5806</c:v>
                </c:pt>
                <c:pt idx="38">
                  <c:v>-5805</c:v>
                </c:pt>
                <c:pt idx="39">
                  <c:v>-5046.5</c:v>
                </c:pt>
                <c:pt idx="40">
                  <c:v>-4746.5</c:v>
                </c:pt>
                <c:pt idx="41">
                  <c:v>-4540</c:v>
                </c:pt>
                <c:pt idx="42">
                  <c:v>-4540</c:v>
                </c:pt>
                <c:pt idx="43">
                  <c:v>-4532</c:v>
                </c:pt>
                <c:pt idx="44">
                  <c:v>-4532</c:v>
                </c:pt>
                <c:pt idx="45">
                  <c:v>-4421.5</c:v>
                </c:pt>
                <c:pt idx="46">
                  <c:v>-4309</c:v>
                </c:pt>
                <c:pt idx="47">
                  <c:v>-4094.5</c:v>
                </c:pt>
                <c:pt idx="48">
                  <c:v>-4094.5</c:v>
                </c:pt>
                <c:pt idx="49">
                  <c:v>-3989</c:v>
                </c:pt>
                <c:pt idx="50">
                  <c:v>-3989</c:v>
                </c:pt>
                <c:pt idx="51">
                  <c:v>-3603</c:v>
                </c:pt>
                <c:pt idx="52">
                  <c:v>-3255</c:v>
                </c:pt>
                <c:pt idx="53">
                  <c:v>-3107.5</c:v>
                </c:pt>
                <c:pt idx="54">
                  <c:v>-3107.5</c:v>
                </c:pt>
                <c:pt idx="55">
                  <c:v>-2507.5</c:v>
                </c:pt>
                <c:pt idx="56">
                  <c:v>-2018</c:v>
                </c:pt>
                <c:pt idx="57">
                  <c:v>-635.5</c:v>
                </c:pt>
                <c:pt idx="58">
                  <c:v>-355.5</c:v>
                </c:pt>
                <c:pt idx="59">
                  <c:v>-257</c:v>
                </c:pt>
                <c:pt idx="60">
                  <c:v>-240</c:v>
                </c:pt>
                <c:pt idx="61">
                  <c:v>-202</c:v>
                </c:pt>
                <c:pt idx="62">
                  <c:v>18</c:v>
                </c:pt>
                <c:pt idx="63">
                  <c:v>110</c:v>
                </c:pt>
                <c:pt idx="64">
                  <c:v>318</c:v>
                </c:pt>
                <c:pt idx="65">
                  <c:v>324</c:v>
                </c:pt>
                <c:pt idx="66">
                  <c:v>409</c:v>
                </c:pt>
                <c:pt idx="67">
                  <c:v>432</c:v>
                </c:pt>
                <c:pt idx="68">
                  <c:v>492</c:v>
                </c:pt>
                <c:pt idx="69">
                  <c:v>783.5</c:v>
                </c:pt>
                <c:pt idx="70">
                  <c:v>1133.5</c:v>
                </c:pt>
                <c:pt idx="71">
                  <c:v>1143</c:v>
                </c:pt>
                <c:pt idx="72">
                  <c:v>1164.5</c:v>
                </c:pt>
                <c:pt idx="73">
                  <c:v>1171.5</c:v>
                </c:pt>
                <c:pt idx="74">
                  <c:v>1171.5</c:v>
                </c:pt>
                <c:pt idx="75">
                  <c:v>1195.5</c:v>
                </c:pt>
                <c:pt idx="76">
                  <c:v>1199.5</c:v>
                </c:pt>
                <c:pt idx="77">
                  <c:v>1207.5</c:v>
                </c:pt>
                <c:pt idx="78">
                  <c:v>1521.5</c:v>
                </c:pt>
                <c:pt idx="79">
                  <c:v>1594.5</c:v>
                </c:pt>
                <c:pt idx="80">
                  <c:v>1840.5</c:v>
                </c:pt>
                <c:pt idx="81">
                  <c:v>1866</c:v>
                </c:pt>
                <c:pt idx="82">
                  <c:v>1899</c:v>
                </c:pt>
                <c:pt idx="83">
                  <c:v>1908</c:v>
                </c:pt>
                <c:pt idx="84">
                  <c:v>1914</c:v>
                </c:pt>
                <c:pt idx="85">
                  <c:v>1945</c:v>
                </c:pt>
                <c:pt idx="86">
                  <c:v>1972</c:v>
                </c:pt>
                <c:pt idx="87">
                  <c:v>1973</c:v>
                </c:pt>
                <c:pt idx="88">
                  <c:v>1975</c:v>
                </c:pt>
                <c:pt idx="89">
                  <c:v>2190.5</c:v>
                </c:pt>
                <c:pt idx="90">
                  <c:v>2222.5</c:v>
                </c:pt>
                <c:pt idx="91">
                  <c:v>2234</c:v>
                </c:pt>
                <c:pt idx="92">
                  <c:v>2239</c:v>
                </c:pt>
                <c:pt idx="93">
                  <c:v>2242</c:v>
                </c:pt>
                <c:pt idx="94">
                  <c:v>2257</c:v>
                </c:pt>
                <c:pt idx="95">
                  <c:v>2273</c:v>
                </c:pt>
                <c:pt idx="96">
                  <c:v>2274</c:v>
                </c:pt>
                <c:pt idx="97">
                  <c:v>2276</c:v>
                </c:pt>
                <c:pt idx="98">
                  <c:v>2286</c:v>
                </c:pt>
                <c:pt idx="99">
                  <c:v>2293</c:v>
                </c:pt>
                <c:pt idx="100">
                  <c:v>2299</c:v>
                </c:pt>
                <c:pt idx="101">
                  <c:v>2300</c:v>
                </c:pt>
                <c:pt idx="102">
                  <c:v>2302</c:v>
                </c:pt>
                <c:pt idx="103">
                  <c:v>2601</c:v>
                </c:pt>
                <c:pt idx="104">
                  <c:v>2606</c:v>
                </c:pt>
                <c:pt idx="105">
                  <c:v>2663</c:v>
                </c:pt>
                <c:pt idx="106">
                  <c:v>2967.5</c:v>
                </c:pt>
                <c:pt idx="107">
                  <c:v>2969</c:v>
                </c:pt>
                <c:pt idx="108">
                  <c:v>2969.5</c:v>
                </c:pt>
                <c:pt idx="109">
                  <c:v>2976.5</c:v>
                </c:pt>
                <c:pt idx="110">
                  <c:v>2978.5</c:v>
                </c:pt>
                <c:pt idx="111">
                  <c:v>2989</c:v>
                </c:pt>
                <c:pt idx="112">
                  <c:v>2994.5</c:v>
                </c:pt>
                <c:pt idx="113">
                  <c:v>3007.5</c:v>
                </c:pt>
                <c:pt idx="114">
                  <c:v>3008.5</c:v>
                </c:pt>
                <c:pt idx="115">
                  <c:v>3009.5</c:v>
                </c:pt>
                <c:pt idx="116">
                  <c:v>3013.5</c:v>
                </c:pt>
                <c:pt idx="117">
                  <c:v>3015.5</c:v>
                </c:pt>
                <c:pt idx="118">
                  <c:v>3022.5</c:v>
                </c:pt>
                <c:pt idx="119">
                  <c:v>3037.5</c:v>
                </c:pt>
                <c:pt idx="120">
                  <c:v>3042.5</c:v>
                </c:pt>
                <c:pt idx="121">
                  <c:v>3046.5</c:v>
                </c:pt>
                <c:pt idx="122">
                  <c:v>3072.5</c:v>
                </c:pt>
                <c:pt idx="123">
                  <c:v>3073.5</c:v>
                </c:pt>
                <c:pt idx="124">
                  <c:v>3261</c:v>
                </c:pt>
                <c:pt idx="125">
                  <c:v>3262</c:v>
                </c:pt>
                <c:pt idx="126">
                  <c:v>3285.5</c:v>
                </c:pt>
                <c:pt idx="127">
                  <c:v>3286</c:v>
                </c:pt>
                <c:pt idx="128">
                  <c:v>3286.5</c:v>
                </c:pt>
                <c:pt idx="129">
                  <c:v>3289.5</c:v>
                </c:pt>
                <c:pt idx="130">
                  <c:v>3297.5</c:v>
                </c:pt>
                <c:pt idx="131">
                  <c:v>3310.5</c:v>
                </c:pt>
                <c:pt idx="132">
                  <c:v>3311</c:v>
                </c:pt>
                <c:pt idx="133">
                  <c:v>3316.5</c:v>
                </c:pt>
                <c:pt idx="134">
                  <c:v>3317.5</c:v>
                </c:pt>
                <c:pt idx="135">
                  <c:v>3321.5</c:v>
                </c:pt>
                <c:pt idx="136">
                  <c:v>3327.5</c:v>
                </c:pt>
                <c:pt idx="137">
                  <c:v>3335.5</c:v>
                </c:pt>
                <c:pt idx="138">
                  <c:v>3340.5</c:v>
                </c:pt>
                <c:pt idx="139">
                  <c:v>3342.5</c:v>
                </c:pt>
                <c:pt idx="140">
                  <c:v>3343.5</c:v>
                </c:pt>
                <c:pt idx="141">
                  <c:v>3344</c:v>
                </c:pt>
                <c:pt idx="142">
                  <c:v>3344.5</c:v>
                </c:pt>
                <c:pt idx="143">
                  <c:v>3345.5</c:v>
                </c:pt>
                <c:pt idx="144">
                  <c:v>3348.5</c:v>
                </c:pt>
                <c:pt idx="145">
                  <c:v>3349.5</c:v>
                </c:pt>
                <c:pt idx="146">
                  <c:v>3351.5</c:v>
                </c:pt>
                <c:pt idx="147">
                  <c:v>3352.5</c:v>
                </c:pt>
                <c:pt idx="148">
                  <c:v>3361.5</c:v>
                </c:pt>
                <c:pt idx="149">
                  <c:v>3363.5</c:v>
                </c:pt>
                <c:pt idx="150">
                  <c:v>3364.5</c:v>
                </c:pt>
                <c:pt idx="151">
                  <c:v>3365.5</c:v>
                </c:pt>
                <c:pt idx="152">
                  <c:v>3373.5</c:v>
                </c:pt>
                <c:pt idx="153">
                  <c:v>3375.5</c:v>
                </c:pt>
                <c:pt idx="154">
                  <c:v>3380.5</c:v>
                </c:pt>
                <c:pt idx="155">
                  <c:v>3384.5</c:v>
                </c:pt>
                <c:pt idx="156">
                  <c:v>3386.5</c:v>
                </c:pt>
                <c:pt idx="157">
                  <c:v>3393.5</c:v>
                </c:pt>
                <c:pt idx="158">
                  <c:v>3404.5</c:v>
                </c:pt>
                <c:pt idx="159">
                  <c:v>3598.5</c:v>
                </c:pt>
                <c:pt idx="160">
                  <c:v>3599.5</c:v>
                </c:pt>
                <c:pt idx="161">
                  <c:v>3637.5</c:v>
                </c:pt>
                <c:pt idx="162">
                  <c:v>3703.5</c:v>
                </c:pt>
                <c:pt idx="163">
                  <c:v>3730.5</c:v>
                </c:pt>
                <c:pt idx="164">
                  <c:v>4109.5</c:v>
                </c:pt>
                <c:pt idx="165">
                  <c:v>4151</c:v>
                </c:pt>
                <c:pt idx="166">
                  <c:v>4809</c:v>
                </c:pt>
                <c:pt idx="167">
                  <c:v>4812</c:v>
                </c:pt>
                <c:pt idx="168">
                  <c:v>5462</c:v>
                </c:pt>
                <c:pt idx="169">
                  <c:v>6989</c:v>
                </c:pt>
                <c:pt idx="170">
                  <c:v>7653</c:v>
                </c:pt>
              </c:numCache>
            </c:numRef>
          </c:xVal>
          <c:yVal>
            <c:numRef>
              <c:f>Active!$M$21:$M$984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503-49AC-B608-D2D22847722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41">
                    <c:v>0</c:v>
                  </c:pt>
                  <c:pt idx="43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3.0000000000000001E-3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9.0000000000000006E-5</c:v>
                  </c:pt>
                  <c:pt idx="60">
                    <c:v>6.9999999999999994E-5</c:v>
                  </c:pt>
                  <c:pt idx="61">
                    <c:v>8.0000000000000007E-5</c:v>
                  </c:pt>
                  <c:pt idx="62">
                    <c:v>1.8000000000000001E-4</c:v>
                  </c:pt>
                  <c:pt idx="63">
                    <c:v>8.0000000000000007E-5</c:v>
                  </c:pt>
                  <c:pt idx="64">
                    <c:v>6.9999999999999994E-5</c:v>
                  </c:pt>
                  <c:pt idx="65">
                    <c:v>1.2999999999999999E-4</c:v>
                  </c:pt>
                  <c:pt idx="66">
                    <c:v>4.0000000000000001E-3</c:v>
                  </c:pt>
                  <c:pt idx="67">
                    <c:v>8.0000000000000004E-4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41">
                    <c:v>0</c:v>
                  </c:pt>
                  <c:pt idx="43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3.0000000000000001E-3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9.0000000000000006E-5</c:v>
                  </c:pt>
                  <c:pt idx="60">
                    <c:v>6.9999999999999994E-5</c:v>
                  </c:pt>
                  <c:pt idx="61">
                    <c:v>8.0000000000000007E-5</c:v>
                  </c:pt>
                  <c:pt idx="62">
                    <c:v>1.8000000000000001E-4</c:v>
                  </c:pt>
                  <c:pt idx="63">
                    <c:v>8.0000000000000007E-5</c:v>
                  </c:pt>
                  <c:pt idx="64">
                    <c:v>6.9999999999999994E-5</c:v>
                  </c:pt>
                  <c:pt idx="65">
                    <c:v>1.2999999999999999E-4</c:v>
                  </c:pt>
                  <c:pt idx="66">
                    <c:v>4.0000000000000001E-3</c:v>
                  </c:pt>
                  <c:pt idx="6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-25840</c:v>
                </c:pt>
                <c:pt idx="1">
                  <c:v>-25522</c:v>
                </c:pt>
                <c:pt idx="2">
                  <c:v>-25519</c:v>
                </c:pt>
                <c:pt idx="3">
                  <c:v>-21155</c:v>
                </c:pt>
                <c:pt idx="4">
                  <c:v>-20894</c:v>
                </c:pt>
                <c:pt idx="5">
                  <c:v>-18696</c:v>
                </c:pt>
                <c:pt idx="6">
                  <c:v>-18672</c:v>
                </c:pt>
                <c:pt idx="7">
                  <c:v>-18368</c:v>
                </c:pt>
                <c:pt idx="8">
                  <c:v>-17046</c:v>
                </c:pt>
                <c:pt idx="9">
                  <c:v>-17003.5</c:v>
                </c:pt>
                <c:pt idx="10">
                  <c:v>-16174</c:v>
                </c:pt>
                <c:pt idx="11">
                  <c:v>-16158</c:v>
                </c:pt>
                <c:pt idx="12">
                  <c:v>-16157</c:v>
                </c:pt>
                <c:pt idx="13">
                  <c:v>-16152</c:v>
                </c:pt>
                <c:pt idx="14">
                  <c:v>-15534</c:v>
                </c:pt>
                <c:pt idx="15">
                  <c:v>-15525</c:v>
                </c:pt>
                <c:pt idx="16">
                  <c:v>-15505</c:v>
                </c:pt>
                <c:pt idx="17">
                  <c:v>-15505</c:v>
                </c:pt>
                <c:pt idx="18">
                  <c:v>-15201</c:v>
                </c:pt>
                <c:pt idx="19">
                  <c:v>-14659</c:v>
                </c:pt>
                <c:pt idx="20">
                  <c:v>-13516.5</c:v>
                </c:pt>
                <c:pt idx="21">
                  <c:v>-13514.5</c:v>
                </c:pt>
                <c:pt idx="22">
                  <c:v>-13514.5</c:v>
                </c:pt>
                <c:pt idx="23">
                  <c:v>-13486.5</c:v>
                </c:pt>
                <c:pt idx="24">
                  <c:v>-13482.5</c:v>
                </c:pt>
                <c:pt idx="25">
                  <c:v>-13154.5</c:v>
                </c:pt>
                <c:pt idx="26">
                  <c:v>-13073.5</c:v>
                </c:pt>
                <c:pt idx="27">
                  <c:v>-12388</c:v>
                </c:pt>
                <c:pt idx="28">
                  <c:v>-12388</c:v>
                </c:pt>
                <c:pt idx="29">
                  <c:v>-10937.5</c:v>
                </c:pt>
                <c:pt idx="30">
                  <c:v>-10936.5</c:v>
                </c:pt>
                <c:pt idx="31">
                  <c:v>-10574</c:v>
                </c:pt>
                <c:pt idx="32">
                  <c:v>-9756.5</c:v>
                </c:pt>
                <c:pt idx="33">
                  <c:v>-9516</c:v>
                </c:pt>
                <c:pt idx="34">
                  <c:v>-8273</c:v>
                </c:pt>
                <c:pt idx="35">
                  <c:v>-8271</c:v>
                </c:pt>
                <c:pt idx="36">
                  <c:v>-6090</c:v>
                </c:pt>
                <c:pt idx="37">
                  <c:v>-5806</c:v>
                </c:pt>
                <c:pt idx="38">
                  <c:v>-5805</c:v>
                </c:pt>
                <c:pt idx="39">
                  <c:v>-5046.5</c:v>
                </c:pt>
                <c:pt idx="40">
                  <c:v>-4746.5</c:v>
                </c:pt>
                <c:pt idx="41">
                  <c:v>-4540</c:v>
                </c:pt>
                <c:pt idx="42">
                  <c:v>-4540</c:v>
                </c:pt>
                <c:pt idx="43">
                  <c:v>-4532</c:v>
                </c:pt>
                <c:pt idx="44">
                  <c:v>-4532</c:v>
                </c:pt>
                <c:pt idx="45">
                  <c:v>-4421.5</c:v>
                </c:pt>
                <c:pt idx="46">
                  <c:v>-4309</c:v>
                </c:pt>
                <c:pt idx="47">
                  <c:v>-4094.5</c:v>
                </c:pt>
                <c:pt idx="48">
                  <c:v>-4094.5</c:v>
                </c:pt>
                <c:pt idx="49">
                  <c:v>-3989</c:v>
                </c:pt>
                <c:pt idx="50">
                  <c:v>-3989</c:v>
                </c:pt>
                <c:pt idx="51">
                  <c:v>-3603</c:v>
                </c:pt>
                <c:pt idx="52">
                  <c:v>-3255</c:v>
                </c:pt>
                <c:pt idx="53">
                  <c:v>-3107.5</c:v>
                </c:pt>
                <c:pt idx="54">
                  <c:v>-3107.5</c:v>
                </c:pt>
                <c:pt idx="55">
                  <c:v>-2507.5</c:v>
                </c:pt>
                <c:pt idx="56">
                  <c:v>-2018</c:v>
                </c:pt>
                <c:pt idx="57">
                  <c:v>-635.5</c:v>
                </c:pt>
                <c:pt idx="58">
                  <c:v>-355.5</c:v>
                </c:pt>
                <c:pt idx="59">
                  <c:v>-257</c:v>
                </c:pt>
                <c:pt idx="60">
                  <c:v>-240</c:v>
                </c:pt>
                <c:pt idx="61">
                  <c:v>-202</c:v>
                </c:pt>
                <c:pt idx="62">
                  <c:v>18</c:v>
                </c:pt>
                <c:pt idx="63">
                  <c:v>110</c:v>
                </c:pt>
                <c:pt idx="64">
                  <c:v>318</c:v>
                </c:pt>
                <c:pt idx="65">
                  <c:v>324</c:v>
                </c:pt>
                <c:pt idx="66">
                  <c:v>409</c:v>
                </c:pt>
                <c:pt idx="67">
                  <c:v>432</c:v>
                </c:pt>
                <c:pt idx="68">
                  <c:v>492</c:v>
                </c:pt>
                <c:pt idx="69">
                  <c:v>783.5</c:v>
                </c:pt>
                <c:pt idx="70">
                  <c:v>1133.5</c:v>
                </c:pt>
                <c:pt idx="71">
                  <c:v>1143</c:v>
                </c:pt>
                <c:pt idx="72">
                  <c:v>1164.5</c:v>
                </c:pt>
                <c:pt idx="73">
                  <c:v>1171.5</c:v>
                </c:pt>
                <c:pt idx="74">
                  <c:v>1171.5</c:v>
                </c:pt>
                <c:pt idx="75">
                  <c:v>1195.5</c:v>
                </c:pt>
                <c:pt idx="76">
                  <c:v>1199.5</c:v>
                </c:pt>
                <c:pt idx="77">
                  <c:v>1207.5</c:v>
                </c:pt>
                <c:pt idx="78">
                  <c:v>1521.5</c:v>
                </c:pt>
                <c:pt idx="79">
                  <c:v>1594.5</c:v>
                </c:pt>
                <c:pt idx="80">
                  <c:v>1840.5</c:v>
                </c:pt>
                <c:pt idx="81">
                  <c:v>1866</c:v>
                </c:pt>
                <c:pt idx="82">
                  <c:v>1899</c:v>
                </c:pt>
                <c:pt idx="83">
                  <c:v>1908</c:v>
                </c:pt>
                <c:pt idx="84">
                  <c:v>1914</c:v>
                </c:pt>
                <c:pt idx="85">
                  <c:v>1945</c:v>
                </c:pt>
                <c:pt idx="86">
                  <c:v>1972</c:v>
                </c:pt>
                <c:pt idx="87">
                  <c:v>1973</c:v>
                </c:pt>
                <c:pt idx="88">
                  <c:v>1975</c:v>
                </c:pt>
                <c:pt idx="89">
                  <c:v>2190.5</c:v>
                </c:pt>
                <c:pt idx="90">
                  <c:v>2222.5</c:v>
                </c:pt>
                <c:pt idx="91">
                  <c:v>2234</c:v>
                </c:pt>
                <c:pt idx="92">
                  <c:v>2239</c:v>
                </c:pt>
                <c:pt idx="93">
                  <c:v>2242</c:v>
                </c:pt>
                <c:pt idx="94">
                  <c:v>2257</c:v>
                </c:pt>
                <c:pt idx="95">
                  <c:v>2273</c:v>
                </c:pt>
                <c:pt idx="96">
                  <c:v>2274</c:v>
                </c:pt>
                <c:pt idx="97">
                  <c:v>2276</c:v>
                </c:pt>
                <c:pt idx="98">
                  <c:v>2286</c:v>
                </c:pt>
                <c:pt idx="99">
                  <c:v>2293</c:v>
                </c:pt>
                <c:pt idx="100">
                  <c:v>2299</c:v>
                </c:pt>
                <c:pt idx="101">
                  <c:v>2300</c:v>
                </c:pt>
                <c:pt idx="102">
                  <c:v>2302</c:v>
                </c:pt>
                <c:pt idx="103">
                  <c:v>2601</c:v>
                </c:pt>
                <c:pt idx="104">
                  <c:v>2606</c:v>
                </c:pt>
                <c:pt idx="105">
                  <c:v>2663</c:v>
                </c:pt>
                <c:pt idx="106">
                  <c:v>2967.5</c:v>
                </c:pt>
                <c:pt idx="107">
                  <c:v>2969</c:v>
                </c:pt>
                <c:pt idx="108">
                  <c:v>2969.5</c:v>
                </c:pt>
                <c:pt idx="109">
                  <c:v>2976.5</c:v>
                </c:pt>
                <c:pt idx="110">
                  <c:v>2978.5</c:v>
                </c:pt>
                <c:pt idx="111">
                  <c:v>2989</c:v>
                </c:pt>
                <c:pt idx="112">
                  <c:v>2994.5</c:v>
                </c:pt>
                <c:pt idx="113">
                  <c:v>3007.5</c:v>
                </c:pt>
                <c:pt idx="114">
                  <c:v>3008.5</c:v>
                </c:pt>
                <c:pt idx="115">
                  <c:v>3009.5</c:v>
                </c:pt>
                <c:pt idx="116">
                  <c:v>3013.5</c:v>
                </c:pt>
                <c:pt idx="117">
                  <c:v>3015.5</c:v>
                </c:pt>
                <c:pt idx="118">
                  <c:v>3022.5</c:v>
                </c:pt>
                <c:pt idx="119">
                  <c:v>3037.5</c:v>
                </c:pt>
                <c:pt idx="120">
                  <c:v>3042.5</c:v>
                </c:pt>
                <c:pt idx="121">
                  <c:v>3046.5</c:v>
                </c:pt>
                <c:pt idx="122">
                  <c:v>3072.5</c:v>
                </c:pt>
                <c:pt idx="123">
                  <c:v>3073.5</c:v>
                </c:pt>
                <c:pt idx="124">
                  <c:v>3261</c:v>
                </c:pt>
                <c:pt idx="125">
                  <c:v>3262</c:v>
                </c:pt>
                <c:pt idx="126">
                  <c:v>3285.5</c:v>
                </c:pt>
                <c:pt idx="127">
                  <c:v>3286</c:v>
                </c:pt>
                <c:pt idx="128">
                  <c:v>3286.5</c:v>
                </c:pt>
                <c:pt idx="129">
                  <c:v>3289.5</c:v>
                </c:pt>
                <c:pt idx="130">
                  <c:v>3297.5</c:v>
                </c:pt>
                <c:pt idx="131">
                  <c:v>3310.5</c:v>
                </c:pt>
                <c:pt idx="132">
                  <c:v>3311</c:v>
                </c:pt>
                <c:pt idx="133">
                  <c:v>3316.5</c:v>
                </c:pt>
                <c:pt idx="134">
                  <c:v>3317.5</c:v>
                </c:pt>
                <c:pt idx="135">
                  <c:v>3321.5</c:v>
                </c:pt>
                <c:pt idx="136">
                  <c:v>3327.5</c:v>
                </c:pt>
                <c:pt idx="137">
                  <c:v>3335.5</c:v>
                </c:pt>
                <c:pt idx="138">
                  <c:v>3340.5</c:v>
                </c:pt>
                <c:pt idx="139">
                  <c:v>3342.5</c:v>
                </c:pt>
                <c:pt idx="140">
                  <c:v>3343.5</c:v>
                </c:pt>
                <c:pt idx="141">
                  <c:v>3344</c:v>
                </c:pt>
                <c:pt idx="142">
                  <c:v>3344.5</c:v>
                </c:pt>
                <c:pt idx="143">
                  <c:v>3345.5</c:v>
                </c:pt>
                <c:pt idx="144">
                  <c:v>3348.5</c:v>
                </c:pt>
                <c:pt idx="145">
                  <c:v>3349.5</c:v>
                </c:pt>
                <c:pt idx="146">
                  <c:v>3351.5</c:v>
                </c:pt>
                <c:pt idx="147">
                  <c:v>3352.5</c:v>
                </c:pt>
                <c:pt idx="148">
                  <c:v>3361.5</c:v>
                </c:pt>
                <c:pt idx="149">
                  <c:v>3363.5</c:v>
                </c:pt>
                <c:pt idx="150">
                  <c:v>3364.5</c:v>
                </c:pt>
                <c:pt idx="151">
                  <c:v>3365.5</c:v>
                </c:pt>
                <c:pt idx="152">
                  <c:v>3373.5</c:v>
                </c:pt>
                <c:pt idx="153">
                  <c:v>3375.5</c:v>
                </c:pt>
                <c:pt idx="154">
                  <c:v>3380.5</c:v>
                </c:pt>
                <c:pt idx="155">
                  <c:v>3384.5</c:v>
                </c:pt>
                <c:pt idx="156">
                  <c:v>3386.5</c:v>
                </c:pt>
                <c:pt idx="157">
                  <c:v>3393.5</c:v>
                </c:pt>
                <c:pt idx="158">
                  <c:v>3404.5</c:v>
                </c:pt>
                <c:pt idx="159">
                  <c:v>3598.5</c:v>
                </c:pt>
                <c:pt idx="160">
                  <c:v>3599.5</c:v>
                </c:pt>
                <c:pt idx="161">
                  <c:v>3637.5</c:v>
                </c:pt>
                <c:pt idx="162">
                  <c:v>3703.5</c:v>
                </c:pt>
                <c:pt idx="163">
                  <c:v>3730.5</c:v>
                </c:pt>
                <c:pt idx="164">
                  <c:v>4109.5</c:v>
                </c:pt>
                <c:pt idx="165">
                  <c:v>4151</c:v>
                </c:pt>
                <c:pt idx="166">
                  <c:v>4809</c:v>
                </c:pt>
                <c:pt idx="167">
                  <c:v>4812</c:v>
                </c:pt>
                <c:pt idx="168">
                  <c:v>5462</c:v>
                </c:pt>
                <c:pt idx="169">
                  <c:v>6989</c:v>
                </c:pt>
                <c:pt idx="170">
                  <c:v>7653</c:v>
                </c:pt>
              </c:numCache>
            </c:numRef>
          </c:xVal>
          <c:yVal>
            <c:numRef>
              <c:f>Active!$N$21:$N$984</c:f>
              <c:numCache>
                <c:formatCode>General</c:formatCode>
                <c:ptCount val="964"/>
                <c:pt idx="164">
                  <c:v>-2.433100002235733E-3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503-49AC-B608-D2D22847722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-25840</c:v>
                </c:pt>
                <c:pt idx="1">
                  <c:v>-25522</c:v>
                </c:pt>
                <c:pt idx="2">
                  <c:v>-25519</c:v>
                </c:pt>
                <c:pt idx="3">
                  <c:v>-21155</c:v>
                </c:pt>
                <c:pt idx="4">
                  <c:v>-20894</c:v>
                </c:pt>
                <c:pt idx="5">
                  <c:v>-18696</c:v>
                </c:pt>
                <c:pt idx="6">
                  <c:v>-18672</c:v>
                </c:pt>
                <c:pt idx="7">
                  <c:v>-18368</c:v>
                </c:pt>
                <c:pt idx="8">
                  <c:v>-17046</c:v>
                </c:pt>
                <c:pt idx="9">
                  <c:v>-17003.5</c:v>
                </c:pt>
                <c:pt idx="10">
                  <c:v>-16174</c:v>
                </c:pt>
                <c:pt idx="11">
                  <c:v>-16158</c:v>
                </c:pt>
                <c:pt idx="12">
                  <c:v>-16157</c:v>
                </c:pt>
                <c:pt idx="13">
                  <c:v>-16152</c:v>
                </c:pt>
                <c:pt idx="14">
                  <c:v>-15534</c:v>
                </c:pt>
                <c:pt idx="15">
                  <c:v>-15525</c:v>
                </c:pt>
                <c:pt idx="16">
                  <c:v>-15505</c:v>
                </c:pt>
                <c:pt idx="17">
                  <c:v>-15505</c:v>
                </c:pt>
                <c:pt idx="18">
                  <c:v>-15201</c:v>
                </c:pt>
                <c:pt idx="19">
                  <c:v>-14659</c:v>
                </c:pt>
                <c:pt idx="20">
                  <c:v>-13516.5</c:v>
                </c:pt>
                <c:pt idx="21">
                  <c:v>-13514.5</c:v>
                </c:pt>
                <c:pt idx="22">
                  <c:v>-13514.5</c:v>
                </c:pt>
                <c:pt idx="23">
                  <c:v>-13486.5</c:v>
                </c:pt>
                <c:pt idx="24">
                  <c:v>-13482.5</c:v>
                </c:pt>
                <c:pt idx="25">
                  <c:v>-13154.5</c:v>
                </c:pt>
                <c:pt idx="26">
                  <c:v>-13073.5</c:v>
                </c:pt>
                <c:pt idx="27">
                  <c:v>-12388</c:v>
                </c:pt>
                <c:pt idx="28">
                  <c:v>-12388</c:v>
                </c:pt>
                <c:pt idx="29">
                  <c:v>-10937.5</c:v>
                </c:pt>
                <c:pt idx="30">
                  <c:v>-10936.5</c:v>
                </c:pt>
                <c:pt idx="31">
                  <c:v>-10574</c:v>
                </c:pt>
                <c:pt idx="32">
                  <c:v>-9756.5</c:v>
                </c:pt>
                <c:pt idx="33">
                  <c:v>-9516</c:v>
                </c:pt>
                <c:pt idx="34">
                  <c:v>-8273</c:v>
                </c:pt>
                <c:pt idx="35">
                  <c:v>-8271</c:v>
                </c:pt>
                <c:pt idx="36">
                  <c:v>-6090</c:v>
                </c:pt>
                <c:pt idx="37">
                  <c:v>-5806</c:v>
                </c:pt>
                <c:pt idx="38">
                  <c:v>-5805</c:v>
                </c:pt>
                <c:pt idx="39">
                  <c:v>-5046.5</c:v>
                </c:pt>
                <c:pt idx="40">
                  <c:v>-4746.5</c:v>
                </c:pt>
                <c:pt idx="41">
                  <c:v>-4540</c:v>
                </c:pt>
                <c:pt idx="42">
                  <c:v>-4540</c:v>
                </c:pt>
                <c:pt idx="43">
                  <c:v>-4532</c:v>
                </c:pt>
                <c:pt idx="44">
                  <c:v>-4532</c:v>
                </c:pt>
                <c:pt idx="45">
                  <c:v>-4421.5</c:v>
                </c:pt>
                <c:pt idx="46">
                  <c:v>-4309</c:v>
                </c:pt>
                <c:pt idx="47">
                  <c:v>-4094.5</c:v>
                </c:pt>
                <c:pt idx="48">
                  <c:v>-4094.5</c:v>
                </c:pt>
                <c:pt idx="49">
                  <c:v>-3989</c:v>
                </c:pt>
                <c:pt idx="50">
                  <c:v>-3989</c:v>
                </c:pt>
                <c:pt idx="51">
                  <c:v>-3603</c:v>
                </c:pt>
                <c:pt idx="52">
                  <c:v>-3255</c:v>
                </c:pt>
                <c:pt idx="53">
                  <c:v>-3107.5</c:v>
                </c:pt>
                <c:pt idx="54">
                  <c:v>-3107.5</c:v>
                </c:pt>
                <c:pt idx="55">
                  <c:v>-2507.5</c:v>
                </c:pt>
                <c:pt idx="56">
                  <c:v>-2018</c:v>
                </c:pt>
                <c:pt idx="57">
                  <c:v>-635.5</c:v>
                </c:pt>
                <c:pt idx="58">
                  <c:v>-355.5</c:v>
                </c:pt>
                <c:pt idx="59">
                  <c:v>-257</c:v>
                </c:pt>
                <c:pt idx="60">
                  <c:v>-240</c:v>
                </c:pt>
                <c:pt idx="61">
                  <c:v>-202</c:v>
                </c:pt>
                <c:pt idx="62">
                  <c:v>18</c:v>
                </c:pt>
                <c:pt idx="63">
                  <c:v>110</c:v>
                </c:pt>
                <c:pt idx="64">
                  <c:v>318</c:v>
                </c:pt>
                <c:pt idx="65">
                  <c:v>324</c:v>
                </c:pt>
                <c:pt idx="66">
                  <c:v>409</c:v>
                </c:pt>
                <c:pt idx="67">
                  <c:v>432</c:v>
                </c:pt>
                <c:pt idx="68">
                  <c:v>492</c:v>
                </c:pt>
                <c:pt idx="69">
                  <c:v>783.5</c:v>
                </c:pt>
                <c:pt idx="70">
                  <c:v>1133.5</c:v>
                </c:pt>
                <c:pt idx="71">
                  <c:v>1143</c:v>
                </c:pt>
                <c:pt idx="72">
                  <c:v>1164.5</c:v>
                </c:pt>
                <c:pt idx="73">
                  <c:v>1171.5</c:v>
                </c:pt>
                <c:pt idx="74">
                  <c:v>1171.5</c:v>
                </c:pt>
                <c:pt idx="75">
                  <c:v>1195.5</c:v>
                </c:pt>
                <c:pt idx="76">
                  <c:v>1199.5</c:v>
                </c:pt>
                <c:pt idx="77">
                  <c:v>1207.5</c:v>
                </c:pt>
                <c:pt idx="78">
                  <c:v>1521.5</c:v>
                </c:pt>
                <c:pt idx="79">
                  <c:v>1594.5</c:v>
                </c:pt>
                <c:pt idx="80">
                  <c:v>1840.5</c:v>
                </c:pt>
                <c:pt idx="81">
                  <c:v>1866</c:v>
                </c:pt>
                <c:pt idx="82">
                  <c:v>1899</c:v>
                </c:pt>
                <c:pt idx="83">
                  <c:v>1908</c:v>
                </c:pt>
                <c:pt idx="84">
                  <c:v>1914</c:v>
                </c:pt>
                <c:pt idx="85">
                  <c:v>1945</c:v>
                </c:pt>
                <c:pt idx="86">
                  <c:v>1972</c:v>
                </c:pt>
                <c:pt idx="87">
                  <c:v>1973</c:v>
                </c:pt>
                <c:pt idx="88">
                  <c:v>1975</c:v>
                </c:pt>
                <c:pt idx="89">
                  <c:v>2190.5</c:v>
                </c:pt>
                <c:pt idx="90">
                  <c:v>2222.5</c:v>
                </c:pt>
                <c:pt idx="91">
                  <c:v>2234</c:v>
                </c:pt>
                <c:pt idx="92">
                  <c:v>2239</c:v>
                </c:pt>
                <c:pt idx="93">
                  <c:v>2242</c:v>
                </c:pt>
                <c:pt idx="94">
                  <c:v>2257</c:v>
                </c:pt>
                <c:pt idx="95">
                  <c:v>2273</c:v>
                </c:pt>
                <c:pt idx="96">
                  <c:v>2274</c:v>
                </c:pt>
                <c:pt idx="97">
                  <c:v>2276</c:v>
                </c:pt>
                <c:pt idx="98">
                  <c:v>2286</c:v>
                </c:pt>
                <c:pt idx="99">
                  <c:v>2293</c:v>
                </c:pt>
                <c:pt idx="100">
                  <c:v>2299</c:v>
                </c:pt>
                <c:pt idx="101">
                  <c:v>2300</c:v>
                </c:pt>
                <c:pt idx="102">
                  <c:v>2302</c:v>
                </c:pt>
                <c:pt idx="103">
                  <c:v>2601</c:v>
                </c:pt>
                <c:pt idx="104">
                  <c:v>2606</c:v>
                </c:pt>
                <c:pt idx="105">
                  <c:v>2663</c:v>
                </c:pt>
                <c:pt idx="106">
                  <c:v>2967.5</c:v>
                </c:pt>
                <c:pt idx="107">
                  <c:v>2969</c:v>
                </c:pt>
                <c:pt idx="108">
                  <c:v>2969.5</c:v>
                </c:pt>
                <c:pt idx="109">
                  <c:v>2976.5</c:v>
                </c:pt>
                <c:pt idx="110">
                  <c:v>2978.5</c:v>
                </c:pt>
                <c:pt idx="111">
                  <c:v>2989</c:v>
                </c:pt>
                <c:pt idx="112">
                  <c:v>2994.5</c:v>
                </c:pt>
                <c:pt idx="113">
                  <c:v>3007.5</c:v>
                </c:pt>
                <c:pt idx="114">
                  <c:v>3008.5</c:v>
                </c:pt>
                <c:pt idx="115">
                  <c:v>3009.5</c:v>
                </c:pt>
                <c:pt idx="116">
                  <c:v>3013.5</c:v>
                </c:pt>
                <c:pt idx="117">
                  <c:v>3015.5</c:v>
                </c:pt>
                <c:pt idx="118">
                  <c:v>3022.5</c:v>
                </c:pt>
                <c:pt idx="119">
                  <c:v>3037.5</c:v>
                </c:pt>
                <c:pt idx="120">
                  <c:v>3042.5</c:v>
                </c:pt>
                <c:pt idx="121">
                  <c:v>3046.5</c:v>
                </c:pt>
                <c:pt idx="122">
                  <c:v>3072.5</c:v>
                </c:pt>
                <c:pt idx="123">
                  <c:v>3073.5</c:v>
                </c:pt>
                <c:pt idx="124">
                  <c:v>3261</c:v>
                </c:pt>
                <c:pt idx="125">
                  <c:v>3262</c:v>
                </c:pt>
                <c:pt idx="126">
                  <c:v>3285.5</c:v>
                </c:pt>
                <c:pt idx="127">
                  <c:v>3286</c:v>
                </c:pt>
                <c:pt idx="128">
                  <c:v>3286.5</c:v>
                </c:pt>
                <c:pt idx="129">
                  <c:v>3289.5</c:v>
                </c:pt>
                <c:pt idx="130">
                  <c:v>3297.5</c:v>
                </c:pt>
                <c:pt idx="131">
                  <c:v>3310.5</c:v>
                </c:pt>
                <c:pt idx="132">
                  <c:v>3311</c:v>
                </c:pt>
                <c:pt idx="133">
                  <c:v>3316.5</c:v>
                </c:pt>
                <c:pt idx="134">
                  <c:v>3317.5</c:v>
                </c:pt>
                <c:pt idx="135">
                  <c:v>3321.5</c:v>
                </c:pt>
                <c:pt idx="136">
                  <c:v>3327.5</c:v>
                </c:pt>
                <c:pt idx="137">
                  <c:v>3335.5</c:v>
                </c:pt>
                <c:pt idx="138">
                  <c:v>3340.5</c:v>
                </c:pt>
                <c:pt idx="139">
                  <c:v>3342.5</c:v>
                </c:pt>
                <c:pt idx="140">
                  <c:v>3343.5</c:v>
                </c:pt>
                <c:pt idx="141">
                  <c:v>3344</c:v>
                </c:pt>
                <c:pt idx="142">
                  <c:v>3344.5</c:v>
                </c:pt>
                <c:pt idx="143">
                  <c:v>3345.5</c:v>
                </c:pt>
                <c:pt idx="144">
                  <c:v>3348.5</c:v>
                </c:pt>
                <c:pt idx="145">
                  <c:v>3349.5</c:v>
                </c:pt>
                <c:pt idx="146">
                  <c:v>3351.5</c:v>
                </c:pt>
                <c:pt idx="147">
                  <c:v>3352.5</c:v>
                </c:pt>
                <c:pt idx="148">
                  <c:v>3361.5</c:v>
                </c:pt>
                <c:pt idx="149">
                  <c:v>3363.5</c:v>
                </c:pt>
                <c:pt idx="150">
                  <c:v>3364.5</c:v>
                </c:pt>
                <c:pt idx="151">
                  <c:v>3365.5</c:v>
                </c:pt>
                <c:pt idx="152">
                  <c:v>3373.5</c:v>
                </c:pt>
                <c:pt idx="153">
                  <c:v>3375.5</c:v>
                </c:pt>
                <c:pt idx="154">
                  <c:v>3380.5</c:v>
                </c:pt>
                <c:pt idx="155">
                  <c:v>3384.5</c:v>
                </c:pt>
                <c:pt idx="156">
                  <c:v>3386.5</c:v>
                </c:pt>
                <c:pt idx="157">
                  <c:v>3393.5</c:v>
                </c:pt>
                <c:pt idx="158">
                  <c:v>3404.5</c:v>
                </c:pt>
                <c:pt idx="159">
                  <c:v>3598.5</c:v>
                </c:pt>
                <c:pt idx="160">
                  <c:v>3599.5</c:v>
                </c:pt>
                <c:pt idx="161">
                  <c:v>3637.5</c:v>
                </c:pt>
                <c:pt idx="162">
                  <c:v>3703.5</c:v>
                </c:pt>
                <c:pt idx="163">
                  <c:v>3730.5</c:v>
                </c:pt>
                <c:pt idx="164">
                  <c:v>4109.5</c:v>
                </c:pt>
                <c:pt idx="165">
                  <c:v>4151</c:v>
                </c:pt>
                <c:pt idx="166">
                  <c:v>4809</c:v>
                </c:pt>
                <c:pt idx="167">
                  <c:v>4812</c:v>
                </c:pt>
                <c:pt idx="168">
                  <c:v>5462</c:v>
                </c:pt>
                <c:pt idx="169">
                  <c:v>6989</c:v>
                </c:pt>
                <c:pt idx="170">
                  <c:v>7653</c:v>
                </c:pt>
              </c:numCache>
            </c:numRef>
          </c:xVal>
          <c:yVal>
            <c:numRef>
              <c:f>Active!$O$21:$O$984</c:f>
              <c:numCache>
                <c:formatCode>General</c:formatCode>
                <c:ptCount val="964"/>
                <c:pt idx="0">
                  <c:v>3.4524624379903496E-3</c:v>
                </c:pt>
                <c:pt idx="1">
                  <c:v>3.4072323671787922E-3</c:v>
                </c:pt>
                <c:pt idx="2">
                  <c:v>3.4068056683975506E-3</c:v>
                </c:pt>
                <c:pt idx="3">
                  <c:v>2.7861011746188151E-3</c:v>
                </c:pt>
                <c:pt idx="4">
                  <c:v>2.748978380650839E-3</c:v>
                </c:pt>
                <c:pt idx="5">
                  <c:v>2.436350406928185E-3</c:v>
                </c:pt>
                <c:pt idx="6">
                  <c:v>2.4329368166782564E-3</c:v>
                </c:pt>
                <c:pt idx="7">
                  <c:v>2.3896980068458243E-3</c:v>
                </c:pt>
                <c:pt idx="8">
                  <c:v>2.2016660772455742E-3</c:v>
                </c:pt>
                <c:pt idx="9">
                  <c:v>2.1956211778446592E-3</c:v>
                </c:pt>
                <c:pt idx="10">
                  <c:v>2.0776389648314922E-3</c:v>
                </c:pt>
                <c:pt idx="11">
                  <c:v>2.0753632379982056E-3</c:v>
                </c:pt>
                <c:pt idx="12">
                  <c:v>2.0752210050711253E-3</c:v>
                </c:pt>
                <c:pt idx="13">
                  <c:v>2.074509840435724E-3</c:v>
                </c:pt>
                <c:pt idx="14">
                  <c:v>1.9866098915000546E-3</c:v>
                </c:pt>
                <c:pt idx="15">
                  <c:v>1.9853297951563315E-3</c:v>
                </c:pt>
                <c:pt idx="16">
                  <c:v>1.9824851366147239E-3</c:v>
                </c:pt>
                <c:pt idx="17">
                  <c:v>1.9824851366147239E-3</c:v>
                </c:pt>
                <c:pt idx="18">
                  <c:v>1.9392463267822919E-3</c:v>
                </c:pt>
                <c:pt idx="19">
                  <c:v>1.8621560803047312E-3</c:v>
                </c:pt>
                <c:pt idx="20">
                  <c:v>1.6996549611154083E-3</c:v>
                </c:pt>
                <c:pt idx="21">
                  <c:v>1.6993704952612476E-3</c:v>
                </c:pt>
                <c:pt idx="22">
                  <c:v>1.6993704952612476E-3</c:v>
                </c:pt>
                <c:pt idx="23">
                  <c:v>1.695387973302997E-3</c:v>
                </c:pt>
                <c:pt idx="24">
                  <c:v>1.6948190415946756E-3</c:v>
                </c:pt>
                <c:pt idx="25">
                  <c:v>1.6481666415123141E-3</c:v>
                </c:pt>
                <c:pt idx="26">
                  <c:v>1.6366457744188042E-3</c:v>
                </c:pt>
                <c:pt idx="27">
                  <c:v>1.5391451029052106E-3</c:v>
                </c:pt>
                <c:pt idx="28">
                  <c:v>1.5391451029052106E-3</c:v>
                </c:pt>
                <c:pt idx="29">
                  <c:v>1.3328362421751337E-3</c:v>
                </c:pt>
                <c:pt idx="30">
                  <c:v>1.3326940092480532E-3</c:v>
                </c:pt>
                <c:pt idx="31">
                  <c:v>1.2811345731814192E-3</c:v>
                </c:pt>
                <c:pt idx="32">
                  <c:v>1.1648591552932165E-3</c:v>
                </c:pt>
                <c:pt idx="33">
                  <c:v>1.1306521363303875E-3</c:v>
                </c:pt>
                <c:pt idx="34">
                  <c:v>9.5385660796948736E-4</c:v>
                </c:pt>
                <c:pt idx="35">
                  <c:v>9.5357214211532664E-4</c:v>
                </c:pt>
                <c:pt idx="36">
                  <c:v>6.4336212815303937E-4</c:v>
                </c:pt>
                <c:pt idx="37">
                  <c:v>6.0296797686221421E-4</c:v>
                </c:pt>
                <c:pt idx="38">
                  <c:v>6.0282574393513385E-4</c:v>
                </c:pt>
                <c:pt idx="39">
                  <c:v>4.949420687446731E-4</c:v>
                </c:pt>
                <c:pt idx="40">
                  <c:v>4.5227219062056207E-4</c:v>
                </c:pt>
                <c:pt idx="41">
                  <c:v>4.2290109117846565E-4</c:v>
                </c:pt>
                <c:pt idx="42">
                  <c:v>4.2290109117846565E-4</c:v>
                </c:pt>
                <c:pt idx="43">
                  <c:v>4.2176322776182266E-4</c:v>
                </c:pt>
                <c:pt idx="44">
                  <c:v>4.2176322776182266E-4</c:v>
                </c:pt>
                <c:pt idx="45">
                  <c:v>4.0604648931944181E-4</c:v>
                </c:pt>
                <c:pt idx="46">
                  <c:v>3.9004528502290014E-4</c:v>
                </c:pt>
                <c:pt idx="47">
                  <c:v>3.5953632216416073E-4</c:v>
                </c:pt>
                <c:pt idx="48">
                  <c:v>3.5953632216416073E-4</c:v>
                </c:pt>
                <c:pt idx="49">
                  <c:v>3.4453074835718168E-4</c:v>
                </c:pt>
                <c:pt idx="50">
                  <c:v>3.4453074835718168E-4</c:v>
                </c:pt>
                <c:pt idx="51">
                  <c:v>2.8962883850415879E-4</c:v>
                </c:pt>
                <c:pt idx="52">
                  <c:v>2.4013177988019003E-4</c:v>
                </c:pt>
                <c:pt idx="53">
                  <c:v>2.1915242313583542E-4</c:v>
                </c:pt>
                <c:pt idx="54">
                  <c:v>2.1915242313583542E-4</c:v>
                </c:pt>
                <c:pt idx="55">
                  <c:v>1.3381266688761335E-4</c:v>
                </c:pt>
                <c:pt idx="56">
                  <c:v>6.4189649081772195E-5</c:v>
                </c:pt>
                <c:pt idx="57">
                  <c:v>-1.3244737260683954E-4</c:v>
                </c:pt>
                <c:pt idx="58">
                  <c:v>-1.722725921893432E-4</c:v>
                </c:pt>
                <c:pt idx="59">
                  <c:v>-1.8628253550675964E-4</c:v>
                </c:pt>
                <c:pt idx="60">
                  <c:v>-1.8870049526712593E-4</c:v>
                </c:pt>
                <c:pt idx="61">
                  <c:v>-1.9410534649618E-4</c:v>
                </c:pt>
                <c:pt idx="62">
                  <c:v>-2.2539659045386142E-4</c:v>
                </c:pt>
                <c:pt idx="63">
                  <c:v>-2.3848201974525549E-4</c:v>
                </c:pt>
                <c:pt idx="64">
                  <c:v>-2.680664685779725E-4</c:v>
                </c:pt>
                <c:pt idx="65">
                  <c:v>-2.6891986614045466E-4</c:v>
                </c:pt>
                <c:pt idx="66">
                  <c:v>-2.8100966494228616E-4</c:v>
                </c:pt>
                <c:pt idx="67">
                  <c:v>-2.8428102226513467E-4</c:v>
                </c:pt>
                <c:pt idx="68">
                  <c:v>-2.9281499788995688E-4</c:v>
                </c:pt>
                <c:pt idx="69">
                  <c:v>-3.3427589613388474E-4</c:v>
                </c:pt>
                <c:pt idx="70">
                  <c:v>-3.8405742061201433E-4</c:v>
                </c:pt>
                <c:pt idx="71">
                  <c:v>-3.8540863341927781E-4</c:v>
                </c:pt>
                <c:pt idx="72">
                  <c:v>-3.8846664135150583E-4</c:v>
                </c:pt>
                <c:pt idx="73">
                  <c:v>-3.8946227184106835E-4</c:v>
                </c:pt>
                <c:pt idx="74">
                  <c:v>-3.8946227184106835E-4</c:v>
                </c:pt>
                <c:pt idx="75">
                  <c:v>-3.9287586209099727E-4</c:v>
                </c:pt>
                <c:pt idx="76">
                  <c:v>-3.9344479379931877E-4</c:v>
                </c:pt>
                <c:pt idx="77">
                  <c:v>-3.945826572159617E-4</c:v>
                </c:pt>
                <c:pt idx="78">
                  <c:v>-4.3924379631919794E-4</c:v>
                </c:pt>
                <c:pt idx="79">
                  <c:v>-4.4962679999606495E-4</c:v>
                </c:pt>
                <c:pt idx="80">
                  <c:v>-4.8461610005783604E-4</c:v>
                </c:pt>
                <c:pt idx="81">
                  <c:v>-4.8824303969838544E-4</c:v>
                </c:pt>
                <c:pt idx="82">
                  <c:v>-4.929367262920376E-4</c:v>
                </c:pt>
                <c:pt idx="83">
                  <c:v>-4.9421682263576096E-4</c:v>
                </c:pt>
                <c:pt idx="84">
                  <c:v>-4.9507022019824323E-4</c:v>
                </c:pt>
                <c:pt idx="85">
                  <c:v>-4.9947944093773461E-4</c:v>
                </c:pt>
                <c:pt idx="86">
                  <c:v>-5.0331972996890467E-4</c:v>
                </c:pt>
                <c:pt idx="87">
                  <c:v>-5.0346196289598503E-4</c:v>
                </c:pt>
                <c:pt idx="88">
                  <c:v>-5.0374642875014586E-4</c:v>
                </c:pt>
                <c:pt idx="89">
                  <c:v>-5.3439762453596552E-4</c:v>
                </c:pt>
                <c:pt idx="90">
                  <c:v>-5.3894907820253748E-4</c:v>
                </c:pt>
                <c:pt idx="91">
                  <c:v>-5.4058475686396168E-4</c:v>
                </c:pt>
                <c:pt idx="92">
                  <c:v>-5.4129592149936359E-4</c:v>
                </c:pt>
                <c:pt idx="93">
                  <c:v>-5.4172262028060456E-4</c:v>
                </c:pt>
                <c:pt idx="94">
                  <c:v>-5.4385611418681019E-4</c:v>
                </c:pt>
                <c:pt idx="95">
                  <c:v>-5.4613184102009606E-4</c:v>
                </c:pt>
                <c:pt idx="96">
                  <c:v>-5.4627407394717653E-4</c:v>
                </c:pt>
                <c:pt idx="97">
                  <c:v>-5.4655853980133725E-4</c:v>
                </c:pt>
                <c:pt idx="98">
                  <c:v>-5.4798086907214085E-4</c:v>
                </c:pt>
                <c:pt idx="99">
                  <c:v>-5.4897649956170348E-4</c:v>
                </c:pt>
                <c:pt idx="100">
                  <c:v>-5.4982989712418565E-4</c:v>
                </c:pt>
                <c:pt idx="101">
                  <c:v>-5.4997213005126611E-4</c:v>
                </c:pt>
                <c:pt idx="102">
                  <c:v>-5.5025659590542684E-4</c:v>
                </c:pt>
                <c:pt idx="103">
                  <c:v>-5.9278424110245751E-4</c:v>
                </c:pt>
                <c:pt idx="104">
                  <c:v>-5.9349540573785942E-4</c:v>
                </c:pt>
                <c:pt idx="105">
                  <c:v>-6.016026825814405E-4</c:v>
                </c:pt>
                <c:pt idx="106">
                  <c:v>-6.449126088774132E-4</c:v>
                </c:pt>
                <c:pt idx="107">
                  <c:v>-6.4512595826803369E-4</c:v>
                </c:pt>
                <c:pt idx="108">
                  <c:v>-6.4519707473157393E-4</c:v>
                </c:pt>
                <c:pt idx="109">
                  <c:v>-6.4619270522113656E-4</c:v>
                </c:pt>
                <c:pt idx="110">
                  <c:v>-6.4647717107529728E-4</c:v>
                </c:pt>
                <c:pt idx="111">
                  <c:v>-6.4797061680964111E-4</c:v>
                </c:pt>
                <c:pt idx="112">
                  <c:v>-6.4875289790858315E-4</c:v>
                </c:pt>
                <c:pt idx="113">
                  <c:v>-6.5060192596062794E-4</c:v>
                </c:pt>
                <c:pt idx="114">
                  <c:v>-6.507441588877083E-4</c:v>
                </c:pt>
                <c:pt idx="115">
                  <c:v>-6.5088639181478877E-4</c:v>
                </c:pt>
                <c:pt idx="116">
                  <c:v>-6.5145532352311021E-4</c:v>
                </c:pt>
                <c:pt idx="117">
                  <c:v>-6.5173978937727093E-4</c:v>
                </c:pt>
                <c:pt idx="118">
                  <c:v>-6.5273541986683357E-4</c:v>
                </c:pt>
                <c:pt idx="119">
                  <c:v>-6.5486891377303908E-4</c:v>
                </c:pt>
                <c:pt idx="120">
                  <c:v>-6.5558007840844099E-4</c:v>
                </c:pt>
                <c:pt idx="121">
                  <c:v>-6.5614901011676243E-4</c:v>
                </c:pt>
                <c:pt idx="122">
                  <c:v>-6.5984706622085202E-4</c:v>
                </c:pt>
                <c:pt idx="123">
                  <c:v>-6.5998929914793238E-4</c:v>
                </c:pt>
                <c:pt idx="124">
                  <c:v>-6.8665797297550184E-4</c:v>
                </c:pt>
                <c:pt idx="125">
                  <c:v>-6.8680020590258209E-4</c:v>
                </c:pt>
                <c:pt idx="126">
                  <c:v>-6.9014267968897083E-4</c:v>
                </c:pt>
                <c:pt idx="127">
                  <c:v>-6.9021379615251106E-4</c:v>
                </c:pt>
                <c:pt idx="128">
                  <c:v>-6.902849126160513E-4</c:v>
                </c:pt>
                <c:pt idx="129">
                  <c:v>-6.9071161139729227E-4</c:v>
                </c:pt>
                <c:pt idx="130">
                  <c:v>-6.9184947481393537E-4</c:v>
                </c:pt>
                <c:pt idx="131">
                  <c:v>-6.9369850286598016E-4</c:v>
                </c:pt>
                <c:pt idx="132">
                  <c:v>-6.9376961932952029E-4</c:v>
                </c:pt>
                <c:pt idx="133">
                  <c:v>-6.9455190042846233E-4</c:v>
                </c:pt>
                <c:pt idx="134">
                  <c:v>-6.9469413335554269E-4</c:v>
                </c:pt>
                <c:pt idx="135">
                  <c:v>-6.9526306506386424E-4</c:v>
                </c:pt>
                <c:pt idx="136">
                  <c:v>-6.961164626263464E-4</c:v>
                </c:pt>
                <c:pt idx="137">
                  <c:v>-6.9725432604298939E-4</c:v>
                </c:pt>
                <c:pt idx="138">
                  <c:v>-6.9796549067839119E-4</c:v>
                </c:pt>
                <c:pt idx="139">
                  <c:v>-6.9824995653255191E-4</c:v>
                </c:pt>
                <c:pt idx="140">
                  <c:v>-6.9839218945963238E-4</c:v>
                </c:pt>
                <c:pt idx="141">
                  <c:v>-6.9846330592317251E-4</c:v>
                </c:pt>
                <c:pt idx="142">
                  <c:v>-6.9853442238671263E-4</c:v>
                </c:pt>
                <c:pt idx="143">
                  <c:v>-6.986766553137931E-4</c:v>
                </c:pt>
                <c:pt idx="144">
                  <c:v>-6.9910335409503418E-4</c:v>
                </c:pt>
                <c:pt idx="145">
                  <c:v>-6.9924558702211454E-4</c:v>
                </c:pt>
                <c:pt idx="146">
                  <c:v>-6.9953005287627526E-4</c:v>
                </c:pt>
                <c:pt idx="147">
                  <c:v>-6.9967228580335573E-4</c:v>
                </c:pt>
                <c:pt idx="148">
                  <c:v>-7.0095238214707898E-4</c:v>
                </c:pt>
                <c:pt idx="149">
                  <c:v>-7.012368480012398E-4</c:v>
                </c:pt>
                <c:pt idx="150">
                  <c:v>-7.0137908092832006E-4</c:v>
                </c:pt>
                <c:pt idx="151">
                  <c:v>-7.0152131385540053E-4</c:v>
                </c:pt>
                <c:pt idx="152">
                  <c:v>-7.0265917727204341E-4</c:v>
                </c:pt>
                <c:pt idx="153">
                  <c:v>-7.0294364312620413E-4</c:v>
                </c:pt>
                <c:pt idx="154">
                  <c:v>-7.0365480776160604E-4</c:v>
                </c:pt>
                <c:pt idx="155">
                  <c:v>-7.0422373946992748E-4</c:v>
                </c:pt>
                <c:pt idx="156">
                  <c:v>-7.045082053240882E-4</c:v>
                </c:pt>
                <c:pt idx="157">
                  <c:v>-7.0550383581365083E-4</c:v>
                </c:pt>
                <c:pt idx="158">
                  <c:v>-7.070683980115349E-4</c:v>
                </c:pt>
                <c:pt idx="159">
                  <c:v>-7.3466158586512676E-4</c:v>
                </c:pt>
                <c:pt idx="160">
                  <c:v>-7.3480381879220712E-4</c:v>
                </c:pt>
                <c:pt idx="161">
                  <c:v>-7.4020867002126114E-4</c:v>
                </c:pt>
                <c:pt idx="162">
                  <c:v>-7.4959604320856557E-4</c:v>
                </c:pt>
                <c:pt idx="163">
                  <c:v>-7.5343633223973552E-4</c:v>
                </c:pt>
                <c:pt idx="164">
                  <c:v>-8.0734261160319589E-4</c:v>
                </c:pt>
                <c:pt idx="165">
                  <c:v>-8.1324527807703122E-4</c:v>
                </c:pt>
                <c:pt idx="166">
                  <c:v>-9.0683454409591472E-4</c:v>
                </c:pt>
                <c:pt idx="167">
                  <c:v>-9.0726124287715591E-4</c:v>
                </c:pt>
                <c:pt idx="168">
                  <c:v>-9.9971264547939632E-4</c:v>
                </c:pt>
                <c:pt idx="169">
                  <c:v>-1.2169023251311216E-3</c:v>
                </c:pt>
                <c:pt idx="170">
                  <c:v>-1.3113449887124874E-3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503-49AC-B608-D2D22847722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-25840</c:v>
                </c:pt>
                <c:pt idx="1">
                  <c:v>-25522</c:v>
                </c:pt>
                <c:pt idx="2">
                  <c:v>-25519</c:v>
                </c:pt>
                <c:pt idx="3">
                  <c:v>-21155</c:v>
                </c:pt>
                <c:pt idx="4">
                  <c:v>-20894</c:v>
                </c:pt>
                <c:pt idx="5">
                  <c:v>-18696</c:v>
                </c:pt>
                <c:pt idx="6">
                  <c:v>-18672</c:v>
                </c:pt>
                <c:pt idx="7">
                  <c:v>-18368</c:v>
                </c:pt>
                <c:pt idx="8">
                  <c:v>-17046</c:v>
                </c:pt>
                <c:pt idx="9">
                  <c:v>-17003.5</c:v>
                </c:pt>
                <c:pt idx="10">
                  <c:v>-16174</c:v>
                </c:pt>
                <c:pt idx="11">
                  <c:v>-16158</c:v>
                </c:pt>
                <c:pt idx="12">
                  <c:v>-16157</c:v>
                </c:pt>
                <c:pt idx="13">
                  <c:v>-16152</c:v>
                </c:pt>
                <c:pt idx="14">
                  <c:v>-15534</c:v>
                </c:pt>
                <c:pt idx="15">
                  <c:v>-15525</c:v>
                </c:pt>
                <c:pt idx="16">
                  <c:v>-15505</c:v>
                </c:pt>
                <c:pt idx="17">
                  <c:v>-15505</c:v>
                </c:pt>
                <c:pt idx="18">
                  <c:v>-15201</c:v>
                </c:pt>
                <c:pt idx="19">
                  <c:v>-14659</c:v>
                </c:pt>
                <c:pt idx="20">
                  <c:v>-13516.5</c:v>
                </c:pt>
                <c:pt idx="21">
                  <c:v>-13514.5</c:v>
                </c:pt>
                <c:pt idx="22">
                  <c:v>-13514.5</c:v>
                </c:pt>
                <c:pt idx="23">
                  <c:v>-13486.5</c:v>
                </c:pt>
                <c:pt idx="24">
                  <c:v>-13482.5</c:v>
                </c:pt>
                <c:pt idx="25">
                  <c:v>-13154.5</c:v>
                </c:pt>
                <c:pt idx="26">
                  <c:v>-13073.5</c:v>
                </c:pt>
                <c:pt idx="27">
                  <c:v>-12388</c:v>
                </c:pt>
                <c:pt idx="28">
                  <c:v>-12388</c:v>
                </c:pt>
                <c:pt idx="29">
                  <c:v>-10937.5</c:v>
                </c:pt>
                <c:pt idx="30">
                  <c:v>-10936.5</c:v>
                </c:pt>
                <c:pt idx="31">
                  <c:v>-10574</c:v>
                </c:pt>
                <c:pt idx="32">
                  <c:v>-9756.5</c:v>
                </c:pt>
                <c:pt idx="33">
                  <c:v>-9516</c:v>
                </c:pt>
                <c:pt idx="34">
                  <c:v>-8273</c:v>
                </c:pt>
                <c:pt idx="35">
                  <c:v>-8271</c:v>
                </c:pt>
                <c:pt idx="36">
                  <c:v>-6090</c:v>
                </c:pt>
                <c:pt idx="37">
                  <c:v>-5806</c:v>
                </c:pt>
                <c:pt idx="38">
                  <c:v>-5805</c:v>
                </c:pt>
                <c:pt idx="39">
                  <c:v>-5046.5</c:v>
                </c:pt>
                <c:pt idx="40">
                  <c:v>-4746.5</c:v>
                </c:pt>
                <c:pt idx="41">
                  <c:v>-4540</c:v>
                </c:pt>
                <c:pt idx="42">
                  <c:v>-4540</c:v>
                </c:pt>
                <c:pt idx="43">
                  <c:v>-4532</c:v>
                </c:pt>
                <c:pt idx="44">
                  <c:v>-4532</c:v>
                </c:pt>
                <c:pt idx="45">
                  <c:v>-4421.5</c:v>
                </c:pt>
                <c:pt idx="46">
                  <c:v>-4309</c:v>
                </c:pt>
                <c:pt idx="47">
                  <c:v>-4094.5</c:v>
                </c:pt>
                <c:pt idx="48">
                  <c:v>-4094.5</c:v>
                </c:pt>
                <c:pt idx="49">
                  <c:v>-3989</c:v>
                </c:pt>
                <c:pt idx="50">
                  <c:v>-3989</c:v>
                </c:pt>
                <c:pt idx="51">
                  <c:v>-3603</c:v>
                </c:pt>
                <c:pt idx="52">
                  <c:v>-3255</c:v>
                </c:pt>
                <c:pt idx="53">
                  <c:v>-3107.5</c:v>
                </c:pt>
                <c:pt idx="54">
                  <c:v>-3107.5</c:v>
                </c:pt>
                <c:pt idx="55">
                  <c:v>-2507.5</c:v>
                </c:pt>
                <c:pt idx="56">
                  <c:v>-2018</c:v>
                </c:pt>
                <c:pt idx="57">
                  <c:v>-635.5</c:v>
                </c:pt>
                <c:pt idx="58">
                  <c:v>-355.5</c:v>
                </c:pt>
                <c:pt idx="59">
                  <c:v>-257</c:v>
                </c:pt>
                <c:pt idx="60">
                  <c:v>-240</c:v>
                </c:pt>
                <c:pt idx="61">
                  <c:v>-202</c:v>
                </c:pt>
                <c:pt idx="62">
                  <c:v>18</c:v>
                </c:pt>
                <c:pt idx="63">
                  <c:v>110</c:v>
                </c:pt>
                <c:pt idx="64">
                  <c:v>318</c:v>
                </c:pt>
                <c:pt idx="65">
                  <c:v>324</c:v>
                </c:pt>
                <c:pt idx="66">
                  <c:v>409</c:v>
                </c:pt>
                <c:pt idx="67">
                  <c:v>432</c:v>
                </c:pt>
                <c:pt idx="68">
                  <c:v>492</c:v>
                </c:pt>
                <c:pt idx="69">
                  <c:v>783.5</c:v>
                </c:pt>
                <c:pt idx="70">
                  <c:v>1133.5</c:v>
                </c:pt>
                <c:pt idx="71">
                  <c:v>1143</c:v>
                </c:pt>
                <c:pt idx="72">
                  <c:v>1164.5</c:v>
                </c:pt>
                <c:pt idx="73">
                  <c:v>1171.5</c:v>
                </c:pt>
                <c:pt idx="74">
                  <c:v>1171.5</c:v>
                </c:pt>
                <c:pt idx="75">
                  <c:v>1195.5</c:v>
                </c:pt>
                <c:pt idx="76">
                  <c:v>1199.5</c:v>
                </c:pt>
                <c:pt idx="77">
                  <c:v>1207.5</c:v>
                </c:pt>
                <c:pt idx="78">
                  <c:v>1521.5</c:v>
                </c:pt>
                <c:pt idx="79">
                  <c:v>1594.5</c:v>
                </c:pt>
                <c:pt idx="80">
                  <c:v>1840.5</c:v>
                </c:pt>
                <c:pt idx="81">
                  <c:v>1866</c:v>
                </c:pt>
                <c:pt idx="82">
                  <c:v>1899</c:v>
                </c:pt>
                <c:pt idx="83">
                  <c:v>1908</c:v>
                </c:pt>
                <c:pt idx="84">
                  <c:v>1914</c:v>
                </c:pt>
                <c:pt idx="85">
                  <c:v>1945</c:v>
                </c:pt>
                <c:pt idx="86">
                  <c:v>1972</c:v>
                </c:pt>
                <c:pt idx="87">
                  <c:v>1973</c:v>
                </c:pt>
                <c:pt idx="88">
                  <c:v>1975</c:v>
                </c:pt>
                <c:pt idx="89">
                  <c:v>2190.5</c:v>
                </c:pt>
                <c:pt idx="90">
                  <c:v>2222.5</c:v>
                </c:pt>
                <c:pt idx="91">
                  <c:v>2234</c:v>
                </c:pt>
                <c:pt idx="92">
                  <c:v>2239</c:v>
                </c:pt>
                <c:pt idx="93">
                  <c:v>2242</c:v>
                </c:pt>
                <c:pt idx="94">
                  <c:v>2257</c:v>
                </c:pt>
                <c:pt idx="95">
                  <c:v>2273</c:v>
                </c:pt>
                <c:pt idx="96">
                  <c:v>2274</c:v>
                </c:pt>
                <c:pt idx="97">
                  <c:v>2276</c:v>
                </c:pt>
                <c:pt idx="98">
                  <c:v>2286</c:v>
                </c:pt>
                <c:pt idx="99">
                  <c:v>2293</c:v>
                </c:pt>
                <c:pt idx="100">
                  <c:v>2299</c:v>
                </c:pt>
                <c:pt idx="101">
                  <c:v>2300</c:v>
                </c:pt>
                <c:pt idx="102">
                  <c:v>2302</c:v>
                </c:pt>
                <c:pt idx="103">
                  <c:v>2601</c:v>
                </c:pt>
                <c:pt idx="104">
                  <c:v>2606</c:v>
                </c:pt>
                <c:pt idx="105">
                  <c:v>2663</c:v>
                </c:pt>
                <c:pt idx="106">
                  <c:v>2967.5</c:v>
                </c:pt>
                <c:pt idx="107">
                  <c:v>2969</c:v>
                </c:pt>
                <c:pt idx="108">
                  <c:v>2969.5</c:v>
                </c:pt>
                <c:pt idx="109">
                  <c:v>2976.5</c:v>
                </c:pt>
                <c:pt idx="110">
                  <c:v>2978.5</c:v>
                </c:pt>
                <c:pt idx="111">
                  <c:v>2989</c:v>
                </c:pt>
                <c:pt idx="112">
                  <c:v>2994.5</c:v>
                </c:pt>
                <c:pt idx="113">
                  <c:v>3007.5</c:v>
                </c:pt>
                <c:pt idx="114">
                  <c:v>3008.5</c:v>
                </c:pt>
                <c:pt idx="115">
                  <c:v>3009.5</c:v>
                </c:pt>
                <c:pt idx="116">
                  <c:v>3013.5</c:v>
                </c:pt>
                <c:pt idx="117">
                  <c:v>3015.5</c:v>
                </c:pt>
                <c:pt idx="118">
                  <c:v>3022.5</c:v>
                </c:pt>
                <c:pt idx="119">
                  <c:v>3037.5</c:v>
                </c:pt>
                <c:pt idx="120">
                  <c:v>3042.5</c:v>
                </c:pt>
                <c:pt idx="121">
                  <c:v>3046.5</c:v>
                </c:pt>
                <c:pt idx="122">
                  <c:v>3072.5</c:v>
                </c:pt>
                <c:pt idx="123">
                  <c:v>3073.5</c:v>
                </c:pt>
                <c:pt idx="124">
                  <c:v>3261</c:v>
                </c:pt>
                <c:pt idx="125">
                  <c:v>3262</c:v>
                </c:pt>
                <c:pt idx="126">
                  <c:v>3285.5</c:v>
                </c:pt>
                <c:pt idx="127">
                  <c:v>3286</c:v>
                </c:pt>
                <c:pt idx="128">
                  <c:v>3286.5</c:v>
                </c:pt>
                <c:pt idx="129">
                  <c:v>3289.5</c:v>
                </c:pt>
                <c:pt idx="130">
                  <c:v>3297.5</c:v>
                </c:pt>
                <c:pt idx="131">
                  <c:v>3310.5</c:v>
                </c:pt>
                <c:pt idx="132">
                  <c:v>3311</c:v>
                </c:pt>
                <c:pt idx="133">
                  <c:v>3316.5</c:v>
                </c:pt>
                <c:pt idx="134">
                  <c:v>3317.5</c:v>
                </c:pt>
                <c:pt idx="135">
                  <c:v>3321.5</c:v>
                </c:pt>
                <c:pt idx="136">
                  <c:v>3327.5</c:v>
                </c:pt>
                <c:pt idx="137">
                  <c:v>3335.5</c:v>
                </c:pt>
                <c:pt idx="138">
                  <c:v>3340.5</c:v>
                </c:pt>
                <c:pt idx="139">
                  <c:v>3342.5</c:v>
                </c:pt>
                <c:pt idx="140">
                  <c:v>3343.5</c:v>
                </c:pt>
                <c:pt idx="141">
                  <c:v>3344</c:v>
                </c:pt>
                <c:pt idx="142">
                  <c:v>3344.5</c:v>
                </c:pt>
                <c:pt idx="143">
                  <c:v>3345.5</c:v>
                </c:pt>
                <c:pt idx="144">
                  <c:v>3348.5</c:v>
                </c:pt>
                <c:pt idx="145">
                  <c:v>3349.5</c:v>
                </c:pt>
                <c:pt idx="146">
                  <c:v>3351.5</c:v>
                </c:pt>
                <c:pt idx="147">
                  <c:v>3352.5</c:v>
                </c:pt>
                <c:pt idx="148">
                  <c:v>3361.5</c:v>
                </c:pt>
                <c:pt idx="149">
                  <c:v>3363.5</c:v>
                </c:pt>
                <c:pt idx="150">
                  <c:v>3364.5</c:v>
                </c:pt>
                <c:pt idx="151">
                  <c:v>3365.5</c:v>
                </c:pt>
                <c:pt idx="152">
                  <c:v>3373.5</c:v>
                </c:pt>
                <c:pt idx="153">
                  <c:v>3375.5</c:v>
                </c:pt>
                <c:pt idx="154">
                  <c:v>3380.5</c:v>
                </c:pt>
                <c:pt idx="155">
                  <c:v>3384.5</c:v>
                </c:pt>
                <c:pt idx="156">
                  <c:v>3386.5</c:v>
                </c:pt>
                <c:pt idx="157">
                  <c:v>3393.5</c:v>
                </c:pt>
                <c:pt idx="158">
                  <c:v>3404.5</c:v>
                </c:pt>
                <c:pt idx="159">
                  <c:v>3598.5</c:v>
                </c:pt>
                <c:pt idx="160">
                  <c:v>3599.5</c:v>
                </c:pt>
                <c:pt idx="161">
                  <c:v>3637.5</c:v>
                </c:pt>
                <c:pt idx="162">
                  <c:v>3703.5</c:v>
                </c:pt>
                <c:pt idx="163">
                  <c:v>3730.5</c:v>
                </c:pt>
                <c:pt idx="164">
                  <c:v>4109.5</c:v>
                </c:pt>
                <c:pt idx="165">
                  <c:v>4151</c:v>
                </c:pt>
                <c:pt idx="166">
                  <c:v>4809</c:v>
                </c:pt>
                <c:pt idx="167">
                  <c:v>4812</c:v>
                </c:pt>
                <c:pt idx="168">
                  <c:v>5462</c:v>
                </c:pt>
                <c:pt idx="169">
                  <c:v>6989</c:v>
                </c:pt>
                <c:pt idx="170">
                  <c:v>7653</c:v>
                </c:pt>
              </c:numCache>
            </c:numRef>
          </c:xVal>
          <c:yVal>
            <c:numRef>
              <c:f>Active!$U$21:$U$984</c:f>
              <c:numCache>
                <c:formatCode>General</c:formatCode>
                <c:ptCount val="964"/>
                <c:pt idx="19">
                  <c:v>-0.20223999999871012</c:v>
                </c:pt>
                <c:pt idx="52">
                  <c:v>-1.4901000002282672E-2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503-49AC-B608-D2D228477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421952"/>
        <c:axId val="1"/>
      </c:scatterChart>
      <c:valAx>
        <c:axId val="750421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50081037277152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243111831442464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4219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207455429497569"/>
          <c:y val="0.92024539877300615"/>
          <c:w val="0.77957860615883301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V0651 Cas - O-C Diagr.</a:t>
            </a:r>
          </a:p>
        </c:rich>
      </c:tx>
      <c:layout>
        <c:manualLayout>
          <c:xMode val="edge"/>
          <c:yMode val="edge"/>
          <c:x val="0.36407817954794486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48567469039917"/>
          <c:y val="0.14678942920199375"/>
          <c:w val="0.79935401394685157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Active!$D$21:$D$857</c:f>
                <c:numCache>
                  <c:formatCode>General</c:formatCode>
                  <c:ptCount val="837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41">
                    <c:v>0</c:v>
                  </c:pt>
                  <c:pt idx="43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3.0000000000000001E-3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9.0000000000000006E-5</c:v>
                  </c:pt>
                  <c:pt idx="60">
                    <c:v>6.9999999999999994E-5</c:v>
                  </c:pt>
                  <c:pt idx="61">
                    <c:v>8.0000000000000007E-5</c:v>
                  </c:pt>
                  <c:pt idx="62">
                    <c:v>1.8000000000000001E-4</c:v>
                  </c:pt>
                  <c:pt idx="63">
                    <c:v>8.0000000000000007E-5</c:v>
                  </c:pt>
                  <c:pt idx="64">
                    <c:v>6.9999999999999994E-5</c:v>
                  </c:pt>
                  <c:pt idx="65">
                    <c:v>1.2999999999999999E-4</c:v>
                  </c:pt>
                  <c:pt idx="66">
                    <c:v>4.0000000000000001E-3</c:v>
                  </c:pt>
                  <c:pt idx="67">
                    <c:v>8.0000000000000004E-4</c:v>
                  </c:pt>
                  <c:pt idx="68">
                    <c:v>6.9999999999999999E-4</c:v>
                  </c:pt>
                  <c:pt idx="69">
                    <c:v>1.9000000000000001E-4</c:v>
                  </c:pt>
                  <c:pt idx="70">
                    <c:v>1.1E-4</c:v>
                  </c:pt>
                  <c:pt idx="71">
                    <c:v>2.9999999999999997E-4</c:v>
                  </c:pt>
                  <c:pt idx="72">
                    <c:v>6.9999999999999994E-5</c:v>
                  </c:pt>
                  <c:pt idx="73">
                    <c:v>1.4999999999999999E-4</c:v>
                  </c:pt>
                  <c:pt idx="74">
                    <c:v>9.0000000000000006E-5</c:v>
                  </c:pt>
                  <c:pt idx="75">
                    <c:v>1.3999999999999999E-4</c:v>
                  </c:pt>
                  <c:pt idx="76">
                    <c:v>1.2E-4</c:v>
                  </c:pt>
                  <c:pt idx="77">
                    <c:v>2.9999999999999997E-4</c:v>
                  </c:pt>
                  <c:pt idx="78">
                    <c:v>1.8E-3</c:v>
                  </c:pt>
                  <c:pt idx="79">
                    <c:v>6.9999999999999999E-4</c:v>
                  </c:pt>
                  <c:pt idx="80">
                    <c:v>2.0000000000000001E-4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6.9999999999999999E-4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2.9999999999999997E-4</c:v>
                  </c:pt>
                  <c:pt idx="107">
                    <c:v>1.6999999999999999E-3</c:v>
                  </c:pt>
                  <c:pt idx="108">
                    <c:v>2.0000000000000001E-4</c:v>
                  </c:pt>
                  <c:pt idx="109">
                    <c:v>2.9999999999999997E-4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1E-4</c:v>
                  </c:pt>
                  <c:pt idx="118">
                    <c:v>5.9999999999999995E-4</c:v>
                  </c:pt>
                  <c:pt idx="119">
                    <c:v>2.0000000000000001E-4</c:v>
                  </c:pt>
                  <c:pt idx="120">
                    <c:v>2.9999999999999997E-4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2.0000000000000001E-4</c:v>
                  </c:pt>
                  <c:pt idx="124">
                    <c:v>1E-4</c:v>
                  </c:pt>
                  <c:pt idx="125">
                    <c:v>2.0000000000000001E-4</c:v>
                  </c:pt>
                  <c:pt idx="126">
                    <c:v>2.0000000000000001E-4</c:v>
                  </c:pt>
                  <c:pt idx="127">
                    <c:v>0</c:v>
                  </c:pt>
                  <c:pt idx="128">
                    <c:v>2.9999999999999997E-4</c:v>
                  </c:pt>
                  <c:pt idx="129">
                    <c:v>4.0000000000000002E-4</c:v>
                  </c:pt>
                  <c:pt idx="130">
                    <c:v>2.0000000000000001E-4</c:v>
                  </c:pt>
                  <c:pt idx="131">
                    <c:v>2.0000000000000001E-4</c:v>
                  </c:pt>
                  <c:pt idx="132">
                    <c:v>2.0000000000000001E-4</c:v>
                  </c:pt>
                  <c:pt idx="133">
                    <c:v>2.9999999999999997E-4</c:v>
                  </c:pt>
                  <c:pt idx="134">
                    <c:v>2.0000000000000001E-4</c:v>
                  </c:pt>
                  <c:pt idx="135">
                    <c:v>2.9999999999999997E-4</c:v>
                  </c:pt>
                  <c:pt idx="136">
                    <c:v>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2.9999999999999997E-4</c:v>
                  </c:pt>
                  <c:pt idx="141">
                    <c:v>0</c:v>
                  </c:pt>
                  <c:pt idx="142">
                    <c:v>2.0000000000000001E-4</c:v>
                  </c:pt>
                  <c:pt idx="143">
                    <c:v>4.0000000000000002E-4</c:v>
                  </c:pt>
                  <c:pt idx="144">
                    <c:v>2.0000000000000001E-4</c:v>
                  </c:pt>
                  <c:pt idx="145">
                    <c:v>2.9999999999999997E-4</c:v>
                  </c:pt>
                  <c:pt idx="146">
                    <c:v>2.0000000000000001E-4</c:v>
                  </c:pt>
                  <c:pt idx="147">
                    <c:v>2.0000000000000001E-4</c:v>
                  </c:pt>
                  <c:pt idx="148">
                    <c:v>2.0000000000000001E-4</c:v>
                  </c:pt>
                  <c:pt idx="149">
                    <c:v>2.0000000000000001E-4</c:v>
                  </c:pt>
                  <c:pt idx="150">
                    <c:v>2.9999999999999997E-4</c:v>
                  </c:pt>
                  <c:pt idx="151">
                    <c:v>2.9999999999999997E-4</c:v>
                  </c:pt>
                  <c:pt idx="152">
                    <c:v>2.0000000000000001E-4</c:v>
                  </c:pt>
                  <c:pt idx="153">
                    <c:v>2.9999999999999997E-4</c:v>
                  </c:pt>
                  <c:pt idx="154">
                    <c:v>2.0000000000000001E-4</c:v>
                  </c:pt>
                  <c:pt idx="155">
                    <c:v>0</c:v>
                  </c:pt>
                  <c:pt idx="156">
                    <c:v>2.0000000000000001E-4</c:v>
                  </c:pt>
                  <c:pt idx="157">
                    <c:v>2.0000000000000001E-4</c:v>
                  </c:pt>
                  <c:pt idx="158">
                    <c:v>2.0000000000000001E-4</c:v>
                  </c:pt>
                  <c:pt idx="159">
                    <c:v>4.0000000000000002E-4</c:v>
                  </c:pt>
                  <c:pt idx="160">
                    <c:v>2.9999999999999997E-4</c:v>
                  </c:pt>
                  <c:pt idx="161">
                    <c:v>2.9999999999999997E-4</c:v>
                  </c:pt>
                  <c:pt idx="162">
                    <c:v>2.0000000000000001E-4</c:v>
                  </c:pt>
                  <c:pt idx="163">
                    <c:v>1.5E-3</c:v>
                  </c:pt>
                  <c:pt idx="164">
                    <c:v>4.0000000000000002E-4</c:v>
                  </c:pt>
                  <c:pt idx="165">
                    <c:v>2.0000000000000001E-4</c:v>
                  </c:pt>
                  <c:pt idx="166">
                    <c:v>2E-3</c:v>
                  </c:pt>
                  <c:pt idx="167">
                    <c:v>2.9999999999999997E-4</c:v>
                  </c:pt>
                  <c:pt idx="168">
                    <c:v>1.1E-4</c:v>
                  </c:pt>
                  <c:pt idx="169">
                    <c:v>1.4E-3</c:v>
                  </c:pt>
                  <c:pt idx="170">
                    <c:v>1E-4</c:v>
                  </c:pt>
                </c:numCache>
              </c:numRef>
            </c:plus>
            <c:minus>
              <c:numRef>
                <c:f>Active!$D$21:$D$857</c:f>
                <c:numCache>
                  <c:formatCode>General</c:formatCode>
                  <c:ptCount val="837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41">
                    <c:v>0</c:v>
                  </c:pt>
                  <c:pt idx="43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3.0000000000000001E-3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9.0000000000000006E-5</c:v>
                  </c:pt>
                  <c:pt idx="60">
                    <c:v>6.9999999999999994E-5</c:v>
                  </c:pt>
                  <c:pt idx="61">
                    <c:v>8.0000000000000007E-5</c:v>
                  </c:pt>
                  <c:pt idx="62">
                    <c:v>1.8000000000000001E-4</c:v>
                  </c:pt>
                  <c:pt idx="63">
                    <c:v>8.0000000000000007E-5</c:v>
                  </c:pt>
                  <c:pt idx="64">
                    <c:v>6.9999999999999994E-5</c:v>
                  </c:pt>
                  <c:pt idx="65">
                    <c:v>1.2999999999999999E-4</c:v>
                  </c:pt>
                  <c:pt idx="66">
                    <c:v>4.0000000000000001E-3</c:v>
                  </c:pt>
                  <c:pt idx="67">
                    <c:v>8.0000000000000004E-4</c:v>
                  </c:pt>
                  <c:pt idx="68">
                    <c:v>6.9999999999999999E-4</c:v>
                  </c:pt>
                  <c:pt idx="69">
                    <c:v>1.9000000000000001E-4</c:v>
                  </c:pt>
                  <c:pt idx="70">
                    <c:v>1.1E-4</c:v>
                  </c:pt>
                  <c:pt idx="71">
                    <c:v>2.9999999999999997E-4</c:v>
                  </c:pt>
                  <c:pt idx="72">
                    <c:v>6.9999999999999994E-5</c:v>
                  </c:pt>
                  <c:pt idx="73">
                    <c:v>1.4999999999999999E-4</c:v>
                  </c:pt>
                  <c:pt idx="74">
                    <c:v>9.0000000000000006E-5</c:v>
                  </c:pt>
                  <c:pt idx="75">
                    <c:v>1.3999999999999999E-4</c:v>
                  </c:pt>
                  <c:pt idx="76">
                    <c:v>1.2E-4</c:v>
                  </c:pt>
                  <c:pt idx="77">
                    <c:v>2.9999999999999997E-4</c:v>
                  </c:pt>
                  <c:pt idx="78">
                    <c:v>1.8E-3</c:v>
                  </c:pt>
                  <c:pt idx="79">
                    <c:v>6.9999999999999999E-4</c:v>
                  </c:pt>
                  <c:pt idx="80">
                    <c:v>2.0000000000000001E-4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6.9999999999999999E-4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2.9999999999999997E-4</c:v>
                  </c:pt>
                  <c:pt idx="107">
                    <c:v>1.6999999999999999E-3</c:v>
                  </c:pt>
                  <c:pt idx="108">
                    <c:v>2.0000000000000001E-4</c:v>
                  </c:pt>
                  <c:pt idx="109">
                    <c:v>2.9999999999999997E-4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1E-4</c:v>
                  </c:pt>
                  <c:pt idx="118">
                    <c:v>5.9999999999999995E-4</c:v>
                  </c:pt>
                  <c:pt idx="119">
                    <c:v>2.0000000000000001E-4</c:v>
                  </c:pt>
                  <c:pt idx="120">
                    <c:v>2.9999999999999997E-4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2.0000000000000001E-4</c:v>
                  </c:pt>
                  <c:pt idx="124">
                    <c:v>1E-4</c:v>
                  </c:pt>
                  <c:pt idx="125">
                    <c:v>2.0000000000000001E-4</c:v>
                  </c:pt>
                  <c:pt idx="126">
                    <c:v>2.0000000000000001E-4</c:v>
                  </c:pt>
                  <c:pt idx="127">
                    <c:v>0</c:v>
                  </c:pt>
                  <c:pt idx="128">
                    <c:v>2.9999999999999997E-4</c:v>
                  </c:pt>
                  <c:pt idx="129">
                    <c:v>4.0000000000000002E-4</c:v>
                  </c:pt>
                  <c:pt idx="130">
                    <c:v>2.0000000000000001E-4</c:v>
                  </c:pt>
                  <c:pt idx="131">
                    <c:v>2.0000000000000001E-4</c:v>
                  </c:pt>
                  <c:pt idx="132">
                    <c:v>2.0000000000000001E-4</c:v>
                  </c:pt>
                  <c:pt idx="133">
                    <c:v>2.9999999999999997E-4</c:v>
                  </c:pt>
                  <c:pt idx="134">
                    <c:v>2.0000000000000001E-4</c:v>
                  </c:pt>
                  <c:pt idx="135">
                    <c:v>2.9999999999999997E-4</c:v>
                  </c:pt>
                  <c:pt idx="136">
                    <c:v>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2.9999999999999997E-4</c:v>
                  </c:pt>
                  <c:pt idx="141">
                    <c:v>0</c:v>
                  </c:pt>
                  <c:pt idx="142">
                    <c:v>2.0000000000000001E-4</c:v>
                  </c:pt>
                  <c:pt idx="143">
                    <c:v>4.0000000000000002E-4</c:v>
                  </c:pt>
                  <c:pt idx="144">
                    <c:v>2.0000000000000001E-4</c:v>
                  </c:pt>
                  <c:pt idx="145">
                    <c:v>2.9999999999999997E-4</c:v>
                  </c:pt>
                  <c:pt idx="146">
                    <c:v>2.0000000000000001E-4</c:v>
                  </c:pt>
                  <c:pt idx="147">
                    <c:v>2.0000000000000001E-4</c:v>
                  </c:pt>
                  <c:pt idx="148">
                    <c:v>2.0000000000000001E-4</c:v>
                  </c:pt>
                  <c:pt idx="149">
                    <c:v>2.0000000000000001E-4</c:v>
                  </c:pt>
                  <c:pt idx="150">
                    <c:v>2.9999999999999997E-4</c:v>
                  </c:pt>
                  <c:pt idx="151">
                    <c:v>2.9999999999999997E-4</c:v>
                  </c:pt>
                  <c:pt idx="152">
                    <c:v>2.0000000000000001E-4</c:v>
                  </c:pt>
                  <c:pt idx="153">
                    <c:v>2.9999999999999997E-4</c:v>
                  </c:pt>
                  <c:pt idx="154">
                    <c:v>2.0000000000000001E-4</c:v>
                  </c:pt>
                  <c:pt idx="155">
                    <c:v>0</c:v>
                  </c:pt>
                  <c:pt idx="156">
                    <c:v>2.0000000000000001E-4</c:v>
                  </c:pt>
                  <c:pt idx="157">
                    <c:v>2.0000000000000001E-4</c:v>
                  </c:pt>
                  <c:pt idx="158">
                    <c:v>2.0000000000000001E-4</c:v>
                  </c:pt>
                  <c:pt idx="159">
                    <c:v>4.0000000000000002E-4</c:v>
                  </c:pt>
                  <c:pt idx="160">
                    <c:v>2.9999999999999997E-4</c:v>
                  </c:pt>
                  <c:pt idx="161">
                    <c:v>2.9999999999999997E-4</c:v>
                  </c:pt>
                  <c:pt idx="162">
                    <c:v>2.0000000000000001E-4</c:v>
                  </c:pt>
                  <c:pt idx="163">
                    <c:v>1.5E-3</c:v>
                  </c:pt>
                  <c:pt idx="164">
                    <c:v>4.0000000000000002E-4</c:v>
                  </c:pt>
                  <c:pt idx="165">
                    <c:v>2.0000000000000001E-4</c:v>
                  </c:pt>
                  <c:pt idx="166">
                    <c:v>2E-3</c:v>
                  </c:pt>
                  <c:pt idx="167">
                    <c:v>2.9999999999999997E-4</c:v>
                  </c:pt>
                  <c:pt idx="168">
                    <c:v>1.1E-4</c:v>
                  </c:pt>
                  <c:pt idx="169">
                    <c:v>1.4E-3</c:v>
                  </c:pt>
                  <c:pt idx="17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-25840</c:v>
                </c:pt>
                <c:pt idx="1">
                  <c:v>-25522</c:v>
                </c:pt>
                <c:pt idx="2">
                  <c:v>-25519</c:v>
                </c:pt>
                <c:pt idx="3">
                  <c:v>-21155</c:v>
                </c:pt>
                <c:pt idx="4">
                  <c:v>-20894</c:v>
                </c:pt>
                <c:pt idx="5">
                  <c:v>-18696</c:v>
                </c:pt>
                <c:pt idx="6">
                  <c:v>-18672</c:v>
                </c:pt>
                <c:pt idx="7">
                  <c:v>-18368</c:v>
                </c:pt>
                <c:pt idx="8">
                  <c:v>-17046</c:v>
                </c:pt>
                <c:pt idx="9">
                  <c:v>-17003.5</c:v>
                </c:pt>
                <c:pt idx="10">
                  <c:v>-16174</c:v>
                </c:pt>
                <c:pt idx="11">
                  <c:v>-16158</c:v>
                </c:pt>
                <c:pt idx="12">
                  <c:v>-16157</c:v>
                </c:pt>
                <c:pt idx="13">
                  <c:v>-16152</c:v>
                </c:pt>
                <c:pt idx="14">
                  <c:v>-15534</c:v>
                </c:pt>
                <c:pt idx="15">
                  <c:v>-15525</c:v>
                </c:pt>
                <c:pt idx="16">
                  <c:v>-15505</c:v>
                </c:pt>
                <c:pt idx="17">
                  <c:v>-15505</c:v>
                </c:pt>
                <c:pt idx="18">
                  <c:v>-15201</c:v>
                </c:pt>
                <c:pt idx="19">
                  <c:v>-14659</c:v>
                </c:pt>
                <c:pt idx="20">
                  <c:v>-13516.5</c:v>
                </c:pt>
                <c:pt idx="21">
                  <c:v>-13514.5</c:v>
                </c:pt>
                <c:pt idx="22">
                  <c:v>-13514.5</c:v>
                </c:pt>
                <c:pt idx="23">
                  <c:v>-13486.5</c:v>
                </c:pt>
                <c:pt idx="24">
                  <c:v>-13482.5</c:v>
                </c:pt>
                <c:pt idx="25">
                  <c:v>-13154.5</c:v>
                </c:pt>
                <c:pt idx="26">
                  <c:v>-13073.5</c:v>
                </c:pt>
                <c:pt idx="27">
                  <c:v>-12388</c:v>
                </c:pt>
                <c:pt idx="28">
                  <c:v>-12388</c:v>
                </c:pt>
                <c:pt idx="29">
                  <c:v>-10937.5</c:v>
                </c:pt>
                <c:pt idx="30">
                  <c:v>-10936.5</c:v>
                </c:pt>
                <c:pt idx="31">
                  <c:v>-10574</c:v>
                </c:pt>
                <c:pt idx="32">
                  <c:v>-9756.5</c:v>
                </c:pt>
                <c:pt idx="33">
                  <c:v>-9516</c:v>
                </c:pt>
                <c:pt idx="34">
                  <c:v>-8273</c:v>
                </c:pt>
                <c:pt idx="35">
                  <c:v>-8271</c:v>
                </c:pt>
                <c:pt idx="36">
                  <c:v>-6090</c:v>
                </c:pt>
                <c:pt idx="37">
                  <c:v>-5806</c:v>
                </c:pt>
                <c:pt idx="38">
                  <c:v>-5805</c:v>
                </c:pt>
                <c:pt idx="39">
                  <c:v>-5046.5</c:v>
                </c:pt>
                <c:pt idx="40">
                  <c:v>-4746.5</c:v>
                </c:pt>
                <c:pt idx="41">
                  <c:v>-4540</c:v>
                </c:pt>
                <c:pt idx="42">
                  <c:v>-4540</c:v>
                </c:pt>
                <c:pt idx="43">
                  <c:v>-4532</c:v>
                </c:pt>
                <c:pt idx="44">
                  <c:v>-4532</c:v>
                </c:pt>
                <c:pt idx="45">
                  <c:v>-4421.5</c:v>
                </c:pt>
                <c:pt idx="46">
                  <c:v>-4309</c:v>
                </c:pt>
                <c:pt idx="47">
                  <c:v>-4094.5</c:v>
                </c:pt>
                <c:pt idx="48">
                  <c:v>-4094.5</c:v>
                </c:pt>
                <c:pt idx="49">
                  <c:v>-3989</c:v>
                </c:pt>
                <c:pt idx="50">
                  <c:v>-3989</c:v>
                </c:pt>
                <c:pt idx="51">
                  <c:v>-3603</c:v>
                </c:pt>
                <c:pt idx="52">
                  <c:v>-3255</c:v>
                </c:pt>
                <c:pt idx="53">
                  <c:v>-3107.5</c:v>
                </c:pt>
                <c:pt idx="54">
                  <c:v>-3107.5</c:v>
                </c:pt>
                <c:pt idx="55">
                  <c:v>-2507.5</c:v>
                </c:pt>
                <c:pt idx="56">
                  <c:v>-2018</c:v>
                </c:pt>
                <c:pt idx="57">
                  <c:v>-635.5</c:v>
                </c:pt>
                <c:pt idx="58">
                  <c:v>-355.5</c:v>
                </c:pt>
                <c:pt idx="59">
                  <c:v>-257</c:v>
                </c:pt>
                <c:pt idx="60">
                  <c:v>-240</c:v>
                </c:pt>
                <c:pt idx="61">
                  <c:v>-202</c:v>
                </c:pt>
                <c:pt idx="62">
                  <c:v>18</c:v>
                </c:pt>
                <c:pt idx="63">
                  <c:v>110</c:v>
                </c:pt>
                <c:pt idx="64">
                  <c:v>318</c:v>
                </c:pt>
                <c:pt idx="65">
                  <c:v>324</c:v>
                </c:pt>
                <c:pt idx="66">
                  <c:v>409</c:v>
                </c:pt>
                <c:pt idx="67">
                  <c:v>432</c:v>
                </c:pt>
                <c:pt idx="68">
                  <c:v>492</c:v>
                </c:pt>
                <c:pt idx="69">
                  <c:v>783.5</c:v>
                </c:pt>
                <c:pt idx="70">
                  <c:v>1133.5</c:v>
                </c:pt>
                <c:pt idx="71">
                  <c:v>1143</c:v>
                </c:pt>
                <c:pt idx="72">
                  <c:v>1164.5</c:v>
                </c:pt>
                <c:pt idx="73">
                  <c:v>1171.5</c:v>
                </c:pt>
                <c:pt idx="74">
                  <c:v>1171.5</c:v>
                </c:pt>
                <c:pt idx="75">
                  <c:v>1195.5</c:v>
                </c:pt>
                <c:pt idx="76">
                  <c:v>1199.5</c:v>
                </c:pt>
                <c:pt idx="77">
                  <c:v>1207.5</c:v>
                </c:pt>
                <c:pt idx="78">
                  <c:v>1521.5</c:v>
                </c:pt>
                <c:pt idx="79">
                  <c:v>1594.5</c:v>
                </c:pt>
                <c:pt idx="80">
                  <c:v>1840.5</c:v>
                </c:pt>
                <c:pt idx="81">
                  <c:v>1866</c:v>
                </c:pt>
                <c:pt idx="82">
                  <c:v>1899</c:v>
                </c:pt>
                <c:pt idx="83">
                  <c:v>1908</c:v>
                </c:pt>
                <c:pt idx="84">
                  <c:v>1914</c:v>
                </c:pt>
                <c:pt idx="85">
                  <c:v>1945</c:v>
                </c:pt>
                <c:pt idx="86">
                  <c:v>1972</c:v>
                </c:pt>
                <c:pt idx="87">
                  <c:v>1973</c:v>
                </c:pt>
                <c:pt idx="88">
                  <c:v>1975</c:v>
                </c:pt>
                <c:pt idx="89">
                  <c:v>2190.5</c:v>
                </c:pt>
                <c:pt idx="90">
                  <c:v>2222.5</c:v>
                </c:pt>
                <c:pt idx="91">
                  <c:v>2234</c:v>
                </c:pt>
                <c:pt idx="92">
                  <c:v>2239</c:v>
                </c:pt>
                <c:pt idx="93">
                  <c:v>2242</c:v>
                </c:pt>
                <c:pt idx="94">
                  <c:v>2257</c:v>
                </c:pt>
                <c:pt idx="95">
                  <c:v>2273</c:v>
                </c:pt>
                <c:pt idx="96">
                  <c:v>2274</c:v>
                </c:pt>
                <c:pt idx="97">
                  <c:v>2276</c:v>
                </c:pt>
                <c:pt idx="98">
                  <c:v>2286</c:v>
                </c:pt>
                <c:pt idx="99">
                  <c:v>2293</c:v>
                </c:pt>
                <c:pt idx="100">
                  <c:v>2299</c:v>
                </c:pt>
                <c:pt idx="101">
                  <c:v>2300</c:v>
                </c:pt>
                <c:pt idx="102">
                  <c:v>2302</c:v>
                </c:pt>
                <c:pt idx="103">
                  <c:v>2601</c:v>
                </c:pt>
                <c:pt idx="104">
                  <c:v>2606</c:v>
                </c:pt>
                <c:pt idx="105">
                  <c:v>2663</c:v>
                </c:pt>
                <c:pt idx="106">
                  <c:v>2967.5</c:v>
                </c:pt>
                <c:pt idx="107">
                  <c:v>2969</c:v>
                </c:pt>
                <c:pt idx="108">
                  <c:v>2969.5</c:v>
                </c:pt>
                <c:pt idx="109">
                  <c:v>2976.5</c:v>
                </c:pt>
                <c:pt idx="110">
                  <c:v>2978.5</c:v>
                </c:pt>
                <c:pt idx="111">
                  <c:v>2989</c:v>
                </c:pt>
                <c:pt idx="112">
                  <c:v>2994.5</c:v>
                </c:pt>
                <c:pt idx="113">
                  <c:v>3007.5</c:v>
                </c:pt>
                <c:pt idx="114">
                  <c:v>3008.5</c:v>
                </c:pt>
                <c:pt idx="115">
                  <c:v>3009.5</c:v>
                </c:pt>
                <c:pt idx="116">
                  <c:v>3013.5</c:v>
                </c:pt>
                <c:pt idx="117">
                  <c:v>3015.5</c:v>
                </c:pt>
                <c:pt idx="118">
                  <c:v>3022.5</c:v>
                </c:pt>
                <c:pt idx="119">
                  <c:v>3037.5</c:v>
                </c:pt>
                <c:pt idx="120">
                  <c:v>3042.5</c:v>
                </c:pt>
                <c:pt idx="121">
                  <c:v>3046.5</c:v>
                </c:pt>
                <c:pt idx="122">
                  <c:v>3072.5</c:v>
                </c:pt>
                <c:pt idx="123">
                  <c:v>3073.5</c:v>
                </c:pt>
                <c:pt idx="124">
                  <c:v>3261</c:v>
                </c:pt>
                <c:pt idx="125">
                  <c:v>3262</c:v>
                </c:pt>
                <c:pt idx="126">
                  <c:v>3285.5</c:v>
                </c:pt>
                <c:pt idx="127">
                  <c:v>3286</c:v>
                </c:pt>
                <c:pt idx="128">
                  <c:v>3286.5</c:v>
                </c:pt>
                <c:pt idx="129">
                  <c:v>3289.5</c:v>
                </c:pt>
                <c:pt idx="130">
                  <c:v>3297.5</c:v>
                </c:pt>
                <c:pt idx="131">
                  <c:v>3310.5</c:v>
                </c:pt>
                <c:pt idx="132">
                  <c:v>3311</c:v>
                </c:pt>
                <c:pt idx="133">
                  <c:v>3316.5</c:v>
                </c:pt>
                <c:pt idx="134">
                  <c:v>3317.5</c:v>
                </c:pt>
                <c:pt idx="135">
                  <c:v>3321.5</c:v>
                </c:pt>
                <c:pt idx="136">
                  <c:v>3327.5</c:v>
                </c:pt>
                <c:pt idx="137">
                  <c:v>3335.5</c:v>
                </c:pt>
                <c:pt idx="138">
                  <c:v>3340.5</c:v>
                </c:pt>
                <c:pt idx="139">
                  <c:v>3342.5</c:v>
                </c:pt>
                <c:pt idx="140">
                  <c:v>3343.5</c:v>
                </c:pt>
                <c:pt idx="141">
                  <c:v>3344</c:v>
                </c:pt>
                <c:pt idx="142">
                  <c:v>3344.5</c:v>
                </c:pt>
                <c:pt idx="143">
                  <c:v>3345.5</c:v>
                </c:pt>
                <c:pt idx="144">
                  <c:v>3348.5</c:v>
                </c:pt>
                <c:pt idx="145">
                  <c:v>3349.5</c:v>
                </c:pt>
                <c:pt idx="146">
                  <c:v>3351.5</c:v>
                </c:pt>
                <c:pt idx="147">
                  <c:v>3352.5</c:v>
                </c:pt>
                <c:pt idx="148">
                  <c:v>3361.5</c:v>
                </c:pt>
                <c:pt idx="149">
                  <c:v>3363.5</c:v>
                </c:pt>
                <c:pt idx="150">
                  <c:v>3364.5</c:v>
                </c:pt>
                <c:pt idx="151">
                  <c:v>3365.5</c:v>
                </c:pt>
                <c:pt idx="152">
                  <c:v>3373.5</c:v>
                </c:pt>
                <c:pt idx="153">
                  <c:v>3375.5</c:v>
                </c:pt>
                <c:pt idx="154">
                  <c:v>3380.5</c:v>
                </c:pt>
                <c:pt idx="155">
                  <c:v>3384.5</c:v>
                </c:pt>
                <c:pt idx="156">
                  <c:v>3386.5</c:v>
                </c:pt>
                <c:pt idx="157">
                  <c:v>3393.5</c:v>
                </c:pt>
                <c:pt idx="158">
                  <c:v>3404.5</c:v>
                </c:pt>
                <c:pt idx="159">
                  <c:v>3598.5</c:v>
                </c:pt>
                <c:pt idx="160">
                  <c:v>3599.5</c:v>
                </c:pt>
                <c:pt idx="161">
                  <c:v>3637.5</c:v>
                </c:pt>
                <c:pt idx="162">
                  <c:v>3703.5</c:v>
                </c:pt>
                <c:pt idx="163">
                  <c:v>3730.5</c:v>
                </c:pt>
                <c:pt idx="164">
                  <c:v>4109.5</c:v>
                </c:pt>
                <c:pt idx="165">
                  <c:v>4151</c:v>
                </c:pt>
                <c:pt idx="166">
                  <c:v>4809</c:v>
                </c:pt>
                <c:pt idx="167">
                  <c:v>4812</c:v>
                </c:pt>
                <c:pt idx="168">
                  <c:v>5462</c:v>
                </c:pt>
                <c:pt idx="169">
                  <c:v>6989</c:v>
                </c:pt>
                <c:pt idx="170">
                  <c:v>7653</c:v>
                </c:pt>
              </c:numCache>
            </c:numRef>
          </c:xVal>
          <c:yVal>
            <c:numRef>
              <c:f>Active!$H$21:$H$984</c:f>
              <c:numCache>
                <c:formatCode>General</c:formatCode>
                <c:ptCount val="964"/>
                <c:pt idx="0">
                  <c:v>-1.0567999997874722E-2</c:v>
                </c:pt>
                <c:pt idx="1">
                  <c:v>1.9915600001695566E-2</c:v>
                </c:pt>
                <c:pt idx="2">
                  <c:v>2.6486200000363169E-2</c:v>
                </c:pt>
                <c:pt idx="3">
                  <c:v>1.3519000000087544E-2</c:v>
                </c:pt>
                <c:pt idx="4">
                  <c:v>-8.8388000003760681E-3</c:v>
                </c:pt>
                <c:pt idx="5">
                  <c:v>-3.77920000028098E-3</c:v>
                </c:pt>
                <c:pt idx="6">
                  <c:v>-3.2143999997060746E-3</c:v>
                </c:pt>
                <c:pt idx="7">
                  <c:v>1.3606400003482122E-2</c:v>
                </c:pt>
                <c:pt idx="8">
                  <c:v>-1.949199999216944E-3</c:v>
                </c:pt>
                <c:pt idx="9">
                  <c:v>-7.3656999957165681E-3</c:v>
                </c:pt>
                <c:pt idx="10">
                  <c:v>-1.5094800000952091E-2</c:v>
                </c:pt>
                <c:pt idx="11">
                  <c:v>-1.505159999942407E-2</c:v>
                </c:pt>
                <c:pt idx="12">
                  <c:v>9.1385999985504895E-3</c:v>
                </c:pt>
                <c:pt idx="13">
                  <c:v>6.0895999995409511E-3</c:v>
                </c:pt>
                <c:pt idx="14">
                  <c:v>-1.2366800001473166E-2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86-40F3-A71A-2C8E7875E3F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41">
                    <c:v>0</c:v>
                  </c:pt>
                  <c:pt idx="43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3.0000000000000001E-3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9.0000000000000006E-5</c:v>
                  </c:pt>
                  <c:pt idx="60">
                    <c:v>6.9999999999999994E-5</c:v>
                  </c:pt>
                  <c:pt idx="61">
                    <c:v>8.0000000000000007E-5</c:v>
                  </c:pt>
                  <c:pt idx="62">
                    <c:v>1.8000000000000001E-4</c:v>
                  </c:pt>
                  <c:pt idx="63">
                    <c:v>8.0000000000000007E-5</c:v>
                  </c:pt>
                  <c:pt idx="64">
                    <c:v>6.9999999999999994E-5</c:v>
                  </c:pt>
                  <c:pt idx="65">
                    <c:v>1.2999999999999999E-4</c:v>
                  </c:pt>
                  <c:pt idx="66">
                    <c:v>4.0000000000000001E-3</c:v>
                  </c:pt>
                  <c:pt idx="67">
                    <c:v>8.0000000000000004E-4</c:v>
                  </c:pt>
                  <c:pt idx="68">
                    <c:v>6.9999999999999999E-4</c:v>
                  </c:pt>
                  <c:pt idx="69">
                    <c:v>1.9000000000000001E-4</c:v>
                  </c:pt>
                  <c:pt idx="70">
                    <c:v>1.1E-4</c:v>
                  </c:pt>
                  <c:pt idx="71">
                    <c:v>2.9999999999999997E-4</c:v>
                  </c:pt>
                  <c:pt idx="72">
                    <c:v>6.9999999999999994E-5</c:v>
                  </c:pt>
                  <c:pt idx="73">
                    <c:v>1.4999999999999999E-4</c:v>
                  </c:pt>
                  <c:pt idx="74">
                    <c:v>9.0000000000000006E-5</c:v>
                  </c:pt>
                  <c:pt idx="75">
                    <c:v>1.3999999999999999E-4</c:v>
                  </c:pt>
                  <c:pt idx="76">
                    <c:v>1.2E-4</c:v>
                  </c:pt>
                  <c:pt idx="77">
                    <c:v>2.9999999999999997E-4</c:v>
                  </c:pt>
                  <c:pt idx="78">
                    <c:v>1.8E-3</c:v>
                  </c:pt>
                  <c:pt idx="79">
                    <c:v>6.9999999999999999E-4</c:v>
                  </c:pt>
                  <c:pt idx="80">
                    <c:v>2.0000000000000001E-4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6.9999999999999999E-4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2.9999999999999997E-4</c:v>
                  </c:pt>
                  <c:pt idx="107">
                    <c:v>1.6999999999999999E-3</c:v>
                  </c:pt>
                  <c:pt idx="108">
                    <c:v>2.0000000000000001E-4</c:v>
                  </c:pt>
                  <c:pt idx="109">
                    <c:v>2.9999999999999997E-4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1E-4</c:v>
                  </c:pt>
                  <c:pt idx="118">
                    <c:v>5.9999999999999995E-4</c:v>
                  </c:pt>
                  <c:pt idx="119">
                    <c:v>2.0000000000000001E-4</c:v>
                  </c:pt>
                  <c:pt idx="120">
                    <c:v>2.9999999999999997E-4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2.0000000000000001E-4</c:v>
                  </c:pt>
                  <c:pt idx="124">
                    <c:v>1E-4</c:v>
                  </c:pt>
                  <c:pt idx="125">
                    <c:v>2.0000000000000001E-4</c:v>
                  </c:pt>
                  <c:pt idx="126">
                    <c:v>2.0000000000000001E-4</c:v>
                  </c:pt>
                  <c:pt idx="127">
                    <c:v>0</c:v>
                  </c:pt>
                  <c:pt idx="128">
                    <c:v>2.9999999999999997E-4</c:v>
                  </c:pt>
                  <c:pt idx="129">
                    <c:v>4.0000000000000002E-4</c:v>
                  </c:pt>
                  <c:pt idx="130">
                    <c:v>2.0000000000000001E-4</c:v>
                  </c:pt>
                  <c:pt idx="131">
                    <c:v>2.0000000000000001E-4</c:v>
                  </c:pt>
                  <c:pt idx="132">
                    <c:v>2.0000000000000001E-4</c:v>
                  </c:pt>
                  <c:pt idx="133">
                    <c:v>2.9999999999999997E-4</c:v>
                  </c:pt>
                  <c:pt idx="134">
                    <c:v>2.0000000000000001E-4</c:v>
                  </c:pt>
                  <c:pt idx="135">
                    <c:v>2.9999999999999997E-4</c:v>
                  </c:pt>
                  <c:pt idx="136">
                    <c:v>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2.9999999999999997E-4</c:v>
                  </c:pt>
                  <c:pt idx="141">
                    <c:v>0</c:v>
                  </c:pt>
                  <c:pt idx="142">
                    <c:v>2.0000000000000001E-4</c:v>
                  </c:pt>
                  <c:pt idx="143">
                    <c:v>4.0000000000000002E-4</c:v>
                  </c:pt>
                  <c:pt idx="144">
                    <c:v>2.0000000000000001E-4</c:v>
                  </c:pt>
                  <c:pt idx="145">
                    <c:v>2.9999999999999997E-4</c:v>
                  </c:pt>
                  <c:pt idx="146">
                    <c:v>2.0000000000000001E-4</c:v>
                  </c:pt>
                  <c:pt idx="147">
                    <c:v>2.0000000000000001E-4</c:v>
                  </c:pt>
                  <c:pt idx="148">
                    <c:v>2.0000000000000001E-4</c:v>
                  </c:pt>
                  <c:pt idx="149">
                    <c:v>2.0000000000000001E-4</c:v>
                  </c:pt>
                  <c:pt idx="150">
                    <c:v>2.9999999999999997E-4</c:v>
                  </c:pt>
                  <c:pt idx="151">
                    <c:v>2.9999999999999997E-4</c:v>
                  </c:pt>
                  <c:pt idx="152">
                    <c:v>2.0000000000000001E-4</c:v>
                  </c:pt>
                  <c:pt idx="153">
                    <c:v>2.9999999999999997E-4</c:v>
                  </c:pt>
                  <c:pt idx="154">
                    <c:v>2.0000000000000001E-4</c:v>
                  </c:pt>
                  <c:pt idx="155">
                    <c:v>0</c:v>
                  </c:pt>
                  <c:pt idx="156">
                    <c:v>2.0000000000000001E-4</c:v>
                  </c:pt>
                  <c:pt idx="157">
                    <c:v>2.0000000000000001E-4</c:v>
                  </c:pt>
                  <c:pt idx="158">
                    <c:v>2.0000000000000001E-4</c:v>
                  </c:pt>
                  <c:pt idx="159">
                    <c:v>4.0000000000000002E-4</c:v>
                  </c:pt>
                  <c:pt idx="160">
                    <c:v>2.9999999999999997E-4</c:v>
                  </c:pt>
                  <c:pt idx="161">
                    <c:v>2.9999999999999997E-4</c:v>
                  </c:pt>
                  <c:pt idx="162">
                    <c:v>2.0000000000000001E-4</c:v>
                  </c:pt>
                  <c:pt idx="163">
                    <c:v>1.5E-3</c:v>
                  </c:pt>
                  <c:pt idx="164">
                    <c:v>4.0000000000000002E-4</c:v>
                  </c:pt>
                  <c:pt idx="165">
                    <c:v>2.0000000000000001E-4</c:v>
                  </c:pt>
                  <c:pt idx="166">
                    <c:v>2E-3</c:v>
                  </c:pt>
                  <c:pt idx="167">
                    <c:v>2.9999999999999997E-4</c:v>
                  </c:pt>
                  <c:pt idx="168">
                    <c:v>1.1E-4</c:v>
                  </c:pt>
                  <c:pt idx="169">
                    <c:v>1.4E-3</c:v>
                  </c:pt>
                  <c:pt idx="170">
                    <c:v>1E-4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41">
                    <c:v>0</c:v>
                  </c:pt>
                  <c:pt idx="43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3.0000000000000001E-3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9.0000000000000006E-5</c:v>
                  </c:pt>
                  <c:pt idx="60">
                    <c:v>6.9999999999999994E-5</c:v>
                  </c:pt>
                  <c:pt idx="61">
                    <c:v>8.0000000000000007E-5</c:v>
                  </c:pt>
                  <c:pt idx="62">
                    <c:v>1.8000000000000001E-4</c:v>
                  </c:pt>
                  <c:pt idx="63">
                    <c:v>8.0000000000000007E-5</c:v>
                  </c:pt>
                  <c:pt idx="64">
                    <c:v>6.9999999999999994E-5</c:v>
                  </c:pt>
                  <c:pt idx="65">
                    <c:v>1.2999999999999999E-4</c:v>
                  </c:pt>
                  <c:pt idx="66">
                    <c:v>4.0000000000000001E-3</c:v>
                  </c:pt>
                  <c:pt idx="67">
                    <c:v>8.0000000000000004E-4</c:v>
                  </c:pt>
                  <c:pt idx="68">
                    <c:v>6.9999999999999999E-4</c:v>
                  </c:pt>
                  <c:pt idx="69">
                    <c:v>1.9000000000000001E-4</c:v>
                  </c:pt>
                  <c:pt idx="70">
                    <c:v>1.1E-4</c:v>
                  </c:pt>
                  <c:pt idx="71">
                    <c:v>2.9999999999999997E-4</c:v>
                  </c:pt>
                  <c:pt idx="72">
                    <c:v>6.9999999999999994E-5</c:v>
                  </c:pt>
                  <c:pt idx="73">
                    <c:v>1.4999999999999999E-4</c:v>
                  </c:pt>
                  <c:pt idx="74">
                    <c:v>9.0000000000000006E-5</c:v>
                  </c:pt>
                  <c:pt idx="75">
                    <c:v>1.3999999999999999E-4</c:v>
                  </c:pt>
                  <c:pt idx="76">
                    <c:v>1.2E-4</c:v>
                  </c:pt>
                  <c:pt idx="77">
                    <c:v>2.9999999999999997E-4</c:v>
                  </c:pt>
                  <c:pt idx="78">
                    <c:v>1.8E-3</c:v>
                  </c:pt>
                  <c:pt idx="79">
                    <c:v>6.9999999999999999E-4</c:v>
                  </c:pt>
                  <c:pt idx="80">
                    <c:v>2.0000000000000001E-4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6.9999999999999999E-4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2.9999999999999997E-4</c:v>
                  </c:pt>
                  <c:pt idx="107">
                    <c:v>1.6999999999999999E-3</c:v>
                  </c:pt>
                  <c:pt idx="108">
                    <c:v>2.0000000000000001E-4</c:v>
                  </c:pt>
                  <c:pt idx="109">
                    <c:v>2.9999999999999997E-4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1E-4</c:v>
                  </c:pt>
                  <c:pt idx="118">
                    <c:v>5.9999999999999995E-4</c:v>
                  </c:pt>
                  <c:pt idx="119">
                    <c:v>2.0000000000000001E-4</c:v>
                  </c:pt>
                  <c:pt idx="120">
                    <c:v>2.9999999999999997E-4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2.0000000000000001E-4</c:v>
                  </c:pt>
                  <c:pt idx="124">
                    <c:v>1E-4</c:v>
                  </c:pt>
                  <c:pt idx="125">
                    <c:v>2.0000000000000001E-4</c:v>
                  </c:pt>
                  <c:pt idx="126">
                    <c:v>2.0000000000000001E-4</c:v>
                  </c:pt>
                  <c:pt idx="127">
                    <c:v>0</c:v>
                  </c:pt>
                  <c:pt idx="128">
                    <c:v>2.9999999999999997E-4</c:v>
                  </c:pt>
                  <c:pt idx="129">
                    <c:v>4.0000000000000002E-4</c:v>
                  </c:pt>
                  <c:pt idx="130">
                    <c:v>2.0000000000000001E-4</c:v>
                  </c:pt>
                  <c:pt idx="131">
                    <c:v>2.0000000000000001E-4</c:v>
                  </c:pt>
                  <c:pt idx="132">
                    <c:v>2.0000000000000001E-4</c:v>
                  </c:pt>
                  <c:pt idx="133">
                    <c:v>2.9999999999999997E-4</c:v>
                  </c:pt>
                  <c:pt idx="134">
                    <c:v>2.0000000000000001E-4</c:v>
                  </c:pt>
                  <c:pt idx="135">
                    <c:v>2.9999999999999997E-4</c:v>
                  </c:pt>
                  <c:pt idx="136">
                    <c:v>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2.9999999999999997E-4</c:v>
                  </c:pt>
                  <c:pt idx="141">
                    <c:v>0</c:v>
                  </c:pt>
                  <c:pt idx="142">
                    <c:v>2.0000000000000001E-4</c:v>
                  </c:pt>
                  <c:pt idx="143">
                    <c:v>4.0000000000000002E-4</c:v>
                  </c:pt>
                  <c:pt idx="144">
                    <c:v>2.0000000000000001E-4</c:v>
                  </c:pt>
                  <c:pt idx="145">
                    <c:v>2.9999999999999997E-4</c:v>
                  </c:pt>
                  <c:pt idx="146">
                    <c:v>2.0000000000000001E-4</c:v>
                  </c:pt>
                  <c:pt idx="147">
                    <c:v>2.0000000000000001E-4</c:v>
                  </c:pt>
                  <c:pt idx="148">
                    <c:v>2.0000000000000001E-4</c:v>
                  </c:pt>
                  <c:pt idx="149">
                    <c:v>2.0000000000000001E-4</c:v>
                  </c:pt>
                  <c:pt idx="150">
                    <c:v>2.9999999999999997E-4</c:v>
                  </c:pt>
                  <c:pt idx="151">
                    <c:v>2.9999999999999997E-4</c:v>
                  </c:pt>
                  <c:pt idx="152">
                    <c:v>2.0000000000000001E-4</c:v>
                  </c:pt>
                  <c:pt idx="153">
                    <c:v>2.9999999999999997E-4</c:v>
                  </c:pt>
                  <c:pt idx="154">
                    <c:v>2.0000000000000001E-4</c:v>
                  </c:pt>
                  <c:pt idx="155">
                    <c:v>0</c:v>
                  </c:pt>
                  <c:pt idx="156">
                    <c:v>2.0000000000000001E-4</c:v>
                  </c:pt>
                  <c:pt idx="157">
                    <c:v>2.0000000000000001E-4</c:v>
                  </c:pt>
                  <c:pt idx="158">
                    <c:v>2.0000000000000001E-4</c:v>
                  </c:pt>
                  <c:pt idx="159">
                    <c:v>4.0000000000000002E-4</c:v>
                  </c:pt>
                  <c:pt idx="160">
                    <c:v>2.9999999999999997E-4</c:v>
                  </c:pt>
                  <c:pt idx="161">
                    <c:v>2.9999999999999997E-4</c:v>
                  </c:pt>
                  <c:pt idx="162">
                    <c:v>2.0000000000000001E-4</c:v>
                  </c:pt>
                  <c:pt idx="163">
                    <c:v>1.5E-3</c:v>
                  </c:pt>
                  <c:pt idx="164">
                    <c:v>4.0000000000000002E-4</c:v>
                  </c:pt>
                  <c:pt idx="165">
                    <c:v>2.0000000000000001E-4</c:v>
                  </c:pt>
                  <c:pt idx="166">
                    <c:v>2E-3</c:v>
                  </c:pt>
                  <c:pt idx="167">
                    <c:v>2.9999999999999997E-4</c:v>
                  </c:pt>
                  <c:pt idx="168">
                    <c:v>1.1E-4</c:v>
                  </c:pt>
                  <c:pt idx="169">
                    <c:v>1.4E-3</c:v>
                  </c:pt>
                  <c:pt idx="17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-25840</c:v>
                </c:pt>
                <c:pt idx="1">
                  <c:v>-25522</c:v>
                </c:pt>
                <c:pt idx="2">
                  <c:v>-25519</c:v>
                </c:pt>
                <c:pt idx="3">
                  <c:v>-21155</c:v>
                </c:pt>
                <c:pt idx="4">
                  <c:v>-20894</c:v>
                </c:pt>
                <c:pt idx="5">
                  <c:v>-18696</c:v>
                </c:pt>
                <c:pt idx="6">
                  <c:v>-18672</c:v>
                </c:pt>
                <c:pt idx="7">
                  <c:v>-18368</c:v>
                </c:pt>
                <c:pt idx="8">
                  <c:v>-17046</c:v>
                </c:pt>
                <c:pt idx="9">
                  <c:v>-17003.5</c:v>
                </c:pt>
                <c:pt idx="10">
                  <c:v>-16174</c:v>
                </c:pt>
                <c:pt idx="11">
                  <c:v>-16158</c:v>
                </c:pt>
                <c:pt idx="12">
                  <c:v>-16157</c:v>
                </c:pt>
                <c:pt idx="13">
                  <c:v>-16152</c:v>
                </c:pt>
                <c:pt idx="14">
                  <c:v>-15534</c:v>
                </c:pt>
                <c:pt idx="15">
                  <c:v>-15525</c:v>
                </c:pt>
                <c:pt idx="16">
                  <c:v>-15505</c:v>
                </c:pt>
                <c:pt idx="17">
                  <c:v>-15505</c:v>
                </c:pt>
                <c:pt idx="18">
                  <c:v>-15201</c:v>
                </c:pt>
                <c:pt idx="19">
                  <c:v>-14659</c:v>
                </c:pt>
                <c:pt idx="20">
                  <c:v>-13516.5</c:v>
                </c:pt>
                <c:pt idx="21">
                  <c:v>-13514.5</c:v>
                </c:pt>
                <c:pt idx="22">
                  <c:v>-13514.5</c:v>
                </c:pt>
                <c:pt idx="23">
                  <c:v>-13486.5</c:v>
                </c:pt>
                <c:pt idx="24">
                  <c:v>-13482.5</c:v>
                </c:pt>
                <c:pt idx="25">
                  <c:v>-13154.5</c:v>
                </c:pt>
                <c:pt idx="26">
                  <c:v>-13073.5</c:v>
                </c:pt>
                <c:pt idx="27">
                  <c:v>-12388</c:v>
                </c:pt>
                <c:pt idx="28">
                  <c:v>-12388</c:v>
                </c:pt>
                <c:pt idx="29">
                  <c:v>-10937.5</c:v>
                </c:pt>
                <c:pt idx="30">
                  <c:v>-10936.5</c:v>
                </c:pt>
                <c:pt idx="31">
                  <c:v>-10574</c:v>
                </c:pt>
                <c:pt idx="32">
                  <c:v>-9756.5</c:v>
                </c:pt>
                <c:pt idx="33">
                  <c:v>-9516</c:v>
                </c:pt>
                <c:pt idx="34">
                  <c:v>-8273</c:v>
                </c:pt>
                <c:pt idx="35">
                  <c:v>-8271</c:v>
                </c:pt>
                <c:pt idx="36">
                  <c:v>-6090</c:v>
                </c:pt>
                <c:pt idx="37">
                  <c:v>-5806</c:v>
                </c:pt>
                <c:pt idx="38">
                  <c:v>-5805</c:v>
                </c:pt>
                <c:pt idx="39">
                  <c:v>-5046.5</c:v>
                </c:pt>
                <c:pt idx="40">
                  <c:v>-4746.5</c:v>
                </c:pt>
                <c:pt idx="41">
                  <c:v>-4540</c:v>
                </c:pt>
                <c:pt idx="42">
                  <c:v>-4540</c:v>
                </c:pt>
                <c:pt idx="43">
                  <c:v>-4532</c:v>
                </c:pt>
                <c:pt idx="44">
                  <c:v>-4532</c:v>
                </c:pt>
                <c:pt idx="45">
                  <c:v>-4421.5</c:v>
                </c:pt>
                <c:pt idx="46">
                  <c:v>-4309</c:v>
                </c:pt>
                <c:pt idx="47">
                  <c:v>-4094.5</c:v>
                </c:pt>
                <c:pt idx="48">
                  <c:v>-4094.5</c:v>
                </c:pt>
                <c:pt idx="49">
                  <c:v>-3989</c:v>
                </c:pt>
                <c:pt idx="50">
                  <c:v>-3989</c:v>
                </c:pt>
                <c:pt idx="51">
                  <c:v>-3603</c:v>
                </c:pt>
                <c:pt idx="52">
                  <c:v>-3255</c:v>
                </c:pt>
                <c:pt idx="53">
                  <c:v>-3107.5</c:v>
                </c:pt>
                <c:pt idx="54">
                  <c:v>-3107.5</c:v>
                </c:pt>
                <c:pt idx="55">
                  <c:v>-2507.5</c:v>
                </c:pt>
                <c:pt idx="56">
                  <c:v>-2018</c:v>
                </c:pt>
                <c:pt idx="57">
                  <c:v>-635.5</c:v>
                </c:pt>
                <c:pt idx="58">
                  <c:v>-355.5</c:v>
                </c:pt>
                <c:pt idx="59">
                  <c:v>-257</c:v>
                </c:pt>
                <c:pt idx="60">
                  <c:v>-240</c:v>
                </c:pt>
                <c:pt idx="61">
                  <c:v>-202</c:v>
                </c:pt>
                <c:pt idx="62">
                  <c:v>18</c:v>
                </c:pt>
                <c:pt idx="63">
                  <c:v>110</c:v>
                </c:pt>
                <c:pt idx="64">
                  <c:v>318</c:v>
                </c:pt>
                <c:pt idx="65">
                  <c:v>324</c:v>
                </c:pt>
                <c:pt idx="66">
                  <c:v>409</c:v>
                </c:pt>
                <c:pt idx="67">
                  <c:v>432</c:v>
                </c:pt>
                <c:pt idx="68">
                  <c:v>492</c:v>
                </c:pt>
                <c:pt idx="69">
                  <c:v>783.5</c:v>
                </c:pt>
                <c:pt idx="70">
                  <c:v>1133.5</c:v>
                </c:pt>
                <c:pt idx="71">
                  <c:v>1143</c:v>
                </c:pt>
                <c:pt idx="72">
                  <c:v>1164.5</c:v>
                </c:pt>
                <c:pt idx="73">
                  <c:v>1171.5</c:v>
                </c:pt>
                <c:pt idx="74">
                  <c:v>1171.5</c:v>
                </c:pt>
                <c:pt idx="75">
                  <c:v>1195.5</c:v>
                </c:pt>
                <c:pt idx="76">
                  <c:v>1199.5</c:v>
                </c:pt>
                <c:pt idx="77">
                  <c:v>1207.5</c:v>
                </c:pt>
                <c:pt idx="78">
                  <c:v>1521.5</c:v>
                </c:pt>
                <c:pt idx="79">
                  <c:v>1594.5</c:v>
                </c:pt>
                <c:pt idx="80">
                  <c:v>1840.5</c:v>
                </c:pt>
                <c:pt idx="81">
                  <c:v>1866</c:v>
                </c:pt>
                <c:pt idx="82">
                  <c:v>1899</c:v>
                </c:pt>
                <c:pt idx="83">
                  <c:v>1908</c:v>
                </c:pt>
                <c:pt idx="84">
                  <c:v>1914</c:v>
                </c:pt>
                <c:pt idx="85">
                  <c:v>1945</c:v>
                </c:pt>
                <c:pt idx="86">
                  <c:v>1972</c:v>
                </c:pt>
                <c:pt idx="87">
                  <c:v>1973</c:v>
                </c:pt>
                <c:pt idx="88">
                  <c:v>1975</c:v>
                </c:pt>
                <c:pt idx="89">
                  <c:v>2190.5</c:v>
                </c:pt>
                <c:pt idx="90">
                  <c:v>2222.5</c:v>
                </c:pt>
                <c:pt idx="91">
                  <c:v>2234</c:v>
                </c:pt>
                <c:pt idx="92">
                  <c:v>2239</c:v>
                </c:pt>
                <c:pt idx="93">
                  <c:v>2242</c:v>
                </c:pt>
                <c:pt idx="94">
                  <c:v>2257</c:v>
                </c:pt>
                <c:pt idx="95">
                  <c:v>2273</c:v>
                </c:pt>
                <c:pt idx="96">
                  <c:v>2274</c:v>
                </c:pt>
                <c:pt idx="97">
                  <c:v>2276</c:v>
                </c:pt>
                <c:pt idx="98">
                  <c:v>2286</c:v>
                </c:pt>
                <c:pt idx="99">
                  <c:v>2293</c:v>
                </c:pt>
                <c:pt idx="100">
                  <c:v>2299</c:v>
                </c:pt>
                <c:pt idx="101">
                  <c:v>2300</c:v>
                </c:pt>
                <c:pt idx="102">
                  <c:v>2302</c:v>
                </c:pt>
                <c:pt idx="103">
                  <c:v>2601</c:v>
                </c:pt>
                <c:pt idx="104">
                  <c:v>2606</c:v>
                </c:pt>
                <c:pt idx="105">
                  <c:v>2663</c:v>
                </c:pt>
                <c:pt idx="106">
                  <c:v>2967.5</c:v>
                </c:pt>
                <c:pt idx="107">
                  <c:v>2969</c:v>
                </c:pt>
                <c:pt idx="108">
                  <c:v>2969.5</c:v>
                </c:pt>
                <c:pt idx="109">
                  <c:v>2976.5</c:v>
                </c:pt>
                <c:pt idx="110">
                  <c:v>2978.5</c:v>
                </c:pt>
                <c:pt idx="111">
                  <c:v>2989</c:v>
                </c:pt>
                <c:pt idx="112">
                  <c:v>2994.5</c:v>
                </c:pt>
                <c:pt idx="113">
                  <c:v>3007.5</c:v>
                </c:pt>
                <c:pt idx="114">
                  <c:v>3008.5</c:v>
                </c:pt>
                <c:pt idx="115">
                  <c:v>3009.5</c:v>
                </c:pt>
                <c:pt idx="116">
                  <c:v>3013.5</c:v>
                </c:pt>
                <c:pt idx="117">
                  <c:v>3015.5</c:v>
                </c:pt>
                <c:pt idx="118">
                  <c:v>3022.5</c:v>
                </c:pt>
                <c:pt idx="119">
                  <c:v>3037.5</c:v>
                </c:pt>
                <c:pt idx="120">
                  <c:v>3042.5</c:v>
                </c:pt>
                <c:pt idx="121">
                  <c:v>3046.5</c:v>
                </c:pt>
                <c:pt idx="122">
                  <c:v>3072.5</c:v>
                </c:pt>
                <c:pt idx="123">
                  <c:v>3073.5</c:v>
                </c:pt>
                <c:pt idx="124">
                  <c:v>3261</c:v>
                </c:pt>
                <c:pt idx="125">
                  <c:v>3262</c:v>
                </c:pt>
                <c:pt idx="126">
                  <c:v>3285.5</c:v>
                </c:pt>
                <c:pt idx="127">
                  <c:v>3286</c:v>
                </c:pt>
                <c:pt idx="128">
                  <c:v>3286.5</c:v>
                </c:pt>
                <c:pt idx="129">
                  <c:v>3289.5</c:v>
                </c:pt>
                <c:pt idx="130">
                  <c:v>3297.5</c:v>
                </c:pt>
                <c:pt idx="131">
                  <c:v>3310.5</c:v>
                </c:pt>
                <c:pt idx="132">
                  <c:v>3311</c:v>
                </c:pt>
                <c:pt idx="133">
                  <c:v>3316.5</c:v>
                </c:pt>
                <c:pt idx="134">
                  <c:v>3317.5</c:v>
                </c:pt>
                <c:pt idx="135">
                  <c:v>3321.5</c:v>
                </c:pt>
                <c:pt idx="136">
                  <c:v>3327.5</c:v>
                </c:pt>
                <c:pt idx="137">
                  <c:v>3335.5</c:v>
                </c:pt>
                <c:pt idx="138">
                  <c:v>3340.5</c:v>
                </c:pt>
                <c:pt idx="139">
                  <c:v>3342.5</c:v>
                </c:pt>
                <c:pt idx="140">
                  <c:v>3343.5</c:v>
                </c:pt>
                <c:pt idx="141">
                  <c:v>3344</c:v>
                </c:pt>
                <c:pt idx="142">
                  <c:v>3344.5</c:v>
                </c:pt>
                <c:pt idx="143">
                  <c:v>3345.5</c:v>
                </c:pt>
                <c:pt idx="144">
                  <c:v>3348.5</c:v>
                </c:pt>
                <c:pt idx="145">
                  <c:v>3349.5</c:v>
                </c:pt>
                <c:pt idx="146">
                  <c:v>3351.5</c:v>
                </c:pt>
                <c:pt idx="147">
                  <c:v>3352.5</c:v>
                </c:pt>
                <c:pt idx="148">
                  <c:v>3361.5</c:v>
                </c:pt>
                <c:pt idx="149">
                  <c:v>3363.5</c:v>
                </c:pt>
                <c:pt idx="150">
                  <c:v>3364.5</c:v>
                </c:pt>
                <c:pt idx="151">
                  <c:v>3365.5</c:v>
                </c:pt>
                <c:pt idx="152">
                  <c:v>3373.5</c:v>
                </c:pt>
                <c:pt idx="153">
                  <c:v>3375.5</c:v>
                </c:pt>
                <c:pt idx="154">
                  <c:v>3380.5</c:v>
                </c:pt>
                <c:pt idx="155">
                  <c:v>3384.5</c:v>
                </c:pt>
                <c:pt idx="156">
                  <c:v>3386.5</c:v>
                </c:pt>
                <c:pt idx="157">
                  <c:v>3393.5</c:v>
                </c:pt>
                <c:pt idx="158">
                  <c:v>3404.5</c:v>
                </c:pt>
                <c:pt idx="159">
                  <c:v>3598.5</c:v>
                </c:pt>
                <c:pt idx="160">
                  <c:v>3599.5</c:v>
                </c:pt>
                <c:pt idx="161">
                  <c:v>3637.5</c:v>
                </c:pt>
                <c:pt idx="162">
                  <c:v>3703.5</c:v>
                </c:pt>
                <c:pt idx="163">
                  <c:v>3730.5</c:v>
                </c:pt>
                <c:pt idx="164">
                  <c:v>4109.5</c:v>
                </c:pt>
                <c:pt idx="165">
                  <c:v>4151</c:v>
                </c:pt>
                <c:pt idx="166">
                  <c:v>4809</c:v>
                </c:pt>
                <c:pt idx="167">
                  <c:v>4812</c:v>
                </c:pt>
                <c:pt idx="168">
                  <c:v>5462</c:v>
                </c:pt>
                <c:pt idx="169">
                  <c:v>6989</c:v>
                </c:pt>
                <c:pt idx="170">
                  <c:v>7653</c:v>
                </c:pt>
              </c:numCache>
            </c:numRef>
          </c:xVal>
          <c:yVal>
            <c:numRef>
              <c:f>Active!$I$21:$I$984</c:f>
              <c:numCache>
                <c:formatCode>General</c:formatCode>
                <c:ptCount val="964"/>
                <c:pt idx="15">
                  <c:v>8.3344999999098945E-2</c:v>
                </c:pt>
                <c:pt idx="17">
                  <c:v>2.148999999917578E-3</c:v>
                </c:pt>
                <c:pt idx="18">
                  <c:v>4.4969800001126714E-2</c:v>
                </c:pt>
                <c:pt idx="21">
                  <c:v>-3.6757900001248345E-2</c:v>
                </c:pt>
                <c:pt idx="23">
                  <c:v>9.5676999990246259E-3</c:v>
                </c:pt>
                <c:pt idx="24">
                  <c:v>-6.5671500000462402E-2</c:v>
                </c:pt>
                <c:pt idx="25">
                  <c:v>9.5714099996257573E-2</c:v>
                </c:pt>
                <c:pt idx="26">
                  <c:v>0.20012030000361847</c:v>
                </c:pt>
                <c:pt idx="27">
                  <c:v>-5.9976000047754496E-3</c:v>
                </c:pt>
                <c:pt idx="29">
                  <c:v>0.20238750000135042</c:v>
                </c:pt>
                <c:pt idx="30">
                  <c:v>0.18957770000270102</c:v>
                </c:pt>
                <c:pt idx="31">
                  <c:v>-0.24197480000293581</c:v>
                </c:pt>
                <c:pt idx="32">
                  <c:v>-0.20798630000354024</c:v>
                </c:pt>
                <c:pt idx="33">
                  <c:v>0.16525679999904241</c:v>
                </c:pt>
                <c:pt idx="58">
                  <c:v>2.0838999989791773E-3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86-40F3-A71A-2C8E7875E3F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-25840</c:v>
                </c:pt>
                <c:pt idx="1">
                  <c:v>-25522</c:v>
                </c:pt>
                <c:pt idx="2">
                  <c:v>-25519</c:v>
                </c:pt>
                <c:pt idx="3">
                  <c:v>-21155</c:v>
                </c:pt>
                <c:pt idx="4">
                  <c:v>-20894</c:v>
                </c:pt>
                <c:pt idx="5">
                  <c:v>-18696</c:v>
                </c:pt>
                <c:pt idx="6">
                  <c:v>-18672</c:v>
                </c:pt>
                <c:pt idx="7">
                  <c:v>-18368</c:v>
                </c:pt>
                <c:pt idx="8">
                  <c:v>-17046</c:v>
                </c:pt>
                <c:pt idx="9">
                  <c:v>-17003.5</c:v>
                </c:pt>
                <c:pt idx="10">
                  <c:v>-16174</c:v>
                </c:pt>
                <c:pt idx="11">
                  <c:v>-16158</c:v>
                </c:pt>
                <c:pt idx="12">
                  <c:v>-16157</c:v>
                </c:pt>
                <c:pt idx="13">
                  <c:v>-16152</c:v>
                </c:pt>
                <c:pt idx="14">
                  <c:v>-15534</c:v>
                </c:pt>
                <c:pt idx="15">
                  <c:v>-15525</c:v>
                </c:pt>
                <c:pt idx="16">
                  <c:v>-15505</c:v>
                </c:pt>
                <c:pt idx="17">
                  <c:v>-15505</c:v>
                </c:pt>
                <c:pt idx="18">
                  <c:v>-15201</c:v>
                </c:pt>
                <c:pt idx="19">
                  <c:v>-14659</c:v>
                </c:pt>
                <c:pt idx="20">
                  <c:v>-13516.5</c:v>
                </c:pt>
                <c:pt idx="21">
                  <c:v>-13514.5</c:v>
                </c:pt>
                <c:pt idx="22">
                  <c:v>-13514.5</c:v>
                </c:pt>
                <c:pt idx="23">
                  <c:v>-13486.5</c:v>
                </c:pt>
                <c:pt idx="24">
                  <c:v>-13482.5</c:v>
                </c:pt>
                <c:pt idx="25">
                  <c:v>-13154.5</c:v>
                </c:pt>
                <c:pt idx="26">
                  <c:v>-13073.5</c:v>
                </c:pt>
                <c:pt idx="27">
                  <c:v>-12388</c:v>
                </c:pt>
                <c:pt idx="28">
                  <c:v>-12388</c:v>
                </c:pt>
                <c:pt idx="29">
                  <c:v>-10937.5</c:v>
                </c:pt>
                <c:pt idx="30">
                  <c:v>-10936.5</c:v>
                </c:pt>
                <c:pt idx="31">
                  <c:v>-10574</c:v>
                </c:pt>
                <c:pt idx="32">
                  <c:v>-9756.5</c:v>
                </c:pt>
                <c:pt idx="33">
                  <c:v>-9516</c:v>
                </c:pt>
                <c:pt idx="34">
                  <c:v>-8273</c:v>
                </c:pt>
                <c:pt idx="35">
                  <c:v>-8271</c:v>
                </c:pt>
                <c:pt idx="36">
                  <c:v>-6090</c:v>
                </c:pt>
                <c:pt idx="37">
                  <c:v>-5806</c:v>
                </c:pt>
                <c:pt idx="38">
                  <c:v>-5805</c:v>
                </c:pt>
                <c:pt idx="39">
                  <c:v>-5046.5</c:v>
                </c:pt>
                <c:pt idx="40">
                  <c:v>-4746.5</c:v>
                </c:pt>
                <c:pt idx="41">
                  <c:v>-4540</c:v>
                </c:pt>
                <c:pt idx="42">
                  <c:v>-4540</c:v>
                </c:pt>
                <c:pt idx="43">
                  <c:v>-4532</c:v>
                </c:pt>
                <c:pt idx="44">
                  <c:v>-4532</c:v>
                </c:pt>
                <c:pt idx="45">
                  <c:v>-4421.5</c:v>
                </c:pt>
                <c:pt idx="46">
                  <c:v>-4309</c:v>
                </c:pt>
                <c:pt idx="47">
                  <c:v>-4094.5</c:v>
                </c:pt>
                <c:pt idx="48">
                  <c:v>-4094.5</c:v>
                </c:pt>
                <c:pt idx="49">
                  <c:v>-3989</c:v>
                </c:pt>
                <c:pt idx="50">
                  <c:v>-3989</c:v>
                </c:pt>
                <c:pt idx="51">
                  <c:v>-3603</c:v>
                </c:pt>
                <c:pt idx="52">
                  <c:v>-3255</c:v>
                </c:pt>
                <c:pt idx="53">
                  <c:v>-3107.5</c:v>
                </c:pt>
                <c:pt idx="54">
                  <c:v>-3107.5</c:v>
                </c:pt>
                <c:pt idx="55">
                  <c:v>-2507.5</c:v>
                </c:pt>
                <c:pt idx="56">
                  <c:v>-2018</c:v>
                </c:pt>
                <c:pt idx="57">
                  <c:v>-635.5</c:v>
                </c:pt>
                <c:pt idx="58">
                  <c:v>-355.5</c:v>
                </c:pt>
                <c:pt idx="59">
                  <c:v>-257</c:v>
                </c:pt>
                <c:pt idx="60">
                  <c:v>-240</c:v>
                </c:pt>
                <c:pt idx="61">
                  <c:v>-202</c:v>
                </c:pt>
                <c:pt idx="62">
                  <c:v>18</c:v>
                </c:pt>
                <c:pt idx="63">
                  <c:v>110</c:v>
                </c:pt>
                <c:pt idx="64">
                  <c:v>318</c:v>
                </c:pt>
                <c:pt idx="65">
                  <c:v>324</c:v>
                </c:pt>
                <c:pt idx="66">
                  <c:v>409</c:v>
                </c:pt>
                <c:pt idx="67">
                  <c:v>432</c:v>
                </c:pt>
                <c:pt idx="68">
                  <c:v>492</c:v>
                </c:pt>
                <c:pt idx="69">
                  <c:v>783.5</c:v>
                </c:pt>
                <c:pt idx="70">
                  <c:v>1133.5</c:v>
                </c:pt>
                <c:pt idx="71">
                  <c:v>1143</c:v>
                </c:pt>
                <c:pt idx="72">
                  <c:v>1164.5</c:v>
                </c:pt>
                <c:pt idx="73">
                  <c:v>1171.5</c:v>
                </c:pt>
                <c:pt idx="74">
                  <c:v>1171.5</c:v>
                </c:pt>
                <c:pt idx="75">
                  <c:v>1195.5</c:v>
                </c:pt>
                <c:pt idx="76">
                  <c:v>1199.5</c:v>
                </c:pt>
                <c:pt idx="77">
                  <c:v>1207.5</c:v>
                </c:pt>
                <c:pt idx="78">
                  <c:v>1521.5</c:v>
                </c:pt>
                <c:pt idx="79">
                  <c:v>1594.5</c:v>
                </c:pt>
                <c:pt idx="80">
                  <c:v>1840.5</c:v>
                </c:pt>
                <c:pt idx="81">
                  <c:v>1866</c:v>
                </c:pt>
                <c:pt idx="82">
                  <c:v>1899</c:v>
                </c:pt>
                <c:pt idx="83">
                  <c:v>1908</c:v>
                </c:pt>
                <c:pt idx="84">
                  <c:v>1914</c:v>
                </c:pt>
                <c:pt idx="85">
                  <c:v>1945</c:v>
                </c:pt>
                <c:pt idx="86">
                  <c:v>1972</c:v>
                </c:pt>
                <c:pt idx="87">
                  <c:v>1973</c:v>
                </c:pt>
                <c:pt idx="88">
                  <c:v>1975</c:v>
                </c:pt>
                <c:pt idx="89">
                  <c:v>2190.5</c:v>
                </c:pt>
                <c:pt idx="90">
                  <c:v>2222.5</c:v>
                </c:pt>
                <c:pt idx="91">
                  <c:v>2234</c:v>
                </c:pt>
                <c:pt idx="92">
                  <c:v>2239</c:v>
                </c:pt>
                <c:pt idx="93">
                  <c:v>2242</c:v>
                </c:pt>
                <c:pt idx="94">
                  <c:v>2257</c:v>
                </c:pt>
                <c:pt idx="95">
                  <c:v>2273</c:v>
                </c:pt>
                <c:pt idx="96">
                  <c:v>2274</c:v>
                </c:pt>
                <c:pt idx="97">
                  <c:v>2276</c:v>
                </c:pt>
                <c:pt idx="98">
                  <c:v>2286</c:v>
                </c:pt>
                <c:pt idx="99">
                  <c:v>2293</c:v>
                </c:pt>
                <c:pt idx="100">
                  <c:v>2299</c:v>
                </c:pt>
                <c:pt idx="101">
                  <c:v>2300</c:v>
                </c:pt>
                <c:pt idx="102">
                  <c:v>2302</c:v>
                </c:pt>
                <c:pt idx="103">
                  <c:v>2601</c:v>
                </c:pt>
                <c:pt idx="104">
                  <c:v>2606</c:v>
                </c:pt>
                <c:pt idx="105">
                  <c:v>2663</c:v>
                </c:pt>
                <c:pt idx="106">
                  <c:v>2967.5</c:v>
                </c:pt>
                <c:pt idx="107">
                  <c:v>2969</c:v>
                </c:pt>
                <c:pt idx="108">
                  <c:v>2969.5</c:v>
                </c:pt>
                <c:pt idx="109">
                  <c:v>2976.5</c:v>
                </c:pt>
                <c:pt idx="110">
                  <c:v>2978.5</c:v>
                </c:pt>
                <c:pt idx="111">
                  <c:v>2989</c:v>
                </c:pt>
                <c:pt idx="112">
                  <c:v>2994.5</c:v>
                </c:pt>
                <c:pt idx="113">
                  <c:v>3007.5</c:v>
                </c:pt>
                <c:pt idx="114">
                  <c:v>3008.5</c:v>
                </c:pt>
                <c:pt idx="115">
                  <c:v>3009.5</c:v>
                </c:pt>
                <c:pt idx="116">
                  <c:v>3013.5</c:v>
                </c:pt>
                <c:pt idx="117">
                  <c:v>3015.5</c:v>
                </c:pt>
                <c:pt idx="118">
                  <c:v>3022.5</c:v>
                </c:pt>
                <c:pt idx="119">
                  <c:v>3037.5</c:v>
                </c:pt>
                <c:pt idx="120">
                  <c:v>3042.5</c:v>
                </c:pt>
                <c:pt idx="121">
                  <c:v>3046.5</c:v>
                </c:pt>
                <c:pt idx="122">
                  <c:v>3072.5</c:v>
                </c:pt>
                <c:pt idx="123">
                  <c:v>3073.5</c:v>
                </c:pt>
                <c:pt idx="124">
                  <c:v>3261</c:v>
                </c:pt>
                <c:pt idx="125">
                  <c:v>3262</c:v>
                </c:pt>
                <c:pt idx="126">
                  <c:v>3285.5</c:v>
                </c:pt>
                <c:pt idx="127">
                  <c:v>3286</c:v>
                </c:pt>
                <c:pt idx="128">
                  <c:v>3286.5</c:v>
                </c:pt>
                <c:pt idx="129">
                  <c:v>3289.5</c:v>
                </c:pt>
                <c:pt idx="130">
                  <c:v>3297.5</c:v>
                </c:pt>
                <c:pt idx="131">
                  <c:v>3310.5</c:v>
                </c:pt>
                <c:pt idx="132">
                  <c:v>3311</c:v>
                </c:pt>
                <c:pt idx="133">
                  <c:v>3316.5</c:v>
                </c:pt>
                <c:pt idx="134">
                  <c:v>3317.5</c:v>
                </c:pt>
                <c:pt idx="135">
                  <c:v>3321.5</c:v>
                </c:pt>
                <c:pt idx="136">
                  <c:v>3327.5</c:v>
                </c:pt>
                <c:pt idx="137">
                  <c:v>3335.5</c:v>
                </c:pt>
                <c:pt idx="138">
                  <c:v>3340.5</c:v>
                </c:pt>
                <c:pt idx="139">
                  <c:v>3342.5</c:v>
                </c:pt>
                <c:pt idx="140">
                  <c:v>3343.5</c:v>
                </c:pt>
                <c:pt idx="141">
                  <c:v>3344</c:v>
                </c:pt>
                <c:pt idx="142">
                  <c:v>3344.5</c:v>
                </c:pt>
                <c:pt idx="143">
                  <c:v>3345.5</c:v>
                </c:pt>
                <c:pt idx="144">
                  <c:v>3348.5</c:v>
                </c:pt>
                <c:pt idx="145">
                  <c:v>3349.5</c:v>
                </c:pt>
                <c:pt idx="146">
                  <c:v>3351.5</c:v>
                </c:pt>
                <c:pt idx="147">
                  <c:v>3352.5</c:v>
                </c:pt>
                <c:pt idx="148">
                  <c:v>3361.5</c:v>
                </c:pt>
                <c:pt idx="149">
                  <c:v>3363.5</c:v>
                </c:pt>
                <c:pt idx="150">
                  <c:v>3364.5</c:v>
                </c:pt>
                <c:pt idx="151">
                  <c:v>3365.5</c:v>
                </c:pt>
                <c:pt idx="152">
                  <c:v>3373.5</c:v>
                </c:pt>
                <c:pt idx="153">
                  <c:v>3375.5</c:v>
                </c:pt>
                <c:pt idx="154">
                  <c:v>3380.5</c:v>
                </c:pt>
                <c:pt idx="155">
                  <c:v>3384.5</c:v>
                </c:pt>
                <c:pt idx="156">
                  <c:v>3386.5</c:v>
                </c:pt>
                <c:pt idx="157">
                  <c:v>3393.5</c:v>
                </c:pt>
                <c:pt idx="158">
                  <c:v>3404.5</c:v>
                </c:pt>
                <c:pt idx="159">
                  <c:v>3598.5</c:v>
                </c:pt>
                <c:pt idx="160">
                  <c:v>3599.5</c:v>
                </c:pt>
                <c:pt idx="161">
                  <c:v>3637.5</c:v>
                </c:pt>
                <c:pt idx="162">
                  <c:v>3703.5</c:v>
                </c:pt>
                <c:pt idx="163">
                  <c:v>3730.5</c:v>
                </c:pt>
                <c:pt idx="164">
                  <c:v>4109.5</c:v>
                </c:pt>
                <c:pt idx="165">
                  <c:v>4151</c:v>
                </c:pt>
                <c:pt idx="166">
                  <c:v>4809</c:v>
                </c:pt>
                <c:pt idx="167">
                  <c:v>4812</c:v>
                </c:pt>
                <c:pt idx="168">
                  <c:v>5462</c:v>
                </c:pt>
                <c:pt idx="169">
                  <c:v>6989</c:v>
                </c:pt>
                <c:pt idx="170">
                  <c:v>7653</c:v>
                </c:pt>
              </c:numCache>
            </c:numRef>
          </c:xVal>
          <c:yVal>
            <c:numRef>
              <c:f>Active!$J$21:$J$984</c:f>
              <c:numCache>
                <c:formatCode>General</c:formatCode>
                <c:ptCount val="964"/>
                <c:pt idx="16">
                  <c:v>1.4899999951012433E-4</c:v>
                </c:pt>
                <c:pt idx="20">
                  <c:v>1.861699995060917E-3</c:v>
                </c:pt>
                <c:pt idx="22">
                  <c:v>2.4209999537561089E-4</c:v>
                </c:pt>
                <c:pt idx="28">
                  <c:v>-3.997600004367996E-3</c:v>
                </c:pt>
                <c:pt idx="34">
                  <c:v>-1.1324600003717933E-2</c:v>
                </c:pt>
                <c:pt idx="35">
                  <c:v>-1.6944199996942189E-2</c:v>
                </c:pt>
                <c:pt idx="36">
                  <c:v>8.820000002742745E-4</c:v>
                </c:pt>
                <c:pt idx="37">
                  <c:v>-1.8101199995726347E-2</c:v>
                </c:pt>
                <c:pt idx="38">
                  <c:v>5.0889999984065071E-3</c:v>
                </c:pt>
                <c:pt idx="39">
                  <c:v>-3.4429999504936859E-4</c:v>
                </c:pt>
                <c:pt idx="40">
                  <c:v>8.1570000475039706E-4</c:v>
                </c:pt>
                <c:pt idx="42">
                  <c:v>-1.4079999964451417E-3</c:v>
                </c:pt>
                <c:pt idx="44">
                  <c:v>2.1360000391723588E-4</c:v>
                </c:pt>
                <c:pt idx="45">
                  <c:v>-9.692999956314452E-4</c:v>
                </c:pt>
                <c:pt idx="46">
                  <c:v>-7.7180000516818836E-4</c:v>
                </c:pt>
                <c:pt idx="55">
                  <c:v>1.7735000001266599E-3</c:v>
                </c:pt>
                <c:pt idx="56">
                  <c:v>3.763999993680045E-4</c:v>
                </c:pt>
                <c:pt idx="57">
                  <c:v>-1.0720999998738989E-3</c:v>
                </c:pt>
                <c:pt idx="67">
                  <c:v>-8.3360000280663371E-4</c:v>
                </c:pt>
                <c:pt idx="78">
                  <c:v>-2.1069999638712034E-4</c:v>
                </c:pt>
                <c:pt idx="107">
                  <c:v>-6.9619999703718349E-4</c:v>
                </c:pt>
                <c:pt idx="118">
                  <c:v>4.7949999861884862E-4</c:v>
                </c:pt>
                <c:pt idx="127">
                  <c:v>4.9720000242814422E-4</c:v>
                </c:pt>
                <c:pt idx="163">
                  <c:v>-5.8900004660245031E-5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686-40F3-A71A-2C8E7875E3F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41">
                    <c:v>0</c:v>
                  </c:pt>
                  <c:pt idx="43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3.0000000000000001E-3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9.0000000000000006E-5</c:v>
                  </c:pt>
                  <c:pt idx="60">
                    <c:v>6.9999999999999994E-5</c:v>
                  </c:pt>
                  <c:pt idx="61">
                    <c:v>8.0000000000000007E-5</c:v>
                  </c:pt>
                  <c:pt idx="62">
                    <c:v>1.8000000000000001E-4</c:v>
                  </c:pt>
                  <c:pt idx="63">
                    <c:v>8.0000000000000007E-5</c:v>
                  </c:pt>
                  <c:pt idx="64">
                    <c:v>6.9999999999999994E-5</c:v>
                  </c:pt>
                  <c:pt idx="65">
                    <c:v>1.2999999999999999E-4</c:v>
                  </c:pt>
                  <c:pt idx="66">
                    <c:v>4.0000000000000001E-3</c:v>
                  </c:pt>
                  <c:pt idx="67">
                    <c:v>8.0000000000000004E-4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41">
                    <c:v>0</c:v>
                  </c:pt>
                  <c:pt idx="43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3.0000000000000001E-3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9.0000000000000006E-5</c:v>
                  </c:pt>
                  <c:pt idx="60">
                    <c:v>6.9999999999999994E-5</c:v>
                  </c:pt>
                  <c:pt idx="61">
                    <c:v>8.0000000000000007E-5</c:v>
                  </c:pt>
                  <c:pt idx="62">
                    <c:v>1.8000000000000001E-4</c:v>
                  </c:pt>
                  <c:pt idx="63">
                    <c:v>8.0000000000000007E-5</c:v>
                  </c:pt>
                  <c:pt idx="64">
                    <c:v>6.9999999999999994E-5</c:v>
                  </c:pt>
                  <c:pt idx="65">
                    <c:v>1.2999999999999999E-4</c:v>
                  </c:pt>
                  <c:pt idx="66">
                    <c:v>4.0000000000000001E-3</c:v>
                  </c:pt>
                  <c:pt idx="6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-25840</c:v>
                </c:pt>
                <c:pt idx="1">
                  <c:v>-25522</c:v>
                </c:pt>
                <c:pt idx="2">
                  <c:v>-25519</c:v>
                </c:pt>
                <c:pt idx="3">
                  <c:v>-21155</c:v>
                </c:pt>
                <c:pt idx="4">
                  <c:v>-20894</c:v>
                </c:pt>
                <c:pt idx="5">
                  <c:v>-18696</c:v>
                </c:pt>
                <c:pt idx="6">
                  <c:v>-18672</c:v>
                </c:pt>
                <c:pt idx="7">
                  <c:v>-18368</c:v>
                </c:pt>
                <c:pt idx="8">
                  <c:v>-17046</c:v>
                </c:pt>
                <c:pt idx="9">
                  <c:v>-17003.5</c:v>
                </c:pt>
                <c:pt idx="10">
                  <c:v>-16174</c:v>
                </c:pt>
                <c:pt idx="11">
                  <c:v>-16158</c:v>
                </c:pt>
                <c:pt idx="12">
                  <c:v>-16157</c:v>
                </c:pt>
                <c:pt idx="13">
                  <c:v>-16152</c:v>
                </c:pt>
                <c:pt idx="14">
                  <c:v>-15534</c:v>
                </c:pt>
                <c:pt idx="15">
                  <c:v>-15525</c:v>
                </c:pt>
                <c:pt idx="16">
                  <c:v>-15505</c:v>
                </c:pt>
                <c:pt idx="17">
                  <c:v>-15505</c:v>
                </c:pt>
                <c:pt idx="18">
                  <c:v>-15201</c:v>
                </c:pt>
                <c:pt idx="19">
                  <c:v>-14659</c:v>
                </c:pt>
                <c:pt idx="20">
                  <c:v>-13516.5</c:v>
                </c:pt>
                <c:pt idx="21">
                  <c:v>-13514.5</c:v>
                </c:pt>
                <c:pt idx="22">
                  <c:v>-13514.5</c:v>
                </c:pt>
                <c:pt idx="23">
                  <c:v>-13486.5</c:v>
                </c:pt>
                <c:pt idx="24">
                  <c:v>-13482.5</c:v>
                </c:pt>
                <c:pt idx="25">
                  <c:v>-13154.5</c:v>
                </c:pt>
                <c:pt idx="26">
                  <c:v>-13073.5</c:v>
                </c:pt>
                <c:pt idx="27">
                  <c:v>-12388</c:v>
                </c:pt>
                <c:pt idx="28">
                  <c:v>-12388</c:v>
                </c:pt>
                <c:pt idx="29">
                  <c:v>-10937.5</c:v>
                </c:pt>
                <c:pt idx="30">
                  <c:v>-10936.5</c:v>
                </c:pt>
                <c:pt idx="31">
                  <c:v>-10574</c:v>
                </c:pt>
                <c:pt idx="32">
                  <c:v>-9756.5</c:v>
                </c:pt>
                <c:pt idx="33">
                  <c:v>-9516</c:v>
                </c:pt>
                <c:pt idx="34">
                  <c:v>-8273</c:v>
                </c:pt>
                <c:pt idx="35">
                  <c:v>-8271</c:v>
                </c:pt>
                <c:pt idx="36">
                  <c:v>-6090</c:v>
                </c:pt>
                <c:pt idx="37">
                  <c:v>-5806</c:v>
                </c:pt>
                <c:pt idx="38">
                  <c:v>-5805</c:v>
                </c:pt>
                <c:pt idx="39">
                  <c:v>-5046.5</c:v>
                </c:pt>
                <c:pt idx="40">
                  <c:v>-4746.5</c:v>
                </c:pt>
                <c:pt idx="41">
                  <c:v>-4540</c:v>
                </c:pt>
                <c:pt idx="42">
                  <c:v>-4540</c:v>
                </c:pt>
                <c:pt idx="43">
                  <c:v>-4532</c:v>
                </c:pt>
                <c:pt idx="44">
                  <c:v>-4532</c:v>
                </c:pt>
                <c:pt idx="45">
                  <c:v>-4421.5</c:v>
                </c:pt>
                <c:pt idx="46">
                  <c:v>-4309</c:v>
                </c:pt>
                <c:pt idx="47">
                  <c:v>-4094.5</c:v>
                </c:pt>
                <c:pt idx="48">
                  <c:v>-4094.5</c:v>
                </c:pt>
                <c:pt idx="49">
                  <c:v>-3989</c:v>
                </c:pt>
                <c:pt idx="50">
                  <c:v>-3989</c:v>
                </c:pt>
                <c:pt idx="51">
                  <c:v>-3603</c:v>
                </c:pt>
                <c:pt idx="52">
                  <c:v>-3255</c:v>
                </c:pt>
                <c:pt idx="53">
                  <c:v>-3107.5</c:v>
                </c:pt>
                <c:pt idx="54">
                  <c:v>-3107.5</c:v>
                </c:pt>
                <c:pt idx="55">
                  <c:v>-2507.5</c:v>
                </c:pt>
                <c:pt idx="56">
                  <c:v>-2018</c:v>
                </c:pt>
                <c:pt idx="57">
                  <c:v>-635.5</c:v>
                </c:pt>
                <c:pt idx="58">
                  <c:v>-355.5</c:v>
                </c:pt>
                <c:pt idx="59">
                  <c:v>-257</c:v>
                </c:pt>
                <c:pt idx="60">
                  <c:v>-240</c:v>
                </c:pt>
                <c:pt idx="61">
                  <c:v>-202</c:v>
                </c:pt>
                <c:pt idx="62">
                  <c:v>18</c:v>
                </c:pt>
                <c:pt idx="63">
                  <c:v>110</c:v>
                </c:pt>
                <c:pt idx="64">
                  <c:v>318</c:v>
                </c:pt>
                <c:pt idx="65">
                  <c:v>324</c:v>
                </c:pt>
                <c:pt idx="66">
                  <c:v>409</c:v>
                </c:pt>
                <c:pt idx="67">
                  <c:v>432</c:v>
                </c:pt>
                <c:pt idx="68">
                  <c:v>492</c:v>
                </c:pt>
                <c:pt idx="69">
                  <c:v>783.5</c:v>
                </c:pt>
                <c:pt idx="70">
                  <c:v>1133.5</c:v>
                </c:pt>
                <c:pt idx="71">
                  <c:v>1143</c:v>
                </c:pt>
                <c:pt idx="72">
                  <c:v>1164.5</c:v>
                </c:pt>
                <c:pt idx="73">
                  <c:v>1171.5</c:v>
                </c:pt>
                <c:pt idx="74">
                  <c:v>1171.5</c:v>
                </c:pt>
                <c:pt idx="75">
                  <c:v>1195.5</c:v>
                </c:pt>
                <c:pt idx="76">
                  <c:v>1199.5</c:v>
                </c:pt>
                <c:pt idx="77">
                  <c:v>1207.5</c:v>
                </c:pt>
                <c:pt idx="78">
                  <c:v>1521.5</c:v>
                </c:pt>
                <c:pt idx="79">
                  <c:v>1594.5</c:v>
                </c:pt>
                <c:pt idx="80">
                  <c:v>1840.5</c:v>
                </c:pt>
                <c:pt idx="81">
                  <c:v>1866</c:v>
                </c:pt>
                <c:pt idx="82">
                  <c:v>1899</c:v>
                </c:pt>
                <c:pt idx="83">
                  <c:v>1908</c:v>
                </c:pt>
                <c:pt idx="84">
                  <c:v>1914</c:v>
                </c:pt>
                <c:pt idx="85">
                  <c:v>1945</c:v>
                </c:pt>
                <c:pt idx="86">
                  <c:v>1972</c:v>
                </c:pt>
                <c:pt idx="87">
                  <c:v>1973</c:v>
                </c:pt>
                <c:pt idx="88">
                  <c:v>1975</c:v>
                </c:pt>
                <c:pt idx="89">
                  <c:v>2190.5</c:v>
                </c:pt>
                <c:pt idx="90">
                  <c:v>2222.5</c:v>
                </c:pt>
                <c:pt idx="91">
                  <c:v>2234</c:v>
                </c:pt>
                <c:pt idx="92">
                  <c:v>2239</c:v>
                </c:pt>
                <c:pt idx="93">
                  <c:v>2242</c:v>
                </c:pt>
                <c:pt idx="94">
                  <c:v>2257</c:v>
                </c:pt>
                <c:pt idx="95">
                  <c:v>2273</c:v>
                </c:pt>
                <c:pt idx="96">
                  <c:v>2274</c:v>
                </c:pt>
                <c:pt idx="97">
                  <c:v>2276</c:v>
                </c:pt>
                <c:pt idx="98">
                  <c:v>2286</c:v>
                </c:pt>
                <c:pt idx="99">
                  <c:v>2293</c:v>
                </c:pt>
                <c:pt idx="100">
                  <c:v>2299</c:v>
                </c:pt>
                <c:pt idx="101">
                  <c:v>2300</c:v>
                </c:pt>
                <c:pt idx="102">
                  <c:v>2302</c:v>
                </c:pt>
                <c:pt idx="103">
                  <c:v>2601</c:v>
                </c:pt>
                <c:pt idx="104">
                  <c:v>2606</c:v>
                </c:pt>
                <c:pt idx="105">
                  <c:v>2663</c:v>
                </c:pt>
                <c:pt idx="106">
                  <c:v>2967.5</c:v>
                </c:pt>
                <c:pt idx="107">
                  <c:v>2969</c:v>
                </c:pt>
                <c:pt idx="108">
                  <c:v>2969.5</c:v>
                </c:pt>
                <c:pt idx="109">
                  <c:v>2976.5</c:v>
                </c:pt>
                <c:pt idx="110">
                  <c:v>2978.5</c:v>
                </c:pt>
                <c:pt idx="111">
                  <c:v>2989</c:v>
                </c:pt>
                <c:pt idx="112">
                  <c:v>2994.5</c:v>
                </c:pt>
                <c:pt idx="113">
                  <c:v>3007.5</c:v>
                </c:pt>
                <c:pt idx="114">
                  <c:v>3008.5</c:v>
                </c:pt>
                <c:pt idx="115">
                  <c:v>3009.5</c:v>
                </c:pt>
                <c:pt idx="116">
                  <c:v>3013.5</c:v>
                </c:pt>
                <c:pt idx="117">
                  <c:v>3015.5</c:v>
                </c:pt>
                <c:pt idx="118">
                  <c:v>3022.5</c:v>
                </c:pt>
                <c:pt idx="119">
                  <c:v>3037.5</c:v>
                </c:pt>
                <c:pt idx="120">
                  <c:v>3042.5</c:v>
                </c:pt>
                <c:pt idx="121">
                  <c:v>3046.5</c:v>
                </c:pt>
                <c:pt idx="122">
                  <c:v>3072.5</c:v>
                </c:pt>
                <c:pt idx="123">
                  <c:v>3073.5</c:v>
                </c:pt>
                <c:pt idx="124">
                  <c:v>3261</c:v>
                </c:pt>
                <c:pt idx="125">
                  <c:v>3262</c:v>
                </c:pt>
                <c:pt idx="126">
                  <c:v>3285.5</c:v>
                </c:pt>
                <c:pt idx="127">
                  <c:v>3286</c:v>
                </c:pt>
                <c:pt idx="128">
                  <c:v>3286.5</c:v>
                </c:pt>
                <c:pt idx="129">
                  <c:v>3289.5</c:v>
                </c:pt>
                <c:pt idx="130">
                  <c:v>3297.5</c:v>
                </c:pt>
                <c:pt idx="131">
                  <c:v>3310.5</c:v>
                </c:pt>
                <c:pt idx="132">
                  <c:v>3311</c:v>
                </c:pt>
                <c:pt idx="133">
                  <c:v>3316.5</c:v>
                </c:pt>
                <c:pt idx="134">
                  <c:v>3317.5</c:v>
                </c:pt>
                <c:pt idx="135">
                  <c:v>3321.5</c:v>
                </c:pt>
                <c:pt idx="136">
                  <c:v>3327.5</c:v>
                </c:pt>
                <c:pt idx="137">
                  <c:v>3335.5</c:v>
                </c:pt>
                <c:pt idx="138">
                  <c:v>3340.5</c:v>
                </c:pt>
                <c:pt idx="139">
                  <c:v>3342.5</c:v>
                </c:pt>
                <c:pt idx="140">
                  <c:v>3343.5</c:v>
                </c:pt>
                <c:pt idx="141">
                  <c:v>3344</c:v>
                </c:pt>
                <c:pt idx="142">
                  <c:v>3344.5</c:v>
                </c:pt>
                <c:pt idx="143">
                  <c:v>3345.5</c:v>
                </c:pt>
                <c:pt idx="144">
                  <c:v>3348.5</c:v>
                </c:pt>
                <c:pt idx="145">
                  <c:v>3349.5</c:v>
                </c:pt>
                <c:pt idx="146">
                  <c:v>3351.5</c:v>
                </c:pt>
                <c:pt idx="147">
                  <c:v>3352.5</c:v>
                </c:pt>
                <c:pt idx="148">
                  <c:v>3361.5</c:v>
                </c:pt>
                <c:pt idx="149">
                  <c:v>3363.5</c:v>
                </c:pt>
                <c:pt idx="150">
                  <c:v>3364.5</c:v>
                </c:pt>
                <c:pt idx="151">
                  <c:v>3365.5</c:v>
                </c:pt>
                <c:pt idx="152">
                  <c:v>3373.5</c:v>
                </c:pt>
                <c:pt idx="153">
                  <c:v>3375.5</c:v>
                </c:pt>
                <c:pt idx="154">
                  <c:v>3380.5</c:v>
                </c:pt>
                <c:pt idx="155">
                  <c:v>3384.5</c:v>
                </c:pt>
                <c:pt idx="156">
                  <c:v>3386.5</c:v>
                </c:pt>
                <c:pt idx="157">
                  <c:v>3393.5</c:v>
                </c:pt>
                <c:pt idx="158">
                  <c:v>3404.5</c:v>
                </c:pt>
                <c:pt idx="159">
                  <c:v>3598.5</c:v>
                </c:pt>
                <c:pt idx="160">
                  <c:v>3599.5</c:v>
                </c:pt>
                <c:pt idx="161">
                  <c:v>3637.5</c:v>
                </c:pt>
                <c:pt idx="162">
                  <c:v>3703.5</c:v>
                </c:pt>
                <c:pt idx="163">
                  <c:v>3730.5</c:v>
                </c:pt>
                <c:pt idx="164">
                  <c:v>4109.5</c:v>
                </c:pt>
                <c:pt idx="165">
                  <c:v>4151</c:v>
                </c:pt>
                <c:pt idx="166">
                  <c:v>4809</c:v>
                </c:pt>
                <c:pt idx="167">
                  <c:v>4812</c:v>
                </c:pt>
                <c:pt idx="168">
                  <c:v>5462</c:v>
                </c:pt>
                <c:pt idx="169">
                  <c:v>6989</c:v>
                </c:pt>
                <c:pt idx="170">
                  <c:v>7653</c:v>
                </c:pt>
              </c:numCache>
            </c:numRef>
          </c:xVal>
          <c:yVal>
            <c:numRef>
              <c:f>Active!$K$21:$K$984</c:f>
              <c:numCache>
                <c:formatCode>General</c:formatCode>
                <c:ptCount val="964"/>
                <c:pt idx="41">
                  <c:v>-1.5080000011948869E-3</c:v>
                </c:pt>
                <c:pt idx="43">
                  <c:v>-5.8639999770093709E-4</c:v>
                </c:pt>
                <c:pt idx="47">
                  <c:v>-1.0739000063040294E-3</c:v>
                </c:pt>
                <c:pt idx="48">
                  <c:v>2.9260999945108779E-3</c:v>
                </c:pt>
                <c:pt idx="49">
                  <c:v>-1.3078000047244132E-3</c:v>
                </c:pt>
                <c:pt idx="50">
                  <c:v>-1.007800005027093E-3</c:v>
                </c:pt>
                <c:pt idx="51">
                  <c:v>-1.0906000024988316E-3</c:v>
                </c:pt>
                <c:pt idx="53">
                  <c:v>-4.4650000199908391E-4</c:v>
                </c:pt>
                <c:pt idx="54">
                  <c:v>3.5349999961908907E-4</c:v>
                </c:pt>
                <c:pt idx="59">
                  <c:v>2.086000022245571E-4</c:v>
                </c:pt>
                <c:pt idx="60">
                  <c:v>-6.8000001192558557E-5</c:v>
                </c:pt>
                <c:pt idx="61">
                  <c:v>-6.3039999804459512E-4</c:v>
                </c:pt>
                <c:pt idx="62">
                  <c:v>-1.9639999663922936E-4</c:v>
                </c:pt>
                <c:pt idx="63">
                  <c:v>-5.4800000361865386E-4</c:v>
                </c:pt>
                <c:pt idx="64">
                  <c:v>-4.4639999396167696E-4</c:v>
                </c:pt>
                <c:pt idx="65">
                  <c:v>-3.8520000089192763E-4</c:v>
                </c:pt>
                <c:pt idx="66">
                  <c:v>1.5917999990051612E-3</c:v>
                </c:pt>
                <c:pt idx="68">
                  <c:v>7.8400000347755849E-5</c:v>
                </c:pt>
                <c:pt idx="69">
                  <c:v>2.6170000637648627E-4</c:v>
                </c:pt>
                <c:pt idx="70">
                  <c:v>-4.8830000014277175E-4</c:v>
                </c:pt>
                <c:pt idx="71">
                  <c:v>-4.0140000055544078E-4</c:v>
                </c:pt>
                <c:pt idx="72">
                  <c:v>-5.120999994687736E-4</c:v>
                </c:pt>
                <c:pt idx="73">
                  <c:v>-3.4069999674102291E-4</c:v>
                </c:pt>
                <c:pt idx="74">
                  <c:v>-7.0699999923817813E-5</c:v>
                </c:pt>
                <c:pt idx="75">
                  <c:v>6.4099993323907256E-5</c:v>
                </c:pt>
                <c:pt idx="76">
                  <c:v>-1.2509999942267314E-4</c:v>
                </c:pt>
                <c:pt idx="77">
                  <c:v>1.6650000179652125E-4</c:v>
                </c:pt>
                <c:pt idx="79">
                  <c:v>1.7389999993611127E-4</c:v>
                </c:pt>
                <c:pt idx="80">
                  <c:v>-2.836899999238085E-3</c:v>
                </c:pt>
                <c:pt idx="81">
                  <c:v>3.1320000562118366E-4</c:v>
                </c:pt>
                <c:pt idx="82">
                  <c:v>2.8980000206502154E-4</c:v>
                </c:pt>
                <c:pt idx="83">
                  <c:v>3.0159999732859433E-4</c:v>
                </c:pt>
                <c:pt idx="84">
                  <c:v>3.4279999817954376E-4</c:v>
                </c:pt>
                <c:pt idx="85">
                  <c:v>-2.609999937703833E-4</c:v>
                </c:pt>
                <c:pt idx="86">
                  <c:v>-2.2559999342774972E-4</c:v>
                </c:pt>
                <c:pt idx="87">
                  <c:v>-1.3539999781642109E-4</c:v>
                </c:pt>
                <c:pt idx="88">
                  <c:v>-4.5499999396270141E-4</c:v>
                </c:pt>
                <c:pt idx="89">
                  <c:v>-5.6690000201342627E-4</c:v>
                </c:pt>
                <c:pt idx="90">
                  <c:v>-1.9804999974439852E-3</c:v>
                </c:pt>
                <c:pt idx="91">
                  <c:v>3.0680000054417178E-4</c:v>
                </c:pt>
                <c:pt idx="92">
                  <c:v>-5.42200003110338E-4</c:v>
                </c:pt>
                <c:pt idx="93">
                  <c:v>2.8399997972883284E-5</c:v>
                </c:pt>
                <c:pt idx="94">
                  <c:v>-1.8599996110424399E-5</c:v>
                </c:pt>
                <c:pt idx="95">
                  <c:v>2.4599998141638935E-5</c:v>
                </c:pt>
                <c:pt idx="96">
                  <c:v>2.147999985027127E-4</c:v>
                </c:pt>
                <c:pt idx="97">
                  <c:v>1.9520000205375254E-4</c:v>
                </c:pt>
                <c:pt idx="98">
                  <c:v>-9.0279999858466908E-4</c:v>
                </c:pt>
                <c:pt idx="99">
                  <c:v>-3.7139999767532572E-4</c:v>
                </c:pt>
                <c:pt idx="100">
                  <c:v>-3.302000041003339E-4</c:v>
                </c:pt>
                <c:pt idx="101">
                  <c:v>-3.3999999868683517E-4</c:v>
                </c:pt>
                <c:pt idx="102">
                  <c:v>-4.5959999988554046E-4</c:v>
                </c:pt>
                <c:pt idx="103">
                  <c:v>-1.8979999731527641E-4</c:v>
                </c:pt>
                <c:pt idx="104">
                  <c:v>1.6119999781949446E-4</c:v>
                </c:pt>
                <c:pt idx="105">
                  <c:v>1.0260000271955505E-4</c:v>
                </c:pt>
                <c:pt idx="106">
                  <c:v>-1.8149999959859997E-4</c:v>
                </c:pt>
                <c:pt idx="108">
                  <c:v>-2.0110000332351774E-4</c:v>
                </c:pt>
                <c:pt idx="109">
                  <c:v>1.4302999989013188E-3</c:v>
                </c:pt>
                <c:pt idx="110">
                  <c:v>-1.8930000078398734E-4</c:v>
                </c:pt>
                <c:pt idx="111">
                  <c:v>-1.4921999973012134E-3</c:v>
                </c:pt>
                <c:pt idx="112">
                  <c:v>-8.4609999612439424E-4</c:v>
                </c:pt>
                <c:pt idx="113">
                  <c:v>-2.7350000164005905E-4</c:v>
                </c:pt>
                <c:pt idx="114">
                  <c:v>-1.8329999875277281E-4</c:v>
                </c:pt>
                <c:pt idx="115">
                  <c:v>-2.9309999808901921E-4</c:v>
                </c:pt>
                <c:pt idx="116">
                  <c:v>-2.32299993513152E-4</c:v>
                </c:pt>
                <c:pt idx="117">
                  <c:v>-1.5189999976428226E-4</c:v>
                </c:pt>
                <c:pt idx="119">
                  <c:v>-1.67500002135057E-4</c:v>
                </c:pt>
                <c:pt idx="120">
                  <c:v>-1.1649999942164868E-4</c:v>
                </c:pt>
                <c:pt idx="121">
                  <c:v>-5.5569999676663429E-4</c:v>
                </c:pt>
                <c:pt idx="122">
                  <c:v>-1.1105000012321398E-3</c:v>
                </c:pt>
                <c:pt idx="123">
                  <c:v>-9.2029999359510839E-4</c:v>
                </c:pt>
                <c:pt idx="124">
                  <c:v>-4.5780000073136762E-4</c:v>
                </c:pt>
                <c:pt idx="125">
                  <c:v>-8.6759999976493418E-4</c:v>
                </c:pt>
                <c:pt idx="126">
                  <c:v>-9.9790000240318477E-4</c:v>
                </c:pt>
                <c:pt idx="128">
                  <c:v>-8.076999947661534E-4</c:v>
                </c:pt>
                <c:pt idx="129">
                  <c:v>-1.0370999953011051E-3</c:v>
                </c:pt>
                <c:pt idx="130">
                  <c:v>-6.1550000100396574E-4</c:v>
                </c:pt>
                <c:pt idx="131">
                  <c:v>3.5709999792743474E-4</c:v>
                </c:pt>
                <c:pt idx="132">
                  <c:v>-4.4779999734601006E-4</c:v>
                </c:pt>
                <c:pt idx="133">
                  <c:v>-1.6999983927235007E-6</c:v>
                </c:pt>
                <c:pt idx="134">
                  <c:v>-2.1150000247871503E-4</c:v>
                </c:pt>
                <c:pt idx="135">
                  <c:v>-3.5070000012638047E-4</c:v>
                </c:pt>
                <c:pt idx="136">
                  <c:v>-8.0949999392032623E-4</c:v>
                </c:pt>
                <c:pt idx="137">
                  <c:v>-3.8789999962318689E-4</c:v>
                </c:pt>
                <c:pt idx="138">
                  <c:v>-6.3690000388305634E-4</c:v>
                </c:pt>
                <c:pt idx="139">
                  <c:v>-1.5649999841116369E-4</c:v>
                </c:pt>
                <c:pt idx="140">
                  <c:v>-6.6629999491851777E-4</c:v>
                </c:pt>
                <c:pt idx="141">
                  <c:v>-3.7120000342838466E-4</c:v>
                </c:pt>
                <c:pt idx="142">
                  <c:v>-6.7609999678097665E-4</c:v>
                </c:pt>
                <c:pt idx="143">
                  <c:v>-2.4859000041033141E-3</c:v>
                </c:pt>
                <c:pt idx="144">
                  <c:v>-4.1530000453349203E-4</c:v>
                </c:pt>
                <c:pt idx="145">
                  <c:v>-1.3250999982119538E-3</c:v>
                </c:pt>
                <c:pt idx="146">
                  <c:v>-9.4470000476576388E-4</c:v>
                </c:pt>
                <c:pt idx="147">
                  <c:v>-1.0544999968260527E-3</c:v>
                </c:pt>
                <c:pt idx="148">
                  <c:v>-1.5427000034833327E-3</c:v>
                </c:pt>
                <c:pt idx="149">
                  <c:v>-1.9622999971034005E-3</c:v>
                </c:pt>
                <c:pt idx="150">
                  <c:v>-1.3720999995712191E-3</c:v>
                </c:pt>
                <c:pt idx="151">
                  <c:v>-1.581899996381253E-3</c:v>
                </c:pt>
                <c:pt idx="152">
                  <c:v>-2.2603000033996068E-3</c:v>
                </c:pt>
                <c:pt idx="153">
                  <c:v>-1.7799000052036718E-3</c:v>
                </c:pt>
                <c:pt idx="154">
                  <c:v>-2.1288999996613711E-3</c:v>
                </c:pt>
                <c:pt idx="155">
                  <c:v>-1.2680999934673309E-3</c:v>
                </c:pt>
                <c:pt idx="156">
                  <c:v>-2.0876999988104217E-3</c:v>
                </c:pt>
                <c:pt idx="157">
                  <c:v>-2.0562999998219311E-3</c:v>
                </c:pt>
                <c:pt idx="158">
                  <c:v>-1.9640999962575734E-3</c:v>
                </c:pt>
                <c:pt idx="159">
                  <c:v>-1.0652999990270473E-3</c:v>
                </c:pt>
                <c:pt idx="160">
                  <c:v>-8.7509999866597354E-4</c:v>
                </c:pt>
                <c:pt idx="161">
                  <c:v>-3.1474999996135011E-3</c:v>
                </c:pt>
                <c:pt idx="162">
                  <c:v>-1.2943000037921593E-3</c:v>
                </c:pt>
                <c:pt idx="164">
                  <c:v>-2.433100002235733E-3</c:v>
                </c:pt>
                <c:pt idx="165">
                  <c:v>-1.5798000022186898E-3</c:v>
                </c:pt>
                <c:pt idx="166">
                  <c:v>-1.7281999971601181E-3</c:v>
                </c:pt>
                <c:pt idx="167">
                  <c:v>-7.5759999890578911E-4</c:v>
                </c:pt>
                <c:pt idx="168">
                  <c:v>7.2399998316541314E-5</c:v>
                </c:pt>
                <c:pt idx="169">
                  <c:v>-6.9219999568304047E-4</c:v>
                </c:pt>
                <c:pt idx="170">
                  <c:v>-1.5993998822523281E-3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686-40F3-A71A-2C8E7875E3F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41">
                    <c:v>0</c:v>
                  </c:pt>
                  <c:pt idx="43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3.0000000000000001E-3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9.0000000000000006E-5</c:v>
                  </c:pt>
                  <c:pt idx="60">
                    <c:v>6.9999999999999994E-5</c:v>
                  </c:pt>
                  <c:pt idx="61">
                    <c:v>8.0000000000000007E-5</c:v>
                  </c:pt>
                  <c:pt idx="62">
                    <c:v>1.8000000000000001E-4</c:v>
                  </c:pt>
                  <c:pt idx="63">
                    <c:v>8.0000000000000007E-5</c:v>
                  </c:pt>
                  <c:pt idx="64">
                    <c:v>6.9999999999999994E-5</c:v>
                  </c:pt>
                  <c:pt idx="65">
                    <c:v>1.2999999999999999E-4</c:v>
                  </c:pt>
                  <c:pt idx="66">
                    <c:v>4.0000000000000001E-3</c:v>
                  </c:pt>
                  <c:pt idx="67">
                    <c:v>8.0000000000000004E-4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41">
                    <c:v>0</c:v>
                  </c:pt>
                  <c:pt idx="43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3.0000000000000001E-3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9.0000000000000006E-5</c:v>
                  </c:pt>
                  <c:pt idx="60">
                    <c:v>6.9999999999999994E-5</c:v>
                  </c:pt>
                  <c:pt idx="61">
                    <c:v>8.0000000000000007E-5</c:v>
                  </c:pt>
                  <c:pt idx="62">
                    <c:v>1.8000000000000001E-4</c:v>
                  </c:pt>
                  <c:pt idx="63">
                    <c:v>8.0000000000000007E-5</c:v>
                  </c:pt>
                  <c:pt idx="64">
                    <c:v>6.9999999999999994E-5</c:v>
                  </c:pt>
                  <c:pt idx="65">
                    <c:v>1.2999999999999999E-4</c:v>
                  </c:pt>
                  <c:pt idx="66">
                    <c:v>4.0000000000000001E-3</c:v>
                  </c:pt>
                  <c:pt idx="6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-25840</c:v>
                </c:pt>
                <c:pt idx="1">
                  <c:v>-25522</c:v>
                </c:pt>
                <c:pt idx="2">
                  <c:v>-25519</c:v>
                </c:pt>
                <c:pt idx="3">
                  <c:v>-21155</c:v>
                </c:pt>
                <c:pt idx="4">
                  <c:v>-20894</c:v>
                </c:pt>
                <c:pt idx="5">
                  <c:v>-18696</c:v>
                </c:pt>
                <c:pt idx="6">
                  <c:v>-18672</c:v>
                </c:pt>
                <c:pt idx="7">
                  <c:v>-18368</c:v>
                </c:pt>
                <c:pt idx="8">
                  <c:v>-17046</c:v>
                </c:pt>
                <c:pt idx="9">
                  <c:v>-17003.5</c:v>
                </c:pt>
                <c:pt idx="10">
                  <c:v>-16174</c:v>
                </c:pt>
                <c:pt idx="11">
                  <c:v>-16158</c:v>
                </c:pt>
                <c:pt idx="12">
                  <c:v>-16157</c:v>
                </c:pt>
                <c:pt idx="13">
                  <c:v>-16152</c:v>
                </c:pt>
                <c:pt idx="14">
                  <c:v>-15534</c:v>
                </c:pt>
                <c:pt idx="15">
                  <c:v>-15525</c:v>
                </c:pt>
                <c:pt idx="16">
                  <c:v>-15505</c:v>
                </c:pt>
                <c:pt idx="17">
                  <c:v>-15505</c:v>
                </c:pt>
                <c:pt idx="18">
                  <c:v>-15201</c:v>
                </c:pt>
                <c:pt idx="19">
                  <c:v>-14659</c:v>
                </c:pt>
                <c:pt idx="20">
                  <c:v>-13516.5</c:v>
                </c:pt>
                <c:pt idx="21">
                  <c:v>-13514.5</c:v>
                </c:pt>
                <c:pt idx="22">
                  <c:v>-13514.5</c:v>
                </c:pt>
                <c:pt idx="23">
                  <c:v>-13486.5</c:v>
                </c:pt>
                <c:pt idx="24">
                  <c:v>-13482.5</c:v>
                </c:pt>
                <c:pt idx="25">
                  <c:v>-13154.5</c:v>
                </c:pt>
                <c:pt idx="26">
                  <c:v>-13073.5</c:v>
                </c:pt>
                <c:pt idx="27">
                  <c:v>-12388</c:v>
                </c:pt>
                <c:pt idx="28">
                  <c:v>-12388</c:v>
                </c:pt>
                <c:pt idx="29">
                  <c:v>-10937.5</c:v>
                </c:pt>
                <c:pt idx="30">
                  <c:v>-10936.5</c:v>
                </c:pt>
                <c:pt idx="31">
                  <c:v>-10574</c:v>
                </c:pt>
                <c:pt idx="32">
                  <c:v>-9756.5</c:v>
                </c:pt>
                <c:pt idx="33">
                  <c:v>-9516</c:v>
                </c:pt>
                <c:pt idx="34">
                  <c:v>-8273</c:v>
                </c:pt>
                <c:pt idx="35">
                  <c:v>-8271</c:v>
                </c:pt>
                <c:pt idx="36">
                  <c:v>-6090</c:v>
                </c:pt>
                <c:pt idx="37">
                  <c:v>-5806</c:v>
                </c:pt>
                <c:pt idx="38">
                  <c:v>-5805</c:v>
                </c:pt>
                <c:pt idx="39">
                  <c:v>-5046.5</c:v>
                </c:pt>
                <c:pt idx="40">
                  <c:v>-4746.5</c:v>
                </c:pt>
                <c:pt idx="41">
                  <c:v>-4540</c:v>
                </c:pt>
                <c:pt idx="42">
                  <c:v>-4540</c:v>
                </c:pt>
                <c:pt idx="43">
                  <c:v>-4532</c:v>
                </c:pt>
                <c:pt idx="44">
                  <c:v>-4532</c:v>
                </c:pt>
                <c:pt idx="45">
                  <c:v>-4421.5</c:v>
                </c:pt>
                <c:pt idx="46">
                  <c:v>-4309</c:v>
                </c:pt>
                <c:pt idx="47">
                  <c:v>-4094.5</c:v>
                </c:pt>
                <c:pt idx="48">
                  <c:v>-4094.5</c:v>
                </c:pt>
                <c:pt idx="49">
                  <c:v>-3989</c:v>
                </c:pt>
                <c:pt idx="50">
                  <c:v>-3989</c:v>
                </c:pt>
                <c:pt idx="51">
                  <c:v>-3603</c:v>
                </c:pt>
                <c:pt idx="52">
                  <c:v>-3255</c:v>
                </c:pt>
                <c:pt idx="53">
                  <c:v>-3107.5</c:v>
                </c:pt>
                <c:pt idx="54">
                  <c:v>-3107.5</c:v>
                </c:pt>
                <c:pt idx="55">
                  <c:v>-2507.5</c:v>
                </c:pt>
                <c:pt idx="56">
                  <c:v>-2018</c:v>
                </c:pt>
                <c:pt idx="57">
                  <c:v>-635.5</c:v>
                </c:pt>
                <c:pt idx="58">
                  <c:v>-355.5</c:v>
                </c:pt>
                <c:pt idx="59">
                  <c:v>-257</c:v>
                </c:pt>
                <c:pt idx="60">
                  <c:v>-240</c:v>
                </c:pt>
                <c:pt idx="61">
                  <c:v>-202</c:v>
                </c:pt>
                <c:pt idx="62">
                  <c:v>18</c:v>
                </c:pt>
                <c:pt idx="63">
                  <c:v>110</c:v>
                </c:pt>
                <c:pt idx="64">
                  <c:v>318</c:v>
                </c:pt>
                <c:pt idx="65">
                  <c:v>324</c:v>
                </c:pt>
                <c:pt idx="66">
                  <c:v>409</c:v>
                </c:pt>
                <c:pt idx="67">
                  <c:v>432</c:v>
                </c:pt>
                <c:pt idx="68">
                  <c:v>492</c:v>
                </c:pt>
                <c:pt idx="69">
                  <c:v>783.5</c:v>
                </c:pt>
                <c:pt idx="70">
                  <c:v>1133.5</c:v>
                </c:pt>
                <c:pt idx="71">
                  <c:v>1143</c:v>
                </c:pt>
                <c:pt idx="72">
                  <c:v>1164.5</c:v>
                </c:pt>
                <c:pt idx="73">
                  <c:v>1171.5</c:v>
                </c:pt>
                <c:pt idx="74">
                  <c:v>1171.5</c:v>
                </c:pt>
                <c:pt idx="75">
                  <c:v>1195.5</c:v>
                </c:pt>
                <c:pt idx="76">
                  <c:v>1199.5</c:v>
                </c:pt>
                <c:pt idx="77">
                  <c:v>1207.5</c:v>
                </c:pt>
                <c:pt idx="78">
                  <c:v>1521.5</c:v>
                </c:pt>
                <c:pt idx="79">
                  <c:v>1594.5</c:v>
                </c:pt>
                <c:pt idx="80">
                  <c:v>1840.5</c:v>
                </c:pt>
                <c:pt idx="81">
                  <c:v>1866</c:v>
                </c:pt>
                <c:pt idx="82">
                  <c:v>1899</c:v>
                </c:pt>
                <c:pt idx="83">
                  <c:v>1908</c:v>
                </c:pt>
                <c:pt idx="84">
                  <c:v>1914</c:v>
                </c:pt>
                <c:pt idx="85">
                  <c:v>1945</c:v>
                </c:pt>
                <c:pt idx="86">
                  <c:v>1972</c:v>
                </c:pt>
                <c:pt idx="87">
                  <c:v>1973</c:v>
                </c:pt>
                <c:pt idx="88">
                  <c:v>1975</c:v>
                </c:pt>
                <c:pt idx="89">
                  <c:v>2190.5</c:v>
                </c:pt>
                <c:pt idx="90">
                  <c:v>2222.5</c:v>
                </c:pt>
                <c:pt idx="91">
                  <c:v>2234</c:v>
                </c:pt>
                <c:pt idx="92">
                  <c:v>2239</c:v>
                </c:pt>
                <c:pt idx="93">
                  <c:v>2242</c:v>
                </c:pt>
                <c:pt idx="94">
                  <c:v>2257</c:v>
                </c:pt>
                <c:pt idx="95">
                  <c:v>2273</c:v>
                </c:pt>
                <c:pt idx="96">
                  <c:v>2274</c:v>
                </c:pt>
                <c:pt idx="97">
                  <c:v>2276</c:v>
                </c:pt>
                <c:pt idx="98">
                  <c:v>2286</c:v>
                </c:pt>
                <c:pt idx="99">
                  <c:v>2293</c:v>
                </c:pt>
                <c:pt idx="100">
                  <c:v>2299</c:v>
                </c:pt>
                <c:pt idx="101">
                  <c:v>2300</c:v>
                </c:pt>
                <c:pt idx="102">
                  <c:v>2302</c:v>
                </c:pt>
                <c:pt idx="103">
                  <c:v>2601</c:v>
                </c:pt>
                <c:pt idx="104">
                  <c:v>2606</c:v>
                </c:pt>
                <c:pt idx="105">
                  <c:v>2663</c:v>
                </c:pt>
                <c:pt idx="106">
                  <c:v>2967.5</c:v>
                </c:pt>
                <c:pt idx="107">
                  <c:v>2969</c:v>
                </c:pt>
                <c:pt idx="108">
                  <c:v>2969.5</c:v>
                </c:pt>
                <c:pt idx="109">
                  <c:v>2976.5</c:v>
                </c:pt>
                <c:pt idx="110">
                  <c:v>2978.5</c:v>
                </c:pt>
                <c:pt idx="111">
                  <c:v>2989</c:v>
                </c:pt>
                <c:pt idx="112">
                  <c:v>2994.5</c:v>
                </c:pt>
                <c:pt idx="113">
                  <c:v>3007.5</c:v>
                </c:pt>
                <c:pt idx="114">
                  <c:v>3008.5</c:v>
                </c:pt>
                <c:pt idx="115">
                  <c:v>3009.5</c:v>
                </c:pt>
                <c:pt idx="116">
                  <c:v>3013.5</c:v>
                </c:pt>
                <c:pt idx="117">
                  <c:v>3015.5</c:v>
                </c:pt>
                <c:pt idx="118">
                  <c:v>3022.5</c:v>
                </c:pt>
                <c:pt idx="119">
                  <c:v>3037.5</c:v>
                </c:pt>
                <c:pt idx="120">
                  <c:v>3042.5</c:v>
                </c:pt>
                <c:pt idx="121">
                  <c:v>3046.5</c:v>
                </c:pt>
                <c:pt idx="122">
                  <c:v>3072.5</c:v>
                </c:pt>
                <c:pt idx="123">
                  <c:v>3073.5</c:v>
                </c:pt>
                <c:pt idx="124">
                  <c:v>3261</c:v>
                </c:pt>
                <c:pt idx="125">
                  <c:v>3262</c:v>
                </c:pt>
                <c:pt idx="126">
                  <c:v>3285.5</c:v>
                </c:pt>
                <c:pt idx="127">
                  <c:v>3286</c:v>
                </c:pt>
                <c:pt idx="128">
                  <c:v>3286.5</c:v>
                </c:pt>
                <c:pt idx="129">
                  <c:v>3289.5</c:v>
                </c:pt>
                <c:pt idx="130">
                  <c:v>3297.5</c:v>
                </c:pt>
                <c:pt idx="131">
                  <c:v>3310.5</c:v>
                </c:pt>
                <c:pt idx="132">
                  <c:v>3311</c:v>
                </c:pt>
                <c:pt idx="133">
                  <c:v>3316.5</c:v>
                </c:pt>
                <c:pt idx="134">
                  <c:v>3317.5</c:v>
                </c:pt>
                <c:pt idx="135">
                  <c:v>3321.5</c:v>
                </c:pt>
                <c:pt idx="136">
                  <c:v>3327.5</c:v>
                </c:pt>
                <c:pt idx="137">
                  <c:v>3335.5</c:v>
                </c:pt>
                <c:pt idx="138">
                  <c:v>3340.5</c:v>
                </c:pt>
                <c:pt idx="139">
                  <c:v>3342.5</c:v>
                </c:pt>
                <c:pt idx="140">
                  <c:v>3343.5</c:v>
                </c:pt>
                <c:pt idx="141">
                  <c:v>3344</c:v>
                </c:pt>
                <c:pt idx="142">
                  <c:v>3344.5</c:v>
                </c:pt>
                <c:pt idx="143">
                  <c:v>3345.5</c:v>
                </c:pt>
                <c:pt idx="144">
                  <c:v>3348.5</c:v>
                </c:pt>
                <c:pt idx="145">
                  <c:v>3349.5</c:v>
                </c:pt>
                <c:pt idx="146">
                  <c:v>3351.5</c:v>
                </c:pt>
                <c:pt idx="147">
                  <c:v>3352.5</c:v>
                </c:pt>
                <c:pt idx="148">
                  <c:v>3361.5</c:v>
                </c:pt>
                <c:pt idx="149">
                  <c:v>3363.5</c:v>
                </c:pt>
                <c:pt idx="150">
                  <c:v>3364.5</c:v>
                </c:pt>
                <c:pt idx="151">
                  <c:v>3365.5</c:v>
                </c:pt>
                <c:pt idx="152">
                  <c:v>3373.5</c:v>
                </c:pt>
                <c:pt idx="153">
                  <c:v>3375.5</c:v>
                </c:pt>
                <c:pt idx="154">
                  <c:v>3380.5</c:v>
                </c:pt>
                <c:pt idx="155">
                  <c:v>3384.5</c:v>
                </c:pt>
                <c:pt idx="156">
                  <c:v>3386.5</c:v>
                </c:pt>
                <c:pt idx="157">
                  <c:v>3393.5</c:v>
                </c:pt>
                <c:pt idx="158">
                  <c:v>3404.5</c:v>
                </c:pt>
                <c:pt idx="159">
                  <c:v>3598.5</c:v>
                </c:pt>
                <c:pt idx="160">
                  <c:v>3599.5</c:v>
                </c:pt>
                <c:pt idx="161">
                  <c:v>3637.5</c:v>
                </c:pt>
                <c:pt idx="162">
                  <c:v>3703.5</c:v>
                </c:pt>
                <c:pt idx="163">
                  <c:v>3730.5</c:v>
                </c:pt>
                <c:pt idx="164">
                  <c:v>4109.5</c:v>
                </c:pt>
                <c:pt idx="165">
                  <c:v>4151</c:v>
                </c:pt>
                <c:pt idx="166">
                  <c:v>4809</c:v>
                </c:pt>
                <c:pt idx="167">
                  <c:v>4812</c:v>
                </c:pt>
                <c:pt idx="168">
                  <c:v>5462</c:v>
                </c:pt>
                <c:pt idx="169">
                  <c:v>6989</c:v>
                </c:pt>
                <c:pt idx="170">
                  <c:v>7653</c:v>
                </c:pt>
              </c:numCache>
            </c:numRef>
          </c:xVal>
          <c:yVal>
            <c:numRef>
              <c:f>Active!$L$21:$L$984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686-40F3-A71A-2C8E7875E3F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41">
                    <c:v>0</c:v>
                  </c:pt>
                  <c:pt idx="43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3.0000000000000001E-3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9.0000000000000006E-5</c:v>
                  </c:pt>
                  <c:pt idx="60">
                    <c:v>6.9999999999999994E-5</c:v>
                  </c:pt>
                  <c:pt idx="61">
                    <c:v>8.0000000000000007E-5</c:v>
                  </c:pt>
                  <c:pt idx="62">
                    <c:v>1.8000000000000001E-4</c:v>
                  </c:pt>
                  <c:pt idx="63">
                    <c:v>8.0000000000000007E-5</c:v>
                  </c:pt>
                  <c:pt idx="64">
                    <c:v>6.9999999999999994E-5</c:v>
                  </c:pt>
                  <c:pt idx="65">
                    <c:v>1.2999999999999999E-4</c:v>
                  </c:pt>
                  <c:pt idx="66">
                    <c:v>4.0000000000000001E-3</c:v>
                  </c:pt>
                  <c:pt idx="67">
                    <c:v>8.0000000000000004E-4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41">
                    <c:v>0</c:v>
                  </c:pt>
                  <c:pt idx="43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3.0000000000000001E-3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9.0000000000000006E-5</c:v>
                  </c:pt>
                  <c:pt idx="60">
                    <c:v>6.9999999999999994E-5</c:v>
                  </c:pt>
                  <c:pt idx="61">
                    <c:v>8.0000000000000007E-5</c:v>
                  </c:pt>
                  <c:pt idx="62">
                    <c:v>1.8000000000000001E-4</c:v>
                  </c:pt>
                  <c:pt idx="63">
                    <c:v>8.0000000000000007E-5</c:v>
                  </c:pt>
                  <c:pt idx="64">
                    <c:v>6.9999999999999994E-5</c:v>
                  </c:pt>
                  <c:pt idx="65">
                    <c:v>1.2999999999999999E-4</c:v>
                  </c:pt>
                  <c:pt idx="66">
                    <c:v>4.0000000000000001E-3</c:v>
                  </c:pt>
                  <c:pt idx="6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-25840</c:v>
                </c:pt>
                <c:pt idx="1">
                  <c:v>-25522</c:v>
                </c:pt>
                <c:pt idx="2">
                  <c:v>-25519</c:v>
                </c:pt>
                <c:pt idx="3">
                  <c:v>-21155</c:v>
                </c:pt>
                <c:pt idx="4">
                  <c:v>-20894</c:v>
                </c:pt>
                <c:pt idx="5">
                  <c:v>-18696</c:v>
                </c:pt>
                <c:pt idx="6">
                  <c:v>-18672</c:v>
                </c:pt>
                <c:pt idx="7">
                  <c:v>-18368</c:v>
                </c:pt>
                <c:pt idx="8">
                  <c:v>-17046</c:v>
                </c:pt>
                <c:pt idx="9">
                  <c:v>-17003.5</c:v>
                </c:pt>
                <c:pt idx="10">
                  <c:v>-16174</c:v>
                </c:pt>
                <c:pt idx="11">
                  <c:v>-16158</c:v>
                </c:pt>
                <c:pt idx="12">
                  <c:v>-16157</c:v>
                </c:pt>
                <c:pt idx="13">
                  <c:v>-16152</c:v>
                </c:pt>
                <c:pt idx="14">
                  <c:v>-15534</c:v>
                </c:pt>
                <c:pt idx="15">
                  <c:v>-15525</c:v>
                </c:pt>
                <c:pt idx="16">
                  <c:v>-15505</c:v>
                </c:pt>
                <c:pt idx="17">
                  <c:v>-15505</c:v>
                </c:pt>
                <c:pt idx="18">
                  <c:v>-15201</c:v>
                </c:pt>
                <c:pt idx="19">
                  <c:v>-14659</c:v>
                </c:pt>
                <c:pt idx="20">
                  <c:v>-13516.5</c:v>
                </c:pt>
                <c:pt idx="21">
                  <c:v>-13514.5</c:v>
                </c:pt>
                <c:pt idx="22">
                  <c:v>-13514.5</c:v>
                </c:pt>
                <c:pt idx="23">
                  <c:v>-13486.5</c:v>
                </c:pt>
                <c:pt idx="24">
                  <c:v>-13482.5</c:v>
                </c:pt>
                <c:pt idx="25">
                  <c:v>-13154.5</c:v>
                </c:pt>
                <c:pt idx="26">
                  <c:v>-13073.5</c:v>
                </c:pt>
                <c:pt idx="27">
                  <c:v>-12388</c:v>
                </c:pt>
                <c:pt idx="28">
                  <c:v>-12388</c:v>
                </c:pt>
                <c:pt idx="29">
                  <c:v>-10937.5</c:v>
                </c:pt>
                <c:pt idx="30">
                  <c:v>-10936.5</c:v>
                </c:pt>
                <c:pt idx="31">
                  <c:v>-10574</c:v>
                </c:pt>
                <c:pt idx="32">
                  <c:v>-9756.5</c:v>
                </c:pt>
                <c:pt idx="33">
                  <c:v>-9516</c:v>
                </c:pt>
                <c:pt idx="34">
                  <c:v>-8273</c:v>
                </c:pt>
                <c:pt idx="35">
                  <c:v>-8271</c:v>
                </c:pt>
                <c:pt idx="36">
                  <c:v>-6090</c:v>
                </c:pt>
                <c:pt idx="37">
                  <c:v>-5806</c:v>
                </c:pt>
                <c:pt idx="38">
                  <c:v>-5805</c:v>
                </c:pt>
                <c:pt idx="39">
                  <c:v>-5046.5</c:v>
                </c:pt>
                <c:pt idx="40">
                  <c:v>-4746.5</c:v>
                </c:pt>
                <c:pt idx="41">
                  <c:v>-4540</c:v>
                </c:pt>
                <c:pt idx="42">
                  <c:v>-4540</c:v>
                </c:pt>
                <c:pt idx="43">
                  <c:v>-4532</c:v>
                </c:pt>
                <c:pt idx="44">
                  <c:v>-4532</c:v>
                </c:pt>
                <c:pt idx="45">
                  <c:v>-4421.5</c:v>
                </c:pt>
                <c:pt idx="46">
                  <c:v>-4309</c:v>
                </c:pt>
                <c:pt idx="47">
                  <c:v>-4094.5</c:v>
                </c:pt>
                <c:pt idx="48">
                  <c:v>-4094.5</c:v>
                </c:pt>
                <c:pt idx="49">
                  <c:v>-3989</c:v>
                </c:pt>
                <c:pt idx="50">
                  <c:v>-3989</c:v>
                </c:pt>
                <c:pt idx="51">
                  <c:v>-3603</c:v>
                </c:pt>
                <c:pt idx="52">
                  <c:v>-3255</c:v>
                </c:pt>
                <c:pt idx="53">
                  <c:v>-3107.5</c:v>
                </c:pt>
                <c:pt idx="54">
                  <c:v>-3107.5</c:v>
                </c:pt>
                <c:pt idx="55">
                  <c:v>-2507.5</c:v>
                </c:pt>
                <c:pt idx="56">
                  <c:v>-2018</c:v>
                </c:pt>
                <c:pt idx="57">
                  <c:v>-635.5</c:v>
                </c:pt>
                <c:pt idx="58">
                  <c:v>-355.5</c:v>
                </c:pt>
                <c:pt idx="59">
                  <c:v>-257</c:v>
                </c:pt>
                <c:pt idx="60">
                  <c:v>-240</c:v>
                </c:pt>
                <c:pt idx="61">
                  <c:v>-202</c:v>
                </c:pt>
                <c:pt idx="62">
                  <c:v>18</c:v>
                </c:pt>
                <c:pt idx="63">
                  <c:v>110</c:v>
                </c:pt>
                <c:pt idx="64">
                  <c:v>318</c:v>
                </c:pt>
                <c:pt idx="65">
                  <c:v>324</c:v>
                </c:pt>
                <c:pt idx="66">
                  <c:v>409</c:v>
                </c:pt>
                <c:pt idx="67">
                  <c:v>432</c:v>
                </c:pt>
                <c:pt idx="68">
                  <c:v>492</c:v>
                </c:pt>
                <c:pt idx="69">
                  <c:v>783.5</c:v>
                </c:pt>
                <c:pt idx="70">
                  <c:v>1133.5</c:v>
                </c:pt>
                <c:pt idx="71">
                  <c:v>1143</c:v>
                </c:pt>
                <c:pt idx="72">
                  <c:v>1164.5</c:v>
                </c:pt>
                <c:pt idx="73">
                  <c:v>1171.5</c:v>
                </c:pt>
                <c:pt idx="74">
                  <c:v>1171.5</c:v>
                </c:pt>
                <c:pt idx="75">
                  <c:v>1195.5</c:v>
                </c:pt>
                <c:pt idx="76">
                  <c:v>1199.5</c:v>
                </c:pt>
                <c:pt idx="77">
                  <c:v>1207.5</c:v>
                </c:pt>
                <c:pt idx="78">
                  <c:v>1521.5</c:v>
                </c:pt>
                <c:pt idx="79">
                  <c:v>1594.5</c:v>
                </c:pt>
                <c:pt idx="80">
                  <c:v>1840.5</c:v>
                </c:pt>
                <c:pt idx="81">
                  <c:v>1866</c:v>
                </c:pt>
                <c:pt idx="82">
                  <c:v>1899</c:v>
                </c:pt>
                <c:pt idx="83">
                  <c:v>1908</c:v>
                </c:pt>
                <c:pt idx="84">
                  <c:v>1914</c:v>
                </c:pt>
                <c:pt idx="85">
                  <c:v>1945</c:v>
                </c:pt>
                <c:pt idx="86">
                  <c:v>1972</c:v>
                </c:pt>
                <c:pt idx="87">
                  <c:v>1973</c:v>
                </c:pt>
                <c:pt idx="88">
                  <c:v>1975</c:v>
                </c:pt>
                <c:pt idx="89">
                  <c:v>2190.5</c:v>
                </c:pt>
                <c:pt idx="90">
                  <c:v>2222.5</c:v>
                </c:pt>
                <c:pt idx="91">
                  <c:v>2234</c:v>
                </c:pt>
                <c:pt idx="92">
                  <c:v>2239</c:v>
                </c:pt>
                <c:pt idx="93">
                  <c:v>2242</c:v>
                </c:pt>
                <c:pt idx="94">
                  <c:v>2257</c:v>
                </c:pt>
                <c:pt idx="95">
                  <c:v>2273</c:v>
                </c:pt>
                <c:pt idx="96">
                  <c:v>2274</c:v>
                </c:pt>
                <c:pt idx="97">
                  <c:v>2276</c:v>
                </c:pt>
                <c:pt idx="98">
                  <c:v>2286</c:v>
                </c:pt>
                <c:pt idx="99">
                  <c:v>2293</c:v>
                </c:pt>
                <c:pt idx="100">
                  <c:v>2299</c:v>
                </c:pt>
                <c:pt idx="101">
                  <c:v>2300</c:v>
                </c:pt>
                <c:pt idx="102">
                  <c:v>2302</c:v>
                </c:pt>
                <c:pt idx="103">
                  <c:v>2601</c:v>
                </c:pt>
                <c:pt idx="104">
                  <c:v>2606</c:v>
                </c:pt>
                <c:pt idx="105">
                  <c:v>2663</c:v>
                </c:pt>
                <c:pt idx="106">
                  <c:v>2967.5</c:v>
                </c:pt>
                <c:pt idx="107">
                  <c:v>2969</c:v>
                </c:pt>
                <c:pt idx="108">
                  <c:v>2969.5</c:v>
                </c:pt>
                <c:pt idx="109">
                  <c:v>2976.5</c:v>
                </c:pt>
                <c:pt idx="110">
                  <c:v>2978.5</c:v>
                </c:pt>
                <c:pt idx="111">
                  <c:v>2989</c:v>
                </c:pt>
                <c:pt idx="112">
                  <c:v>2994.5</c:v>
                </c:pt>
                <c:pt idx="113">
                  <c:v>3007.5</c:v>
                </c:pt>
                <c:pt idx="114">
                  <c:v>3008.5</c:v>
                </c:pt>
                <c:pt idx="115">
                  <c:v>3009.5</c:v>
                </c:pt>
                <c:pt idx="116">
                  <c:v>3013.5</c:v>
                </c:pt>
                <c:pt idx="117">
                  <c:v>3015.5</c:v>
                </c:pt>
                <c:pt idx="118">
                  <c:v>3022.5</c:v>
                </c:pt>
                <c:pt idx="119">
                  <c:v>3037.5</c:v>
                </c:pt>
                <c:pt idx="120">
                  <c:v>3042.5</c:v>
                </c:pt>
                <c:pt idx="121">
                  <c:v>3046.5</c:v>
                </c:pt>
                <c:pt idx="122">
                  <c:v>3072.5</c:v>
                </c:pt>
                <c:pt idx="123">
                  <c:v>3073.5</c:v>
                </c:pt>
                <c:pt idx="124">
                  <c:v>3261</c:v>
                </c:pt>
                <c:pt idx="125">
                  <c:v>3262</c:v>
                </c:pt>
                <c:pt idx="126">
                  <c:v>3285.5</c:v>
                </c:pt>
                <c:pt idx="127">
                  <c:v>3286</c:v>
                </c:pt>
                <c:pt idx="128">
                  <c:v>3286.5</c:v>
                </c:pt>
                <c:pt idx="129">
                  <c:v>3289.5</c:v>
                </c:pt>
                <c:pt idx="130">
                  <c:v>3297.5</c:v>
                </c:pt>
                <c:pt idx="131">
                  <c:v>3310.5</c:v>
                </c:pt>
                <c:pt idx="132">
                  <c:v>3311</c:v>
                </c:pt>
                <c:pt idx="133">
                  <c:v>3316.5</c:v>
                </c:pt>
                <c:pt idx="134">
                  <c:v>3317.5</c:v>
                </c:pt>
                <c:pt idx="135">
                  <c:v>3321.5</c:v>
                </c:pt>
                <c:pt idx="136">
                  <c:v>3327.5</c:v>
                </c:pt>
                <c:pt idx="137">
                  <c:v>3335.5</c:v>
                </c:pt>
                <c:pt idx="138">
                  <c:v>3340.5</c:v>
                </c:pt>
                <c:pt idx="139">
                  <c:v>3342.5</c:v>
                </c:pt>
                <c:pt idx="140">
                  <c:v>3343.5</c:v>
                </c:pt>
                <c:pt idx="141">
                  <c:v>3344</c:v>
                </c:pt>
                <c:pt idx="142">
                  <c:v>3344.5</c:v>
                </c:pt>
                <c:pt idx="143">
                  <c:v>3345.5</c:v>
                </c:pt>
                <c:pt idx="144">
                  <c:v>3348.5</c:v>
                </c:pt>
                <c:pt idx="145">
                  <c:v>3349.5</c:v>
                </c:pt>
                <c:pt idx="146">
                  <c:v>3351.5</c:v>
                </c:pt>
                <c:pt idx="147">
                  <c:v>3352.5</c:v>
                </c:pt>
                <c:pt idx="148">
                  <c:v>3361.5</c:v>
                </c:pt>
                <c:pt idx="149">
                  <c:v>3363.5</c:v>
                </c:pt>
                <c:pt idx="150">
                  <c:v>3364.5</c:v>
                </c:pt>
                <c:pt idx="151">
                  <c:v>3365.5</c:v>
                </c:pt>
                <c:pt idx="152">
                  <c:v>3373.5</c:v>
                </c:pt>
                <c:pt idx="153">
                  <c:v>3375.5</c:v>
                </c:pt>
                <c:pt idx="154">
                  <c:v>3380.5</c:v>
                </c:pt>
                <c:pt idx="155">
                  <c:v>3384.5</c:v>
                </c:pt>
                <c:pt idx="156">
                  <c:v>3386.5</c:v>
                </c:pt>
                <c:pt idx="157">
                  <c:v>3393.5</c:v>
                </c:pt>
                <c:pt idx="158">
                  <c:v>3404.5</c:v>
                </c:pt>
                <c:pt idx="159">
                  <c:v>3598.5</c:v>
                </c:pt>
                <c:pt idx="160">
                  <c:v>3599.5</c:v>
                </c:pt>
                <c:pt idx="161">
                  <c:v>3637.5</c:v>
                </c:pt>
                <c:pt idx="162">
                  <c:v>3703.5</c:v>
                </c:pt>
                <c:pt idx="163">
                  <c:v>3730.5</c:v>
                </c:pt>
                <c:pt idx="164">
                  <c:v>4109.5</c:v>
                </c:pt>
                <c:pt idx="165">
                  <c:v>4151</c:v>
                </c:pt>
                <c:pt idx="166">
                  <c:v>4809</c:v>
                </c:pt>
                <c:pt idx="167">
                  <c:v>4812</c:v>
                </c:pt>
                <c:pt idx="168">
                  <c:v>5462</c:v>
                </c:pt>
                <c:pt idx="169">
                  <c:v>6989</c:v>
                </c:pt>
                <c:pt idx="170">
                  <c:v>7653</c:v>
                </c:pt>
              </c:numCache>
            </c:numRef>
          </c:xVal>
          <c:yVal>
            <c:numRef>
              <c:f>Active!$M$21:$M$984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686-40F3-A71A-2C8E7875E3F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41">
                    <c:v>0</c:v>
                  </c:pt>
                  <c:pt idx="43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3.0000000000000001E-3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9.0000000000000006E-5</c:v>
                  </c:pt>
                  <c:pt idx="60">
                    <c:v>6.9999999999999994E-5</c:v>
                  </c:pt>
                  <c:pt idx="61">
                    <c:v>8.0000000000000007E-5</c:v>
                  </c:pt>
                  <c:pt idx="62">
                    <c:v>1.8000000000000001E-4</c:v>
                  </c:pt>
                  <c:pt idx="63">
                    <c:v>8.0000000000000007E-5</c:v>
                  </c:pt>
                  <c:pt idx="64">
                    <c:v>6.9999999999999994E-5</c:v>
                  </c:pt>
                  <c:pt idx="65">
                    <c:v>1.2999999999999999E-4</c:v>
                  </c:pt>
                  <c:pt idx="66">
                    <c:v>4.0000000000000001E-3</c:v>
                  </c:pt>
                  <c:pt idx="67">
                    <c:v>8.0000000000000004E-4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41">
                    <c:v>0</c:v>
                  </c:pt>
                  <c:pt idx="43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3.0000000000000001E-3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9.0000000000000006E-5</c:v>
                  </c:pt>
                  <c:pt idx="60">
                    <c:v>6.9999999999999994E-5</c:v>
                  </c:pt>
                  <c:pt idx="61">
                    <c:v>8.0000000000000007E-5</c:v>
                  </c:pt>
                  <c:pt idx="62">
                    <c:v>1.8000000000000001E-4</c:v>
                  </c:pt>
                  <c:pt idx="63">
                    <c:v>8.0000000000000007E-5</c:v>
                  </c:pt>
                  <c:pt idx="64">
                    <c:v>6.9999999999999994E-5</c:v>
                  </c:pt>
                  <c:pt idx="65">
                    <c:v>1.2999999999999999E-4</c:v>
                  </c:pt>
                  <c:pt idx="66">
                    <c:v>4.0000000000000001E-3</c:v>
                  </c:pt>
                  <c:pt idx="6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-25840</c:v>
                </c:pt>
                <c:pt idx="1">
                  <c:v>-25522</c:v>
                </c:pt>
                <c:pt idx="2">
                  <c:v>-25519</c:v>
                </c:pt>
                <c:pt idx="3">
                  <c:v>-21155</c:v>
                </c:pt>
                <c:pt idx="4">
                  <c:v>-20894</c:v>
                </c:pt>
                <c:pt idx="5">
                  <c:v>-18696</c:v>
                </c:pt>
                <c:pt idx="6">
                  <c:v>-18672</c:v>
                </c:pt>
                <c:pt idx="7">
                  <c:v>-18368</c:v>
                </c:pt>
                <c:pt idx="8">
                  <c:v>-17046</c:v>
                </c:pt>
                <c:pt idx="9">
                  <c:v>-17003.5</c:v>
                </c:pt>
                <c:pt idx="10">
                  <c:v>-16174</c:v>
                </c:pt>
                <c:pt idx="11">
                  <c:v>-16158</c:v>
                </c:pt>
                <c:pt idx="12">
                  <c:v>-16157</c:v>
                </c:pt>
                <c:pt idx="13">
                  <c:v>-16152</c:v>
                </c:pt>
                <c:pt idx="14">
                  <c:v>-15534</c:v>
                </c:pt>
                <c:pt idx="15">
                  <c:v>-15525</c:v>
                </c:pt>
                <c:pt idx="16">
                  <c:v>-15505</c:v>
                </c:pt>
                <c:pt idx="17">
                  <c:v>-15505</c:v>
                </c:pt>
                <c:pt idx="18">
                  <c:v>-15201</c:v>
                </c:pt>
                <c:pt idx="19">
                  <c:v>-14659</c:v>
                </c:pt>
                <c:pt idx="20">
                  <c:v>-13516.5</c:v>
                </c:pt>
                <c:pt idx="21">
                  <c:v>-13514.5</c:v>
                </c:pt>
                <c:pt idx="22">
                  <c:v>-13514.5</c:v>
                </c:pt>
                <c:pt idx="23">
                  <c:v>-13486.5</c:v>
                </c:pt>
                <c:pt idx="24">
                  <c:v>-13482.5</c:v>
                </c:pt>
                <c:pt idx="25">
                  <c:v>-13154.5</c:v>
                </c:pt>
                <c:pt idx="26">
                  <c:v>-13073.5</c:v>
                </c:pt>
                <c:pt idx="27">
                  <c:v>-12388</c:v>
                </c:pt>
                <c:pt idx="28">
                  <c:v>-12388</c:v>
                </c:pt>
                <c:pt idx="29">
                  <c:v>-10937.5</c:v>
                </c:pt>
                <c:pt idx="30">
                  <c:v>-10936.5</c:v>
                </c:pt>
                <c:pt idx="31">
                  <c:v>-10574</c:v>
                </c:pt>
                <c:pt idx="32">
                  <c:v>-9756.5</c:v>
                </c:pt>
                <c:pt idx="33">
                  <c:v>-9516</c:v>
                </c:pt>
                <c:pt idx="34">
                  <c:v>-8273</c:v>
                </c:pt>
                <c:pt idx="35">
                  <c:v>-8271</c:v>
                </c:pt>
                <c:pt idx="36">
                  <c:v>-6090</c:v>
                </c:pt>
                <c:pt idx="37">
                  <c:v>-5806</c:v>
                </c:pt>
                <c:pt idx="38">
                  <c:v>-5805</c:v>
                </c:pt>
                <c:pt idx="39">
                  <c:v>-5046.5</c:v>
                </c:pt>
                <c:pt idx="40">
                  <c:v>-4746.5</c:v>
                </c:pt>
                <c:pt idx="41">
                  <c:v>-4540</c:v>
                </c:pt>
                <c:pt idx="42">
                  <c:v>-4540</c:v>
                </c:pt>
                <c:pt idx="43">
                  <c:v>-4532</c:v>
                </c:pt>
                <c:pt idx="44">
                  <c:v>-4532</c:v>
                </c:pt>
                <c:pt idx="45">
                  <c:v>-4421.5</c:v>
                </c:pt>
                <c:pt idx="46">
                  <c:v>-4309</c:v>
                </c:pt>
                <c:pt idx="47">
                  <c:v>-4094.5</c:v>
                </c:pt>
                <c:pt idx="48">
                  <c:v>-4094.5</c:v>
                </c:pt>
                <c:pt idx="49">
                  <c:v>-3989</c:v>
                </c:pt>
                <c:pt idx="50">
                  <c:v>-3989</c:v>
                </c:pt>
                <c:pt idx="51">
                  <c:v>-3603</c:v>
                </c:pt>
                <c:pt idx="52">
                  <c:v>-3255</c:v>
                </c:pt>
                <c:pt idx="53">
                  <c:v>-3107.5</c:v>
                </c:pt>
                <c:pt idx="54">
                  <c:v>-3107.5</c:v>
                </c:pt>
                <c:pt idx="55">
                  <c:v>-2507.5</c:v>
                </c:pt>
                <c:pt idx="56">
                  <c:v>-2018</c:v>
                </c:pt>
                <c:pt idx="57">
                  <c:v>-635.5</c:v>
                </c:pt>
                <c:pt idx="58">
                  <c:v>-355.5</c:v>
                </c:pt>
                <c:pt idx="59">
                  <c:v>-257</c:v>
                </c:pt>
                <c:pt idx="60">
                  <c:v>-240</c:v>
                </c:pt>
                <c:pt idx="61">
                  <c:v>-202</c:v>
                </c:pt>
                <c:pt idx="62">
                  <c:v>18</c:v>
                </c:pt>
                <c:pt idx="63">
                  <c:v>110</c:v>
                </c:pt>
                <c:pt idx="64">
                  <c:v>318</c:v>
                </c:pt>
                <c:pt idx="65">
                  <c:v>324</c:v>
                </c:pt>
                <c:pt idx="66">
                  <c:v>409</c:v>
                </c:pt>
                <c:pt idx="67">
                  <c:v>432</c:v>
                </c:pt>
                <c:pt idx="68">
                  <c:v>492</c:v>
                </c:pt>
                <c:pt idx="69">
                  <c:v>783.5</c:v>
                </c:pt>
                <c:pt idx="70">
                  <c:v>1133.5</c:v>
                </c:pt>
                <c:pt idx="71">
                  <c:v>1143</c:v>
                </c:pt>
                <c:pt idx="72">
                  <c:v>1164.5</c:v>
                </c:pt>
                <c:pt idx="73">
                  <c:v>1171.5</c:v>
                </c:pt>
                <c:pt idx="74">
                  <c:v>1171.5</c:v>
                </c:pt>
                <c:pt idx="75">
                  <c:v>1195.5</c:v>
                </c:pt>
                <c:pt idx="76">
                  <c:v>1199.5</c:v>
                </c:pt>
                <c:pt idx="77">
                  <c:v>1207.5</c:v>
                </c:pt>
                <c:pt idx="78">
                  <c:v>1521.5</c:v>
                </c:pt>
                <c:pt idx="79">
                  <c:v>1594.5</c:v>
                </c:pt>
                <c:pt idx="80">
                  <c:v>1840.5</c:v>
                </c:pt>
                <c:pt idx="81">
                  <c:v>1866</c:v>
                </c:pt>
                <c:pt idx="82">
                  <c:v>1899</c:v>
                </c:pt>
                <c:pt idx="83">
                  <c:v>1908</c:v>
                </c:pt>
                <c:pt idx="84">
                  <c:v>1914</c:v>
                </c:pt>
                <c:pt idx="85">
                  <c:v>1945</c:v>
                </c:pt>
                <c:pt idx="86">
                  <c:v>1972</c:v>
                </c:pt>
                <c:pt idx="87">
                  <c:v>1973</c:v>
                </c:pt>
                <c:pt idx="88">
                  <c:v>1975</c:v>
                </c:pt>
                <c:pt idx="89">
                  <c:v>2190.5</c:v>
                </c:pt>
                <c:pt idx="90">
                  <c:v>2222.5</c:v>
                </c:pt>
                <c:pt idx="91">
                  <c:v>2234</c:v>
                </c:pt>
                <c:pt idx="92">
                  <c:v>2239</c:v>
                </c:pt>
                <c:pt idx="93">
                  <c:v>2242</c:v>
                </c:pt>
                <c:pt idx="94">
                  <c:v>2257</c:v>
                </c:pt>
                <c:pt idx="95">
                  <c:v>2273</c:v>
                </c:pt>
                <c:pt idx="96">
                  <c:v>2274</c:v>
                </c:pt>
                <c:pt idx="97">
                  <c:v>2276</c:v>
                </c:pt>
                <c:pt idx="98">
                  <c:v>2286</c:v>
                </c:pt>
                <c:pt idx="99">
                  <c:v>2293</c:v>
                </c:pt>
                <c:pt idx="100">
                  <c:v>2299</c:v>
                </c:pt>
                <c:pt idx="101">
                  <c:v>2300</c:v>
                </c:pt>
                <c:pt idx="102">
                  <c:v>2302</c:v>
                </c:pt>
                <c:pt idx="103">
                  <c:v>2601</c:v>
                </c:pt>
                <c:pt idx="104">
                  <c:v>2606</c:v>
                </c:pt>
                <c:pt idx="105">
                  <c:v>2663</c:v>
                </c:pt>
                <c:pt idx="106">
                  <c:v>2967.5</c:v>
                </c:pt>
                <c:pt idx="107">
                  <c:v>2969</c:v>
                </c:pt>
                <c:pt idx="108">
                  <c:v>2969.5</c:v>
                </c:pt>
                <c:pt idx="109">
                  <c:v>2976.5</c:v>
                </c:pt>
                <c:pt idx="110">
                  <c:v>2978.5</c:v>
                </c:pt>
                <c:pt idx="111">
                  <c:v>2989</c:v>
                </c:pt>
                <c:pt idx="112">
                  <c:v>2994.5</c:v>
                </c:pt>
                <c:pt idx="113">
                  <c:v>3007.5</c:v>
                </c:pt>
                <c:pt idx="114">
                  <c:v>3008.5</c:v>
                </c:pt>
                <c:pt idx="115">
                  <c:v>3009.5</c:v>
                </c:pt>
                <c:pt idx="116">
                  <c:v>3013.5</c:v>
                </c:pt>
                <c:pt idx="117">
                  <c:v>3015.5</c:v>
                </c:pt>
                <c:pt idx="118">
                  <c:v>3022.5</c:v>
                </c:pt>
                <c:pt idx="119">
                  <c:v>3037.5</c:v>
                </c:pt>
                <c:pt idx="120">
                  <c:v>3042.5</c:v>
                </c:pt>
                <c:pt idx="121">
                  <c:v>3046.5</c:v>
                </c:pt>
                <c:pt idx="122">
                  <c:v>3072.5</c:v>
                </c:pt>
                <c:pt idx="123">
                  <c:v>3073.5</c:v>
                </c:pt>
                <c:pt idx="124">
                  <c:v>3261</c:v>
                </c:pt>
                <c:pt idx="125">
                  <c:v>3262</c:v>
                </c:pt>
                <c:pt idx="126">
                  <c:v>3285.5</c:v>
                </c:pt>
                <c:pt idx="127">
                  <c:v>3286</c:v>
                </c:pt>
                <c:pt idx="128">
                  <c:v>3286.5</c:v>
                </c:pt>
                <c:pt idx="129">
                  <c:v>3289.5</c:v>
                </c:pt>
                <c:pt idx="130">
                  <c:v>3297.5</c:v>
                </c:pt>
                <c:pt idx="131">
                  <c:v>3310.5</c:v>
                </c:pt>
                <c:pt idx="132">
                  <c:v>3311</c:v>
                </c:pt>
                <c:pt idx="133">
                  <c:v>3316.5</c:v>
                </c:pt>
                <c:pt idx="134">
                  <c:v>3317.5</c:v>
                </c:pt>
                <c:pt idx="135">
                  <c:v>3321.5</c:v>
                </c:pt>
                <c:pt idx="136">
                  <c:v>3327.5</c:v>
                </c:pt>
                <c:pt idx="137">
                  <c:v>3335.5</c:v>
                </c:pt>
                <c:pt idx="138">
                  <c:v>3340.5</c:v>
                </c:pt>
                <c:pt idx="139">
                  <c:v>3342.5</c:v>
                </c:pt>
                <c:pt idx="140">
                  <c:v>3343.5</c:v>
                </c:pt>
                <c:pt idx="141">
                  <c:v>3344</c:v>
                </c:pt>
                <c:pt idx="142">
                  <c:v>3344.5</c:v>
                </c:pt>
                <c:pt idx="143">
                  <c:v>3345.5</c:v>
                </c:pt>
                <c:pt idx="144">
                  <c:v>3348.5</c:v>
                </c:pt>
                <c:pt idx="145">
                  <c:v>3349.5</c:v>
                </c:pt>
                <c:pt idx="146">
                  <c:v>3351.5</c:v>
                </c:pt>
                <c:pt idx="147">
                  <c:v>3352.5</c:v>
                </c:pt>
                <c:pt idx="148">
                  <c:v>3361.5</c:v>
                </c:pt>
                <c:pt idx="149">
                  <c:v>3363.5</c:v>
                </c:pt>
                <c:pt idx="150">
                  <c:v>3364.5</c:v>
                </c:pt>
                <c:pt idx="151">
                  <c:v>3365.5</c:v>
                </c:pt>
                <c:pt idx="152">
                  <c:v>3373.5</c:v>
                </c:pt>
                <c:pt idx="153">
                  <c:v>3375.5</c:v>
                </c:pt>
                <c:pt idx="154">
                  <c:v>3380.5</c:v>
                </c:pt>
                <c:pt idx="155">
                  <c:v>3384.5</c:v>
                </c:pt>
                <c:pt idx="156">
                  <c:v>3386.5</c:v>
                </c:pt>
                <c:pt idx="157">
                  <c:v>3393.5</c:v>
                </c:pt>
                <c:pt idx="158">
                  <c:v>3404.5</c:v>
                </c:pt>
                <c:pt idx="159">
                  <c:v>3598.5</c:v>
                </c:pt>
                <c:pt idx="160">
                  <c:v>3599.5</c:v>
                </c:pt>
                <c:pt idx="161">
                  <c:v>3637.5</c:v>
                </c:pt>
                <c:pt idx="162">
                  <c:v>3703.5</c:v>
                </c:pt>
                <c:pt idx="163">
                  <c:v>3730.5</c:v>
                </c:pt>
                <c:pt idx="164">
                  <c:v>4109.5</c:v>
                </c:pt>
                <c:pt idx="165">
                  <c:v>4151</c:v>
                </c:pt>
                <c:pt idx="166">
                  <c:v>4809</c:v>
                </c:pt>
                <c:pt idx="167">
                  <c:v>4812</c:v>
                </c:pt>
                <c:pt idx="168">
                  <c:v>5462</c:v>
                </c:pt>
                <c:pt idx="169">
                  <c:v>6989</c:v>
                </c:pt>
                <c:pt idx="170">
                  <c:v>7653</c:v>
                </c:pt>
              </c:numCache>
            </c:numRef>
          </c:xVal>
          <c:yVal>
            <c:numRef>
              <c:f>Active!$N$21:$N$984</c:f>
              <c:numCache>
                <c:formatCode>General</c:formatCode>
                <c:ptCount val="964"/>
                <c:pt idx="164">
                  <c:v>-2.433100002235733E-3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686-40F3-A71A-2C8E7875E3F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-25840</c:v>
                </c:pt>
                <c:pt idx="1">
                  <c:v>-25522</c:v>
                </c:pt>
                <c:pt idx="2">
                  <c:v>-25519</c:v>
                </c:pt>
                <c:pt idx="3">
                  <c:v>-21155</c:v>
                </c:pt>
                <c:pt idx="4">
                  <c:v>-20894</c:v>
                </c:pt>
                <c:pt idx="5">
                  <c:v>-18696</c:v>
                </c:pt>
                <c:pt idx="6">
                  <c:v>-18672</c:v>
                </c:pt>
                <c:pt idx="7">
                  <c:v>-18368</c:v>
                </c:pt>
                <c:pt idx="8">
                  <c:v>-17046</c:v>
                </c:pt>
                <c:pt idx="9">
                  <c:v>-17003.5</c:v>
                </c:pt>
                <c:pt idx="10">
                  <c:v>-16174</c:v>
                </c:pt>
                <c:pt idx="11">
                  <c:v>-16158</c:v>
                </c:pt>
                <c:pt idx="12">
                  <c:v>-16157</c:v>
                </c:pt>
                <c:pt idx="13">
                  <c:v>-16152</c:v>
                </c:pt>
                <c:pt idx="14">
                  <c:v>-15534</c:v>
                </c:pt>
                <c:pt idx="15">
                  <c:v>-15525</c:v>
                </c:pt>
                <c:pt idx="16">
                  <c:v>-15505</c:v>
                </c:pt>
                <c:pt idx="17">
                  <c:v>-15505</c:v>
                </c:pt>
                <c:pt idx="18">
                  <c:v>-15201</c:v>
                </c:pt>
                <c:pt idx="19">
                  <c:v>-14659</c:v>
                </c:pt>
                <c:pt idx="20">
                  <c:v>-13516.5</c:v>
                </c:pt>
                <c:pt idx="21">
                  <c:v>-13514.5</c:v>
                </c:pt>
                <c:pt idx="22">
                  <c:v>-13514.5</c:v>
                </c:pt>
                <c:pt idx="23">
                  <c:v>-13486.5</c:v>
                </c:pt>
                <c:pt idx="24">
                  <c:v>-13482.5</c:v>
                </c:pt>
                <c:pt idx="25">
                  <c:v>-13154.5</c:v>
                </c:pt>
                <c:pt idx="26">
                  <c:v>-13073.5</c:v>
                </c:pt>
                <c:pt idx="27">
                  <c:v>-12388</c:v>
                </c:pt>
                <c:pt idx="28">
                  <c:v>-12388</c:v>
                </c:pt>
                <c:pt idx="29">
                  <c:v>-10937.5</c:v>
                </c:pt>
                <c:pt idx="30">
                  <c:v>-10936.5</c:v>
                </c:pt>
                <c:pt idx="31">
                  <c:v>-10574</c:v>
                </c:pt>
                <c:pt idx="32">
                  <c:v>-9756.5</c:v>
                </c:pt>
                <c:pt idx="33">
                  <c:v>-9516</c:v>
                </c:pt>
                <c:pt idx="34">
                  <c:v>-8273</c:v>
                </c:pt>
                <c:pt idx="35">
                  <c:v>-8271</c:v>
                </c:pt>
                <c:pt idx="36">
                  <c:v>-6090</c:v>
                </c:pt>
                <c:pt idx="37">
                  <c:v>-5806</c:v>
                </c:pt>
                <c:pt idx="38">
                  <c:v>-5805</c:v>
                </c:pt>
                <c:pt idx="39">
                  <c:v>-5046.5</c:v>
                </c:pt>
                <c:pt idx="40">
                  <c:v>-4746.5</c:v>
                </c:pt>
                <c:pt idx="41">
                  <c:v>-4540</c:v>
                </c:pt>
                <c:pt idx="42">
                  <c:v>-4540</c:v>
                </c:pt>
                <c:pt idx="43">
                  <c:v>-4532</c:v>
                </c:pt>
                <c:pt idx="44">
                  <c:v>-4532</c:v>
                </c:pt>
                <c:pt idx="45">
                  <c:v>-4421.5</c:v>
                </c:pt>
                <c:pt idx="46">
                  <c:v>-4309</c:v>
                </c:pt>
                <c:pt idx="47">
                  <c:v>-4094.5</c:v>
                </c:pt>
                <c:pt idx="48">
                  <c:v>-4094.5</c:v>
                </c:pt>
                <c:pt idx="49">
                  <c:v>-3989</c:v>
                </c:pt>
                <c:pt idx="50">
                  <c:v>-3989</c:v>
                </c:pt>
                <c:pt idx="51">
                  <c:v>-3603</c:v>
                </c:pt>
                <c:pt idx="52">
                  <c:v>-3255</c:v>
                </c:pt>
                <c:pt idx="53">
                  <c:v>-3107.5</c:v>
                </c:pt>
                <c:pt idx="54">
                  <c:v>-3107.5</c:v>
                </c:pt>
                <c:pt idx="55">
                  <c:v>-2507.5</c:v>
                </c:pt>
                <c:pt idx="56">
                  <c:v>-2018</c:v>
                </c:pt>
                <c:pt idx="57">
                  <c:v>-635.5</c:v>
                </c:pt>
                <c:pt idx="58">
                  <c:v>-355.5</c:v>
                </c:pt>
                <c:pt idx="59">
                  <c:v>-257</c:v>
                </c:pt>
                <c:pt idx="60">
                  <c:v>-240</c:v>
                </c:pt>
                <c:pt idx="61">
                  <c:v>-202</c:v>
                </c:pt>
                <c:pt idx="62">
                  <c:v>18</c:v>
                </c:pt>
                <c:pt idx="63">
                  <c:v>110</c:v>
                </c:pt>
                <c:pt idx="64">
                  <c:v>318</c:v>
                </c:pt>
                <c:pt idx="65">
                  <c:v>324</c:v>
                </c:pt>
                <c:pt idx="66">
                  <c:v>409</c:v>
                </c:pt>
                <c:pt idx="67">
                  <c:v>432</c:v>
                </c:pt>
                <c:pt idx="68">
                  <c:v>492</c:v>
                </c:pt>
                <c:pt idx="69">
                  <c:v>783.5</c:v>
                </c:pt>
                <c:pt idx="70">
                  <c:v>1133.5</c:v>
                </c:pt>
                <c:pt idx="71">
                  <c:v>1143</c:v>
                </c:pt>
                <c:pt idx="72">
                  <c:v>1164.5</c:v>
                </c:pt>
                <c:pt idx="73">
                  <c:v>1171.5</c:v>
                </c:pt>
                <c:pt idx="74">
                  <c:v>1171.5</c:v>
                </c:pt>
                <c:pt idx="75">
                  <c:v>1195.5</c:v>
                </c:pt>
                <c:pt idx="76">
                  <c:v>1199.5</c:v>
                </c:pt>
                <c:pt idx="77">
                  <c:v>1207.5</c:v>
                </c:pt>
                <c:pt idx="78">
                  <c:v>1521.5</c:v>
                </c:pt>
                <c:pt idx="79">
                  <c:v>1594.5</c:v>
                </c:pt>
                <c:pt idx="80">
                  <c:v>1840.5</c:v>
                </c:pt>
                <c:pt idx="81">
                  <c:v>1866</c:v>
                </c:pt>
                <c:pt idx="82">
                  <c:v>1899</c:v>
                </c:pt>
                <c:pt idx="83">
                  <c:v>1908</c:v>
                </c:pt>
                <c:pt idx="84">
                  <c:v>1914</c:v>
                </c:pt>
                <c:pt idx="85">
                  <c:v>1945</c:v>
                </c:pt>
                <c:pt idx="86">
                  <c:v>1972</c:v>
                </c:pt>
                <c:pt idx="87">
                  <c:v>1973</c:v>
                </c:pt>
                <c:pt idx="88">
                  <c:v>1975</c:v>
                </c:pt>
                <c:pt idx="89">
                  <c:v>2190.5</c:v>
                </c:pt>
                <c:pt idx="90">
                  <c:v>2222.5</c:v>
                </c:pt>
                <c:pt idx="91">
                  <c:v>2234</c:v>
                </c:pt>
                <c:pt idx="92">
                  <c:v>2239</c:v>
                </c:pt>
                <c:pt idx="93">
                  <c:v>2242</c:v>
                </c:pt>
                <c:pt idx="94">
                  <c:v>2257</c:v>
                </c:pt>
                <c:pt idx="95">
                  <c:v>2273</c:v>
                </c:pt>
                <c:pt idx="96">
                  <c:v>2274</c:v>
                </c:pt>
                <c:pt idx="97">
                  <c:v>2276</c:v>
                </c:pt>
                <c:pt idx="98">
                  <c:v>2286</c:v>
                </c:pt>
                <c:pt idx="99">
                  <c:v>2293</c:v>
                </c:pt>
                <c:pt idx="100">
                  <c:v>2299</c:v>
                </c:pt>
                <c:pt idx="101">
                  <c:v>2300</c:v>
                </c:pt>
                <c:pt idx="102">
                  <c:v>2302</c:v>
                </c:pt>
                <c:pt idx="103">
                  <c:v>2601</c:v>
                </c:pt>
                <c:pt idx="104">
                  <c:v>2606</c:v>
                </c:pt>
                <c:pt idx="105">
                  <c:v>2663</c:v>
                </c:pt>
                <c:pt idx="106">
                  <c:v>2967.5</c:v>
                </c:pt>
                <c:pt idx="107">
                  <c:v>2969</c:v>
                </c:pt>
                <c:pt idx="108">
                  <c:v>2969.5</c:v>
                </c:pt>
                <c:pt idx="109">
                  <c:v>2976.5</c:v>
                </c:pt>
                <c:pt idx="110">
                  <c:v>2978.5</c:v>
                </c:pt>
                <c:pt idx="111">
                  <c:v>2989</c:v>
                </c:pt>
                <c:pt idx="112">
                  <c:v>2994.5</c:v>
                </c:pt>
                <c:pt idx="113">
                  <c:v>3007.5</c:v>
                </c:pt>
                <c:pt idx="114">
                  <c:v>3008.5</c:v>
                </c:pt>
                <c:pt idx="115">
                  <c:v>3009.5</c:v>
                </c:pt>
                <c:pt idx="116">
                  <c:v>3013.5</c:v>
                </c:pt>
                <c:pt idx="117">
                  <c:v>3015.5</c:v>
                </c:pt>
                <c:pt idx="118">
                  <c:v>3022.5</c:v>
                </c:pt>
                <c:pt idx="119">
                  <c:v>3037.5</c:v>
                </c:pt>
                <c:pt idx="120">
                  <c:v>3042.5</c:v>
                </c:pt>
                <c:pt idx="121">
                  <c:v>3046.5</c:v>
                </c:pt>
                <c:pt idx="122">
                  <c:v>3072.5</c:v>
                </c:pt>
                <c:pt idx="123">
                  <c:v>3073.5</c:v>
                </c:pt>
                <c:pt idx="124">
                  <c:v>3261</c:v>
                </c:pt>
                <c:pt idx="125">
                  <c:v>3262</c:v>
                </c:pt>
                <c:pt idx="126">
                  <c:v>3285.5</c:v>
                </c:pt>
                <c:pt idx="127">
                  <c:v>3286</c:v>
                </c:pt>
                <c:pt idx="128">
                  <c:v>3286.5</c:v>
                </c:pt>
                <c:pt idx="129">
                  <c:v>3289.5</c:v>
                </c:pt>
                <c:pt idx="130">
                  <c:v>3297.5</c:v>
                </c:pt>
                <c:pt idx="131">
                  <c:v>3310.5</c:v>
                </c:pt>
                <c:pt idx="132">
                  <c:v>3311</c:v>
                </c:pt>
                <c:pt idx="133">
                  <c:v>3316.5</c:v>
                </c:pt>
                <c:pt idx="134">
                  <c:v>3317.5</c:v>
                </c:pt>
                <c:pt idx="135">
                  <c:v>3321.5</c:v>
                </c:pt>
                <c:pt idx="136">
                  <c:v>3327.5</c:v>
                </c:pt>
                <c:pt idx="137">
                  <c:v>3335.5</c:v>
                </c:pt>
                <c:pt idx="138">
                  <c:v>3340.5</c:v>
                </c:pt>
                <c:pt idx="139">
                  <c:v>3342.5</c:v>
                </c:pt>
                <c:pt idx="140">
                  <c:v>3343.5</c:v>
                </c:pt>
                <c:pt idx="141">
                  <c:v>3344</c:v>
                </c:pt>
                <c:pt idx="142">
                  <c:v>3344.5</c:v>
                </c:pt>
                <c:pt idx="143">
                  <c:v>3345.5</c:v>
                </c:pt>
                <c:pt idx="144">
                  <c:v>3348.5</c:v>
                </c:pt>
                <c:pt idx="145">
                  <c:v>3349.5</c:v>
                </c:pt>
                <c:pt idx="146">
                  <c:v>3351.5</c:v>
                </c:pt>
                <c:pt idx="147">
                  <c:v>3352.5</c:v>
                </c:pt>
                <c:pt idx="148">
                  <c:v>3361.5</c:v>
                </c:pt>
                <c:pt idx="149">
                  <c:v>3363.5</c:v>
                </c:pt>
                <c:pt idx="150">
                  <c:v>3364.5</c:v>
                </c:pt>
                <c:pt idx="151">
                  <c:v>3365.5</c:v>
                </c:pt>
                <c:pt idx="152">
                  <c:v>3373.5</c:v>
                </c:pt>
                <c:pt idx="153">
                  <c:v>3375.5</c:v>
                </c:pt>
                <c:pt idx="154">
                  <c:v>3380.5</c:v>
                </c:pt>
                <c:pt idx="155">
                  <c:v>3384.5</c:v>
                </c:pt>
                <c:pt idx="156">
                  <c:v>3386.5</c:v>
                </c:pt>
                <c:pt idx="157">
                  <c:v>3393.5</c:v>
                </c:pt>
                <c:pt idx="158">
                  <c:v>3404.5</c:v>
                </c:pt>
                <c:pt idx="159">
                  <c:v>3598.5</c:v>
                </c:pt>
                <c:pt idx="160">
                  <c:v>3599.5</c:v>
                </c:pt>
                <c:pt idx="161">
                  <c:v>3637.5</c:v>
                </c:pt>
                <c:pt idx="162">
                  <c:v>3703.5</c:v>
                </c:pt>
                <c:pt idx="163">
                  <c:v>3730.5</c:v>
                </c:pt>
                <c:pt idx="164">
                  <c:v>4109.5</c:v>
                </c:pt>
                <c:pt idx="165">
                  <c:v>4151</c:v>
                </c:pt>
                <c:pt idx="166">
                  <c:v>4809</c:v>
                </c:pt>
                <c:pt idx="167">
                  <c:v>4812</c:v>
                </c:pt>
                <c:pt idx="168">
                  <c:v>5462</c:v>
                </c:pt>
                <c:pt idx="169">
                  <c:v>6989</c:v>
                </c:pt>
                <c:pt idx="170">
                  <c:v>7653</c:v>
                </c:pt>
              </c:numCache>
            </c:numRef>
          </c:xVal>
          <c:yVal>
            <c:numRef>
              <c:f>Active!$O$21:$O$984</c:f>
              <c:numCache>
                <c:formatCode>General</c:formatCode>
                <c:ptCount val="964"/>
                <c:pt idx="0">
                  <c:v>3.4524624379903496E-3</c:v>
                </c:pt>
                <c:pt idx="1">
                  <c:v>3.4072323671787922E-3</c:v>
                </c:pt>
                <c:pt idx="2">
                  <c:v>3.4068056683975506E-3</c:v>
                </c:pt>
                <c:pt idx="3">
                  <c:v>2.7861011746188151E-3</c:v>
                </c:pt>
                <c:pt idx="4">
                  <c:v>2.748978380650839E-3</c:v>
                </c:pt>
                <c:pt idx="5">
                  <c:v>2.436350406928185E-3</c:v>
                </c:pt>
                <c:pt idx="6">
                  <c:v>2.4329368166782564E-3</c:v>
                </c:pt>
                <c:pt idx="7">
                  <c:v>2.3896980068458243E-3</c:v>
                </c:pt>
                <c:pt idx="8">
                  <c:v>2.2016660772455742E-3</c:v>
                </c:pt>
                <c:pt idx="9">
                  <c:v>2.1956211778446592E-3</c:v>
                </c:pt>
                <c:pt idx="10">
                  <c:v>2.0776389648314922E-3</c:v>
                </c:pt>
                <c:pt idx="11">
                  <c:v>2.0753632379982056E-3</c:v>
                </c:pt>
                <c:pt idx="12">
                  <c:v>2.0752210050711253E-3</c:v>
                </c:pt>
                <c:pt idx="13">
                  <c:v>2.074509840435724E-3</c:v>
                </c:pt>
                <c:pt idx="14">
                  <c:v>1.9866098915000546E-3</c:v>
                </c:pt>
                <c:pt idx="15">
                  <c:v>1.9853297951563315E-3</c:v>
                </c:pt>
                <c:pt idx="16">
                  <c:v>1.9824851366147239E-3</c:v>
                </c:pt>
                <c:pt idx="17">
                  <c:v>1.9824851366147239E-3</c:v>
                </c:pt>
                <c:pt idx="18">
                  <c:v>1.9392463267822919E-3</c:v>
                </c:pt>
                <c:pt idx="19">
                  <c:v>1.8621560803047312E-3</c:v>
                </c:pt>
                <c:pt idx="20">
                  <c:v>1.6996549611154083E-3</c:v>
                </c:pt>
                <c:pt idx="21">
                  <c:v>1.6993704952612476E-3</c:v>
                </c:pt>
                <c:pt idx="22">
                  <c:v>1.6993704952612476E-3</c:v>
                </c:pt>
                <c:pt idx="23">
                  <c:v>1.695387973302997E-3</c:v>
                </c:pt>
                <c:pt idx="24">
                  <c:v>1.6948190415946756E-3</c:v>
                </c:pt>
                <c:pt idx="25">
                  <c:v>1.6481666415123141E-3</c:v>
                </c:pt>
                <c:pt idx="26">
                  <c:v>1.6366457744188042E-3</c:v>
                </c:pt>
                <c:pt idx="27">
                  <c:v>1.5391451029052106E-3</c:v>
                </c:pt>
                <c:pt idx="28">
                  <c:v>1.5391451029052106E-3</c:v>
                </c:pt>
                <c:pt idx="29">
                  <c:v>1.3328362421751337E-3</c:v>
                </c:pt>
                <c:pt idx="30">
                  <c:v>1.3326940092480532E-3</c:v>
                </c:pt>
                <c:pt idx="31">
                  <c:v>1.2811345731814192E-3</c:v>
                </c:pt>
                <c:pt idx="32">
                  <c:v>1.1648591552932165E-3</c:v>
                </c:pt>
                <c:pt idx="33">
                  <c:v>1.1306521363303875E-3</c:v>
                </c:pt>
                <c:pt idx="34">
                  <c:v>9.5385660796948736E-4</c:v>
                </c:pt>
                <c:pt idx="35">
                  <c:v>9.5357214211532664E-4</c:v>
                </c:pt>
                <c:pt idx="36">
                  <c:v>6.4336212815303937E-4</c:v>
                </c:pt>
                <c:pt idx="37">
                  <c:v>6.0296797686221421E-4</c:v>
                </c:pt>
                <c:pt idx="38">
                  <c:v>6.0282574393513385E-4</c:v>
                </c:pt>
                <c:pt idx="39">
                  <c:v>4.949420687446731E-4</c:v>
                </c:pt>
                <c:pt idx="40">
                  <c:v>4.5227219062056207E-4</c:v>
                </c:pt>
                <c:pt idx="41">
                  <c:v>4.2290109117846565E-4</c:v>
                </c:pt>
                <c:pt idx="42">
                  <c:v>4.2290109117846565E-4</c:v>
                </c:pt>
                <c:pt idx="43">
                  <c:v>4.2176322776182266E-4</c:v>
                </c:pt>
                <c:pt idx="44">
                  <c:v>4.2176322776182266E-4</c:v>
                </c:pt>
                <c:pt idx="45">
                  <c:v>4.0604648931944181E-4</c:v>
                </c:pt>
                <c:pt idx="46">
                  <c:v>3.9004528502290014E-4</c:v>
                </c:pt>
                <c:pt idx="47">
                  <c:v>3.5953632216416073E-4</c:v>
                </c:pt>
                <c:pt idx="48">
                  <c:v>3.5953632216416073E-4</c:v>
                </c:pt>
                <c:pt idx="49">
                  <c:v>3.4453074835718168E-4</c:v>
                </c:pt>
                <c:pt idx="50">
                  <c:v>3.4453074835718168E-4</c:v>
                </c:pt>
                <c:pt idx="51">
                  <c:v>2.8962883850415879E-4</c:v>
                </c:pt>
                <c:pt idx="52">
                  <c:v>2.4013177988019003E-4</c:v>
                </c:pt>
                <c:pt idx="53">
                  <c:v>2.1915242313583542E-4</c:v>
                </c:pt>
                <c:pt idx="54">
                  <c:v>2.1915242313583542E-4</c:v>
                </c:pt>
                <c:pt idx="55">
                  <c:v>1.3381266688761335E-4</c:v>
                </c:pt>
                <c:pt idx="56">
                  <c:v>6.4189649081772195E-5</c:v>
                </c:pt>
                <c:pt idx="57">
                  <c:v>-1.3244737260683954E-4</c:v>
                </c:pt>
                <c:pt idx="58">
                  <c:v>-1.722725921893432E-4</c:v>
                </c:pt>
                <c:pt idx="59">
                  <c:v>-1.8628253550675964E-4</c:v>
                </c:pt>
                <c:pt idx="60">
                  <c:v>-1.8870049526712593E-4</c:v>
                </c:pt>
                <c:pt idx="61">
                  <c:v>-1.9410534649618E-4</c:v>
                </c:pt>
                <c:pt idx="62">
                  <c:v>-2.2539659045386142E-4</c:v>
                </c:pt>
                <c:pt idx="63">
                  <c:v>-2.3848201974525549E-4</c:v>
                </c:pt>
                <c:pt idx="64">
                  <c:v>-2.680664685779725E-4</c:v>
                </c:pt>
                <c:pt idx="65">
                  <c:v>-2.6891986614045466E-4</c:v>
                </c:pt>
                <c:pt idx="66">
                  <c:v>-2.8100966494228616E-4</c:v>
                </c:pt>
                <c:pt idx="67">
                  <c:v>-2.8428102226513467E-4</c:v>
                </c:pt>
                <c:pt idx="68">
                  <c:v>-2.9281499788995688E-4</c:v>
                </c:pt>
                <c:pt idx="69">
                  <c:v>-3.3427589613388474E-4</c:v>
                </c:pt>
                <c:pt idx="70">
                  <c:v>-3.8405742061201433E-4</c:v>
                </c:pt>
                <c:pt idx="71">
                  <c:v>-3.8540863341927781E-4</c:v>
                </c:pt>
                <c:pt idx="72">
                  <c:v>-3.8846664135150583E-4</c:v>
                </c:pt>
                <c:pt idx="73">
                  <c:v>-3.8946227184106835E-4</c:v>
                </c:pt>
                <c:pt idx="74">
                  <c:v>-3.8946227184106835E-4</c:v>
                </c:pt>
                <c:pt idx="75">
                  <c:v>-3.9287586209099727E-4</c:v>
                </c:pt>
                <c:pt idx="76">
                  <c:v>-3.9344479379931877E-4</c:v>
                </c:pt>
                <c:pt idx="77">
                  <c:v>-3.945826572159617E-4</c:v>
                </c:pt>
                <c:pt idx="78">
                  <c:v>-4.3924379631919794E-4</c:v>
                </c:pt>
                <c:pt idx="79">
                  <c:v>-4.4962679999606495E-4</c:v>
                </c:pt>
                <c:pt idx="80">
                  <c:v>-4.8461610005783604E-4</c:v>
                </c:pt>
                <c:pt idx="81">
                  <c:v>-4.8824303969838544E-4</c:v>
                </c:pt>
                <c:pt idx="82">
                  <c:v>-4.929367262920376E-4</c:v>
                </c:pt>
                <c:pt idx="83">
                  <c:v>-4.9421682263576096E-4</c:v>
                </c:pt>
                <c:pt idx="84">
                  <c:v>-4.9507022019824323E-4</c:v>
                </c:pt>
                <c:pt idx="85">
                  <c:v>-4.9947944093773461E-4</c:v>
                </c:pt>
                <c:pt idx="86">
                  <c:v>-5.0331972996890467E-4</c:v>
                </c:pt>
                <c:pt idx="87">
                  <c:v>-5.0346196289598503E-4</c:v>
                </c:pt>
                <c:pt idx="88">
                  <c:v>-5.0374642875014586E-4</c:v>
                </c:pt>
                <c:pt idx="89">
                  <c:v>-5.3439762453596552E-4</c:v>
                </c:pt>
                <c:pt idx="90">
                  <c:v>-5.3894907820253748E-4</c:v>
                </c:pt>
                <c:pt idx="91">
                  <c:v>-5.4058475686396168E-4</c:v>
                </c:pt>
                <c:pt idx="92">
                  <c:v>-5.4129592149936359E-4</c:v>
                </c:pt>
                <c:pt idx="93">
                  <c:v>-5.4172262028060456E-4</c:v>
                </c:pt>
                <c:pt idx="94">
                  <c:v>-5.4385611418681019E-4</c:v>
                </c:pt>
                <c:pt idx="95">
                  <c:v>-5.4613184102009606E-4</c:v>
                </c:pt>
                <c:pt idx="96">
                  <c:v>-5.4627407394717653E-4</c:v>
                </c:pt>
                <c:pt idx="97">
                  <c:v>-5.4655853980133725E-4</c:v>
                </c:pt>
                <c:pt idx="98">
                  <c:v>-5.4798086907214085E-4</c:v>
                </c:pt>
                <c:pt idx="99">
                  <c:v>-5.4897649956170348E-4</c:v>
                </c:pt>
                <c:pt idx="100">
                  <c:v>-5.4982989712418565E-4</c:v>
                </c:pt>
                <c:pt idx="101">
                  <c:v>-5.4997213005126611E-4</c:v>
                </c:pt>
                <c:pt idx="102">
                  <c:v>-5.5025659590542684E-4</c:v>
                </c:pt>
                <c:pt idx="103">
                  <c:v>-5.9278424110245751E-4</c:v>
                </c:pt>
                <c:pt idx="104">
                  <c:v>-5.9349540573785942E-4</c:v>
                </c:pt>
                <c:pt idx="105">
                  <c:v>-6.016026825814405E-4</c:v>
                </c:pt>
                <c:pt idx="106">
                  <c:v>-6.449126088774132E-4</c:v>
                </c:pt>
                <c:pt idx="107">
                  <c:v>-6.4512595826803369E-4</c:v>
                </c:pt>
                <c:pt idx="108">
                  <c:v>-6.4519707473157393E-4</c:v>
                </c:pt>
                <c:pt idx="109">
                  <c:v>-6.4619270522113656E-4</c:v>
                </c:pt>
                <c:pt idx="110">
                  <c:v>-6.4647717107529728E-4</c:v>
                </c:pt>
                <c:pt idx="111">
                  <c:v>-6.4797061680964111E-4</c:v>
                </c:pt>
                <c:pt idx="112">
                  <c:v>-6.4875289790858315E-4</c:v>
                </c:pt>
                <c:pt idx="113">
                  <c:v>-6.5060192596062794E-4</c:v>
                </c:pt>
                <c:pt idx="114">
                  <c:v>-6.507441588877083E-4</c:v>
                </c:pt>
                <c:pt idx="115">
                  <c:v>-6.5088639181478877E-4</c:v>
                </c:pt>
                <c:pt idx="116">
                  <c:v>-6.5145532352311021E-4</c:v>
                </c:pt>
                <c:pt idx="117">
                  <c:v>-6.5173978937727093E-4</c:v>
                </c:pt>
                <c:pt idx="118">
                  <c:v>-6.5273541986683357E-4</c:v>
                </c:pt>
                <c:pt idx="119">
                  <c:v>-6.5486891377303908E-4</c:v>
                </c:pt>
                <c:pt idx="120">
                  <c:v>-6.5558007840844099E-4</c:v>
                </c:pt>
                <c:pt idx="121">
                  <c:v>-6.5614901011676243E-4</c:v>
                </c:pt>
                <c:pt idx="122">
                  <c:v>-6.5984706622085202E-4</c:v>
                </c:pt>
                <c:pt idx="123">
                  <c:v>-6.5998929914793238E-4</c:v>
                </c:pt>
                <c:pt idx="124">
                  <c:v>-6.8665797297550184E-4</c:v>
                </c:pt>
                <c:pt idx="125">
                  <c:v>-6.8680020590258209E-4</c:v>
                </c:pt>
                <c:pt idx="126">
                  <c:v>-6.9014267968897083E-4</c:v>
                </c:pt>
                <c:pt idx="127">
                  <c:v>-6.9021379615251106E-4</c:v>
                </c:pt>
                <c:pt idx="128">
                  <c:v>-6.902849126160513E-4</c:v>
                </c:pt>
                <c:pt idx="129">
                  <c:v>-6.9071161139729227E-4</c:v>
                </c:pt>
                <c:pt idx="130">
                  <c:v>-6.9184947481393537E-4</c:v>
                </c:pt>
                <c:pt idx="131">
                  <c:v>-6.9369850286598016E-4</c:v>
                </c:pt>
                <c:pt idx="132">
                  <c:v>-6.9376961932952029E-4</c:v>
                </c:pt>
                <c:pt idx="133">
                  <c:v>-6.9455190042846233E-4</c:v>
                </c:pt>
                <c:pt idx="134">
                  <c:v>-6.9469413335554269E-4</c:v>
                </c:pt>
                <c:pt idx="135">
                  <c:v>-6.9526306506386424E-4</c:v>
                </c:pt>
                <c:pt idx="136">
                  <c:v>-6.961164626263464E-4</c:v>
                </c:pt>
                <c:pt idx="137">
                  <c:v>-6.9725432604298939E-4</c:v>
                </c:pt>
                <c:pt idx="138">
                  <c:v>-6.9796549067839119E-4</c:v>
                </c:pt>
                <c:pt idx="139">
                  <c:v>-6.9824995653255191E-4</c:v>
                </c:pt>
                <c:pt idx="140">
                  <c:v>-6.9839218945963238E-4</c:v>
                </c:pt>
                <c:pt idx="141">
                  <c:v>-6.9846330592317251E-4</c:v>
                </c:pt>
                <c:pt idx="142">
                  <c:v>-6.9853442238671263E-4</c:v>
                </c:pt>
                <c:pt idx="143">
                  <c:v>-6.986766553137931E-4</c:v>
                </c:pt>
                <c:pt idx="144">
                  <c:v>-6.9910335409503418E-4</c:v>
                </c:pt>
                <c:pt idx="145">
                  <c:v>-6.9924558702211454E-4</c:v>
                </c:pt>
                <c:pt idx="146">
                  <c:v>-6.9953005287627526E-4</c:v>
                </c:pt>
                <c:pt idx="147">
                  <c:v>-6.9967228580335573E-4</c:v>
                </c:pt>
                <c:pt idx="148">
                  <c:v>-7.0095238214707898E-4</c:v>
                </c:pt>
                <c:pt idx="149">
                  <c:v>-7.012368480012398E-4</c:v>
                </c:pt>
                <c:pt idx="150">
                  <c:v>-7.0137908092832006E-4</c:v>
                </c:pt>
                <c:pt idx="151">
                  <c:v>-7.0152131385540053E-4</c:v>
                </c:pt>
                <c:pt idx="152">
                  <c:v>-7.0265917727204341E-4</c:v>
                </c:pt>
                <c:pt idx="153">
                  <c:v>-7.0294364312620413E-4</c:v>
                </c:pt>
                <c:pt idx="154">
                  <c:v>-7.0365480776160604E-4</c:v>
                </c:pt>
                <c:pt idx="155">
                  <c:v>-7.0422373946992748E-4</c:v>
                </c:pt>
                <c:pt idx="156">
                  <c:v>-7.045082053240882E-4</c:v>
                </c:pt>
                <c:pt idx="157">
                  <c:v>-7.0550383581365083E-4</c:v>
                </c:pt>
                <c:pt idx="158">
                  <c:v>-7.070683980115349E-4</c:v>
                </c:pt>
                <c:pt idx="159">
                  <c:v>-7.3466158586512676E-4</c:v>
                </c:pt>
                <c:pt idx="160">
                  <c:v>-7.3480381879220712E-4</c:v>
                </c:pt>
                <c:pt idx="161">
                  <c:v>-7.4020867002126114E-4</c:v>
                </c:pt>
                <c:pt idx="162">
                  <c:v>-7.4959604320856557E-4</c:v>
                </c:pt>
                <c:pt idx="163">
                  <c:v>-7.5343633223973552E-4</c:v>
                </c:pt>
                <c:pt idx="164">
                  <c:v>-8.0734261160319589E-4</c:v>
                </c:pt>
                <c:pt idx="165">
                  <c:v>-8.1324527807703122E-4</c:v>
                </c:pt>
                <c:pt idx="166">
                  <c:v>-9.0683454409591472E-4</c:v>
                </c:pt>
                <c:pt idx="167">
                  <c:v>-9.0726124287715591E-4</c:v>
                </c:pt>
                <c:pt idx="168">
                  <c:v>-9.9971264547939632E-4</c:v>
                </c:pt>
                <c:pt idx="169">
                  <c:v>-1.2169023251311216E-3</c:v>
                </c:pt>
                <c:pt idx="170">
                  <c:v>-1.3113449887124874E-3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686-40F3-A71A-2C8E7875E3F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-25840</c:v>
                </c:pt>
                <c:pt idx="1">
                  <c:v>-25522</c:v>
                </c:pt>
                <c:pt idx="2">
                  <c:v>-25519</c:v>
                </c:pt>
                <c:pt idx="3">
                  <c:v>-21155</c:v>
                </c:pt>
                <c:pt idx="4">
                  <c:v>-20894</c:v>
                </c:pt>
                <c:pt idx="5">
                  <c:v>-18696</c:v>
                </c:pt>
                <c:pt idx="6">
                  <c:v>-18672</c:v>
                </c:pt>
                <c:pt idx="7">
                  <c:v>-18368</c:v>
                </c:pt>
                <c:pt idx="8">
                  <c:v>-17046</c:v>
                </c:pt>
                <c:pt idx="9">
                  <c:v>-17003.5</c:v>
                </c:pt>
                <c:pt idx="10">
                  <c:v>-16174</c:v>
                </c:pt>
                <c:pt idx="11">
                  <c:v>-16158</c:v>
                </c:pt>
                <c:pt idx="12">
                  <c:v>-16157</c:v>
                </c:pt>
                <c:pt idx="13">
                  <c:v>-16152</c:v>
                </c:pt>
                <c:pt idx="14">
                  <c:v>-15534</c:v>
                </c:pt>
                <c:pt idx="15">
                  <c:v>-15525</c:v>
                </c:pt>
                <c:pt idx="16">
                  <c:v>-15505</c:v>
                </c:pt>
                <c:pt idx="17">
                  <c:v>-15505</c:v>
                </c:pt>
                <c:pt idx="18">
                  <c:v>-15201</c:v>
                </c:pt>
                <c:pt idx="19">
                  <c:v>-14659</c:v>
                </c:pt>
                <c:pt idx="20">
                  <c:v>-13516.5</c:v>
                </c:pt>
                <c:pt idx="21">
                  <c:v>-13514.5</c:v>
                </c:pt>
                <c:pt idx="22">
                  <c:v>-13514.5</c:v>
                </c:pt>
                <c:pt idx="23">
                  <c:v>-13486.5</c:v>
                </c:pt>
                <c:pt idx="24">
                  <c:v>-13482.5</c:v>
                </c:pt>
                <c:pt idx="25">
                  <c:v>-13154.5</c:v>
                </c:pt>
                <c:pt idx="26">
                  <c:v>-13073.5</c:v>
                </c:pt>
                <c:pt idx="27">
                  <c:v>-12388</c:v>
                </c:pt>
                <c:pt idx="28">
                  <c:v>-12388</c:v>
                </c:pt>
                <c:pt idx="29">
                  <c:v>-10937.5</c:v>
                </c:pt>
                <c:pt idx="30">
                  <c:v>-10936.5</c:v>
                </c:pt>
                <c:pt idx="31">
                  <c:v>-10574</c:v>
                </c:pt>
                <c:pt idx="32">
                  <c:v>-9756.5</c:v>
                </c:pt>
                <c:pt idx="33">
                  <c:v>-9516</c:v>
                </c:pt>
                <c:pt idx="34">
                  <c:v>-8273</c:v>
                </c:pt>
                <c:pt idx="35">
                  <c:v>-8271</c:v>
                </c:pt>
                <c:pt idx="36">
                  <c:v>-6090</c:v>
                </c:pt>
                <c:pt idx="37">
                  <c:v>-5806</c:v>
                </c:pt>
                <c:pt idx="38">
                  <c:v>-5805</c:v>
                </c:pt>
                <c:pt idx="39">
                  <c:v>-5046.5</c:v>
                </c:pt>
                <c:pt idx="40">
                  <c:v>-4746.5</c:v>
                </c:pt>
                <c:pt idx="41">
                  <c:v>-4540</c:v>
                </c:pt>
                <c:pt idx="42">
                  <c:v>-4540</c:v>
                </c:pt>
                <c:pt idx="43">
                  <c:v>-4532</c:v>
                </c:pt>
                <c:pt idx="44">
                  <c:v>-4532</c:v>
                </c:pt>
                <c:pt idx="45">
                  <c:v>-4421.5</c:v>
                </c:pt>
                <c:pt idx="46">
                  <c:v>-4309</c:v>
                </c:pt>
                <c:pt idx="47">
                  <c:v>-4094.5</c:v>
                </c:pt>
                <c:pt idx="48">
                  <c:v>-4094.5</c:v>
                </c:pt>
                <c:pt idx="49">
                  <c:v>-3989</c:v>
                </c:pt>
                <c:pt idx="50">
                  <c:v>-3989</c:v>
                </c:pt>
                <c:pt idx="51">
                  <c:v>-3603</c:v>
                </c:pt>
                <c:pt idx="52">
                  <c:v>-3255</c:v>
                </c:pt>
                <c:pt idx="53">
                  <c:v>-3107.5</c:v>
                </c:pt>
                <c:pt idx="54">
                  <c:v>-3107.5</c:v>
                </c:pt>
                <c:pt idx="55">
                  <c:v>-2507.5</c:v>
                </c:pt>
                <c:pt idx="56">
                  <c:v>-2018</c:v>
                </c:pt>
                <c:pt idx="57">
                  <c:v>-635.5</c:v>
                </c:pt>
                <c:pt idx="58">
                  <c:v>-355.5</c:v>
                </c:pt>
                <c:pt idx="59">
                  <c:v>-257</c:v>
                </c:pt>
                <c:pt idx="60">
                  <c:v>-240</c:v>
                </c:pt>
                <c:pt idx="61">
                  <c:v>-202</c:v>
                </c:pt>
                <c:pt idx="62">
                  <c:v>18</c:v>
                </c:pt>
                <c:pt idx="63">
                  <c:v>110</c:v>
                </c:pt>
                <c:pt idx="64">
                  <c:v>318</c:v>
                </c:pt>
                <c:pt idx="65">
                  <c:v>324</c:v>
                </c:pt>
                <c:pt idx="66">
                  <c:v>409</c:v>
                </c:pt>
                <c:pt idx="67">
                  <c:v>432</c:v>
                </c:pt>
                <c:pt idx="68">
                  <c:v>492</c:v>
                </c:pt>
                <c:pt idx="69">
                  <c:v>783.5</c:v>
                </c:pt>
                <c:pt idx="70">
                  <c:v>1133.5</c:v>
                </c:pt>
                <c:pt idx="71">
                  <c:v>1143</c:v>
                </c:pt>
                <c:pt idx="72">
                  <c:v>1164.5</c:v>
                </c:pt>
                <c:pt idx="73">
                  <c:v>1171.5</c:v>
                </c:pt>
                <c:pt idx="74">
                  <c:v>1171.5</c:v>
                </c:pt>
                <c:pt idx="75">
                  <c:v>1195.5</c:v>
                </c:pt>
                <c:pt idx="76">
                  <c:v>1199.5</c:v>
                </c:pt>
                <c:pt idx="77">
                  <c:v>1207.5</c:v>
                </c:pt>
                <c:pt idx="78">
                  <c:v>1521.5</c:v>
                </c:pt>
                <c:pt idx="79">
                  <c:v>1594.5</c:v>
                </c:pt>
                <c:pt idx="80">
                  <c:v>1840.5</c:v>
                </c:pt>
                <c:pt idx="81">
                  <c:v>1866</c:v>
                </c:pt>
                <c:pt idx="82">
                  <c:v>1899</c:v>
                </c:pt>
                <c:pt idx="83">
                  <c:v>1908</c:v>
                </c:pt>
                <c:pt idx="84">
                  <c:v>1914</c:v>
                </c:pt>
                <c:pt idx="85">
                  <c:v>1945</c:v>
                </c:pt>
                <c:pt idx="86">
                  <c:v>1972</c:v>
                </c:pt>
                <c:pt idx="87">
                  <c:v>1973</c:v>
                </c:pt>
                <c:pt idx="88">
                  <c:v>1975</c:v>
                </c:pt>
                <c:pt idx="89">
                  <c:v>2190.5</c:v>
                </c:pt>
                <c:pt idx="90">
                  <c:v>2222.5</c:v>
                </c:pt>
                <c:pt idx="91">
                  <c:v>2234</c:v>
                </c:pt>
                <c:pt idx="92">
                  <c:v>2239</c:v>
                </c:pt>
                <c:pt idx="93">
                  <c:v>2242</c:v>
                </c:pt>
                <c:pt idx="94">
                  <c:v>2257</c:v>
                </c:pt>
                <c:pt idx="95">
                  <c:v>2273</c:v>
                </c:pt>
                <c:pt idx="96">
                  <c:v>2274</c:v>
                </c:pt>
                <c:pt idx="97">
                  <c:v>2276</c:v>
                </c:pt>
                <c:pt idx="98">
                  <c:v>2286</c:v>
                </c:pt>
                <c:pt idx="99">
                  <c:v>2293</c:v>
                </c:pt>
                <c:pt idx="100">
                  <c:v>2299</c:v>
                </c:pt>
                <c:pt idx="101">
                  <c:v>2300</c:v>
                </c:pt>
                <c:pt idx="102">
                  <c:v>2302</c:v>
                </c:pt>
                <c:pt idx="103">
                  <c:v>2601</c:v>
                </c:pt>
                <c:pt idx="104">
                  <c:v>2606</c:v>
                </c:pt>
                <c:pt idx="105">
                  <c:v>2663</c:v>
                </c:pt>
                <c:pt idx="106">
                  <c:v>2967.5</c:v>
                </c:pt>
                <c:pt idx="107">
                  <c:v>2969</c:v>
                </c:pt>
                <c:pt idx="108">
                  <c:v>2969.5</c:v>
                </c:pt>
                <c:pt idx="109">
                  <c:v>2976.5</c:v>
                </c:pt>
                <c:pt idx="110">
                  <c:v>2978.5</c:v>
                </c:pt>
                <c:pt idx="111">
                  <c:v>2989</c:v>
                </c:pt>
                <c:pt idx="112">
                  <c:v>2994.5</c:v>
                </c:pt>
                <c:pt idx="113">
                  <c:v>3007.5</c:v>
                </c:pt>
                <c:pt idx="114">
                  <c:v>3008.5</c:v>
                </c:pt>
                <c:pt idx="115">
                  <c:v>3009.5</c:v>
                </c:pt>
                <c:pt idx="116">
                  <c:v>3013.5</c:v>
                </c:pt>
                <c:pt idx="117">
                  <c:v>3015.5</c:v>
                </c:pt>
                <c:pt idx="118">
                  <c:v>3022.5</c:v>
                </c:pt>
                <c:pt idx="119">
                  <c:v>3037.5</c:v>
                </c:pt>
                <c:pt idx="120">
                  <c:v>3042.5</c:v>
                </c:pt>
                <c:pt idx="121">
                  <c:v>3046.5</c:v>
                </c:pt>
                <c:pt idx="122">
                  <c:v>3072.5</c:v>
                </c:pt>
                <c:pt idx="123">
                  <c:v>3073.5</c:v>
                </c:pt>
                <c:pt idx="124">
                  <c:v>3261</c:v>
                </c:pt>
                <c:pt idx="125">
                  <c:v>3262</c:v>
                </c:pt>
                <c:pt idx="126">
                  <c:v>3285.5</c:v>
                </c:pt>
                <c:pt idx="127">
                  <c:v>3286</c:v>
                </c:pt>
                <c:pt idx="128">
                  <c:v>3286.5</c:v>
                </c:pt>
                <c:pt idx="129">
                  <c:v>3289.5</c:v>
                </c:pt>
                <c:pt idx="130">
                  <c:v>3297.5</c:v>
                </c:pt>
                <c:pt idx="131">
                  <c:v>3310.5</c:v>
                </c:pt>
                <c:pt idx="132">
                  <c:v>3311</c:v>
                </c:pt>
                <c:pt idx="133">
                  <c:v>3316.5</c:v>
                </c:pt>
                <c:pt idx="134">
                  <c:v>3317.5</c:v>
                </c:pt>
                <c:pt idx="135">
                  <c:v>3321.5</c:v>
                </c:pt>
                <c:pt idx="136">
                  <c:v>3327.5</c:v>
                </c:pt>
                <c:pt idx="137">
                  <c:v>3335.5</c:v>
                </c:pt>
                <c:pt idx="138">
                  <c:v>3340.5</c:v>
                </c:pt>
                <c:pt idx="139">
                  <c:v>3342.5</c:v>
                </c:pt>
                <c:pt idx="140">
                  <c:v>3343.5</c:v>
                </c:pt>
                <c:pt idx="141">
                  <c:v>3344</c:v>
                </c:pt>
                <c:pt idx="142">
                  <c:v>3344.5</c:v>
                </c:pt>
                <c:pt idx="143">
                  <c:v>3345.5</c:v>
                </c:pt>
                <c:pt idx="144">
                  <c:v>3348.5</c:v>
                </c:pt>
                <c:pt idx="145">
                  <c:v>3349.5</c:v>
                </c:pt>
                <c:pt idx="146">
                  <c:v>3351.5</c:v>
                </c:pt>
                <c:pt idx="147">
                  <c:v>3352.5</c:v>
                </c:pt>
                <c:pt idx="148">
                  <c:v>3361.5</c:v>
                </c:pt>
                <c:pt idx="149">
                  <c:v>3363.5</c:v>
                </c:pt>
                <c:pt idx="150">
                  <c:v>3364.5</c:v>
                </c:pt>
                <c:pt idx="151">
                  <c:v>3365.5</c:v>
                </c:pt>
                <c:pt idx="152">
                  <c:v>3373.5</c:v>
                </c:pt>
                <c:pt idx="153">
                  <c:v>3375.5</c:v>
                </c:pt>
                <c:pt idx="154">
                  <c:v>3380.5</c:v>
                </c:pt>
                <c:pt idx="155">
                  <c:v>3384.5</c:v>
                </c:pt>
                <c:pt idx="156">
                  <c:v>3386.5</c:v>
                </c:pt>
                <c:pt idx="157">
                  <c:v>3393.5</c:v>
                </c:pt>
                <c:pt idx="158">
                  <c:v>3404.5</c:v>
                </c:pt>
                <c:pt idx="159">
                  <c:v>3598.5</c:v>
                </c:pt>
                <c:pt idx="160">
                  <c:v>3599.5</c:v>
                </c:pt>
                <c:pt idx="161">
                  <c:v>3637.5</c:v>
                </c:pt>
                <c:pt idx="162">
                  <c:v>3703.5</c:v>
                </c:pt>
                <c:pt idx="163">
                  <c:v>3730.5</c:v>
                </c:pt>
                <c:pt idx="164">
                  <c:v>4109.5</c:v>
                </c:pt>
                <c:pt idx="165">
                  <c:v>4151</c:v>
                </c:pt>
                <c:pt idx="166">
                  <c:v>4809</c:v>
                </c:pt>
                <c:pt idx="167">
                  <c:v>4812</c:v>
                </c:pt>
                <c:pt idx="168">
                  <c:v>5462</c:v>
                </c:pt>
                <c:pt idx="169">
                  <c:v>6989</c:v>
                </c:pt>
                <c:pt idx="170">
                  <c:v>7653</c:v>
                </c:pt>
              </c:numCache>
            </c:numRef>
          </c:xVal>
          <c:yVal>
            <c:numRef>
              <c:f>Active!$U$21:$U$984</c:f>
              <c:numCache>
                <c:formatCode>General</c:formatCode>
                <c:ptCount val="964"/>
                <c:pt idx="19">
                  <c:v>-0.20223999999871012</c:v>
                </c:pt>
                <c:pt idx="52">
                  <c:v>-1.4901000002282672E-2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686-40F3-A71A-2C8E7875E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422936"/>
        <c:axId val="1"/>
      </c:scatterChart>
      <c:valAx>
        <c:axId val="75042293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12706300062007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161812297734629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422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828512940736776"/>
          <c:y val="0.9204921861831491"/>
          <c:w val="0.77831834127530175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657226</xdr:colOff>
      <xdr:row>0</xdr:row>
      <xdr:rowOff>9525</xdr:rowOff>
    </xdr:from>
    <xdr:to>
      <xdr:col>27</xdr:col>
      <xdr:colOff>219076</xdr:colOff>
      <xdr:row>18</xdr:row>
      <xdr:rowOff>57150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81A095B9-21E5-AE10-BF8D-A951D39899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142875</xdr:colOff>
      <xdr:row>0</xdr:row>
      <xdr:rowOff>0</xdr:rowOff>
    </xdr:from>
    <xdr:to>
      <xdr:col>17</xdr:col>
      <xdr:colOff>390525</xdr:colOff>
      <xdr:row>18</xdr:row>
      <xdr:rowOff>114300</xdr:rowOff>
    </xdr:to>
    <xdr:graphicFrame macro="">
      <xdr:nvGraphicFramePr>
        <xdr:cNvPr id="1030" name="Chart 4">
          <a:extLst>
            <a:ext uri="{FF2B5EF4-FFF2-40B4-BE49-F238E27FC236}">
              <a16:creationId xmlns:a16="http://schemas.microsoft.com/office/drawing/2014/main" id="{D465C384-460F-3E5B-B1D9-B7C8C5C7D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konkoly.hu/cgi-bin/IBVS?5670" TargetMode="External"/><Relationship Id="rId117" Type="http://schemas.openxmlformats.org/officeDocument/2006/relationships/hyperlink" Target="http://www.konkoly.hu/cgi-bin/IBVS?6044" TargetMode="External"/><Relationship Id="rId21" Type="http://schemas.openxmlformats.org/officeDocument/2006/relationships/hyperlink" Target="http://www.konkoly.hu/cgi-bin/IBVS?5357" TargetMode="External"/><Relationship Id="rId42" Type="http://schemas.openxmlformats.org/officeDocument/2006/relationships/hyperlink" Target="http://www.konkoly.hu/cgi-bin/IBVS?5910" TargetMode="External"/><Relationship Id="rId47" Type="http://schemas.openxmlformats.org/officeDocument/2006/relationships/hyperlink" Target="http://www.konkoly.hu/cgi-bin/IBVS?5910" TargetMode="External"/><Relationship Id="rId63" Type="http://schemas.openxmlformats.org/officeDocument/2006/relationships/hyperlink" Target="http://www.konkoly.hu/cgi-bin/IBVS?5972" TargetMode="External"/><Relationship Id="rId68" Type="http://schemas.openxmlformats.org/officeDocument/2006/relationships/hyperlink" Target="http://www.konkoly.hu/cgi-bin/IBVS?5972" TargetMode="External"/><Relationship Id="rId84" Type="http://schemas.openxmlformats.org/officeDocument/2006/relationships/hyperlink" Target="http://www.konkoly.hu/cgi-bin/IBVS?6014" TargetMode="External"/><Relationship Id="rId89" Type="http://schemas.openxmlformats.org/officeDocument/2006/relationships/hyperlink" Target="http://www.konkoly.hu/cgi-bin/IBVS?6014" TargetMode="External"/><Relationship Id="rId112" Type="http://schemas.openxmlformats.org/officeDocument/2006/relationships/hyperlink" Target="http://www.konkoly.hu/cgi-bin/IBVS?6014" TargetMode="External"/><Relationship Id="rId16" Type="http://schemas.openxmlformats.org/officeDocument/2006/relationships/hyperlink" Target="http://www.bav-astro.de/sfs/BAVM_link.php?BAVMnr=102" TargetMode="External"/><Relationship Id="rId107" Type="http://schemas.openxmlformats.org/officeDocument/2006/relationships/hyperlink" Target="http://www.konkoly.hu/cgi-bin/IBVS?6014" TargetMode="External"/><Relationship Id="rId11" Type="http://schemas.openxmlformats.org/officeDocument/2006/relationships/hyperlink" Target="http://www.bav-astro.de/sfs/BAVM_link.php?BAVMnr=60" TargetMode="External"/><Relationship Id="rId24" Type="http://schemas.openxmlformats.org/officeDocument/2006/relationships/hyperlink" Target="http://www.bav-astro.de/sfs/BAVM_link.php?BAVMnr=172" TargetMode="External"/><Relationship Id="rId32" Type="http://schemas.openxmlformats.org/officeDocument/2006/relationships/hyperlink" Target="http://www.konkoly.hu/cgi-bin/IBVS?5670" TargetMode="External"/><Relationship Id="rId37" Type="http://schemas.openxmlformats.org/officeDocument/2006/relationships/hyperlink" Target="http://www.konkoly.hu/cgi-bin/IBVS?5910" TargetMode="External"/><Relationship Id="rId40" Type="http://schemas.openxmlformats.org/officeDocument/2006/relationships/hyperlink" Target="http://www.konkoly.hu/cgi-bin/IBVS?5910" TargetMode="External"/><Relationship Id="rId45" Type="http://schemas.openxmlformats.org/officeDocument/2006/relationships/hyperlink" Target="http://www.konkoly.hu/cgi-bin/IBVS?5898" TargetMode="External"/><Relationship Id="rId53" Type="http://schemas.openxmlformats.org/officeDocument/2006/relationships/hyperlink" Target="http://www.konkoly.hu/cgi-bin/IBVS?5910" TargetMode="External"/><Relationship Id="rId58" Type="http://schemas.openxmlformats.org/officeDocument/2006/relationships/hyperlink" Target="http://www.konkoly.hu/cgi-bin/IBVS?5980" TargetMode="External"/><Relationship Id="rId66" Type="http://schemas.openxmlformats.org/officeDocument/2006/relationships/hyperlink" Target="http://www.konkoly.hu/cgi-bin/IBVS?5980" TargetMode="External"/><Relationship Id="rId74" Type="http://schemas.openxmlformats.org/officeDocument/2006/relationships/hyperlink" Target="http://www.konkoly.hu/cgi-bin/IBVS?5972" TargetMode="External"/><Relationship Id="rId79" Type="http://schemas.openxmlformats.org/officeDocument/2006/relationships/hyperlink" Target="http://www.konkoly.hu/cgi-bin/IBVS?6044" TargetMode="External"/><Relationship Id="rId87" Type="http://schemas.openxmlformats.org/officeDocument/2006/relationships/hyperlink" Target="http://www.konkoly.hu/cgi-bin/IBVS?6044" TargetMode="External"/><Relationship Id="rId102" Type="http://schemas.openxmlformats.org/officeDocument/2006/relationships/hyperlink" Target="http://www.konkoly.hu/cgi-bin/IBVS?6014" TargetMode="External"/><Relationship Id="rId110" Type="http://schemas.openxmlformats.org/officeDocument/2006/relationships/hyperlink" Target="http://www.bav-astro.de/sfs/BAVM_link.php?BAVMnr=225" TargetMode="External"/><Relationship Id="rId115" Type="http://schemas.openxmlformats.org/officeDocument/2006/relationships/hyperlink" Target="http://www.konkoly.hu/cgi-bin/IBVS?6046" TargetMode="External"/><Relationship Id="rId5" Type="http://schemas.openxmlformats.org/officeDocument/2006/relationships/hyperlink" Target="http://www.bav-astro.de/sfs/BAVM_link.php?BAVMnr=55" TargetMode="External"/><Relationship Id="rId61" Type="http://schemas.openxmlformats.org/officeDocument/2006/relationships/hyperlink" Target="http://www.konkoly.hu/cgi-bin/IBVS?5972" TargetMode="External"/><Relationship Id="rId82" Type="http://schemas.openxmlformats.org/officeDocument/2006/relationships/hyperlink" Target="http://www.bav-astro.de/sfs/BAVM_link.php?BAVMnr=220" TargetMode="External"/><Relationship Id="rId90" Type="http://schemas.openxmlformats.org/officeDocument/2006/relationships/hyperlink" Target="http://www.konkoly.hu/cgi-bin/IBVS?6014" TargetMode="External"/><Relationship Id="rId95" Type="http://schemas.openxmlformats.org/officeDocument/2006/relationships/hyperlink" Target="http://www.konkoly.hu/cgi-bin/IBVS?6014" TargetMode="External"/><Relationship Id="rId19" Type="http://schemas.openxmlformats.org/officeDocument/2006/relationships/hyperlink" Target="http://www.konkoly.hu/cgi-bin/IBVS?5357" TargetMode="External"/><Relationship Id="rId14" Type="http://schemas.openxmlformats.org/officeDocument/2006/relationships/hyperlink" Target="http://www.bav-astro.de/sfs/BAVM_link.php?BAVMnr=68" TargetMode="External"/><Relationship Id="rId22" Type="http://schemas.openxmlformats.org/officeDocument/2006/relationships/hyperlink" Target="http://www.konkoly.hu/cgi-bin/IBVS?5357" TargetMode="External"/><Relationship Id="rId27" Type="http://schemas.openxmlformats.org/officeDocument/2006/relationships/hyperlink" Target="http://www.konkoly.hu/cgi-bin/IBVS?5694" TargetMode="External"/><Relationship Id="rId30" Type="http://schemas.openxmlformats.org/officeDocument/2006/relationships/hyperlink" Target="http://www.konkoly.hu/cgi-bin/IBVS?5670" TargetMode="External"/><Relationship Id="rId35" Type="http://schemas.openxmlformats.org/officeDocument/2006/relationships/hyperlink" Target="http://www.konkoly.hu/cgi-bin/IBVS?5898" TargetMode="External"/><Relationship Id="rId43" Type="http://schemas.openxmlformats.org/officeDocument/2006/relationships/hyperlink" Target="http://www.konkoly.hu/cgi-bin/IBVS?5910" TargetMode="External"/><Relationship Id="rId48" Type="http://schemas.openxmlformats.org/officeDocument/2006/relationships/hyperlink" Target="http://www.konkoly.hu/cgi-bin/IBVS?5910" TargetMode="External"/><Relationship Id="rId56" Type="http://schemas.openxmlformats.org/officeDocument/2006/relationships/hyperlink" Target="http://www.konkoly.hu/cgi-bin/IBVS?5910" TargetMode="External"/><Relationship Id="rId64" Type="http://schemas.openxmlformats.org/officeDocument/2006/relationships/hyperlink" Target="http://www.konkoly.hu/cgi-bin/IBVS?5972" TargetMode="External"/><Relationship Id="rId69" Type="http://schemas.openxmlformats.org/officeDocument/2006/relationships/hyperlink" Target="http://www.konkoly.hu/cgi-bin/IBVS?5972" TargetMode="External"/><Relationship Id="rId77" Type="http://schemas.openxmlformats.org/officeDocument/2006/relationships/hyperlink" Target="http://www.konkoly.hu/cgi-bin/IBVS?5972" TargetMode="External"/><Relationship Id="rId100" Type="http://schemas.openxmlformats.org/officeDocument/2006/relationships/hyperlink" Target="http://www.konkoly.hu/cgi-bin/IBVS?6014" TargetMode="External"/><Relationship Id="rId105" Type="http://schemas.openxmlformats.org/officeDocument/2006/relationships/hyperlink" Target="http://www.konkoly.hu/cgi-bin/IBVS?6014" TargetMode="External"/><Relationship Id="rId113" Type="http://schemas.openxmlformats.org/officeDocument/2006/relationships/hyperlink" Target="http://www.konkoly.hu/cgi-bin/IBVS?6014" TargetMode="External"/><Relationship Id="rId118" Type="http://schemas.openxmlformats.org/officeDocument/2006/relationships/hyperlink" Target="http://www.bav-astro.de/sfs/BAVM_link.php?BAVMnr=231" TargetMode="External"/><Relationship Id="rId8" Type="http://schemas.openxmlformats.org/officeDocument/2006/relationships/hyperlink" Target="http://www.bav-astro.de/sfs/BAVM_link.php?BAVMnr=60" TargetMode="External"/><Relationship Id="rId51" Type="http://schemas.openxmlformats.org/officeDocument/2006/relationships/hyperlink" Target="http://www.konkoly.hu/cgi-bin/IBVS?5910" TargetMode="External"/><Relationship Id="rId72" Type="http://schemas.openxmlformats.org/officeDocument/2006/relationships/hyperlink" Target="http://www.konkoly.hu/cgi-bin/IBVS?5972" TargetMode="External"/><Relationship Id="rId80" Type="http://schemas.openxmlformats.org/officeDocument/2006/relationships/hyperlink" Target="http://www.konkoly.hu/cgi-bin/IBVS?6044" TargetMode="External"/><Relationship Id="rId85" Type="http://schemas.openxmlformats.org/officeDocument/2006/relationships/hyperlink" Target="http://www.konkoly.hu/cgi-bin/IBVS?6014" TargetMode="External"/><Relationship Id="rId93" Type="http://schemas.openxmlformats.org/officeDocument/2006/relationships/hyperlink" Target="http://www.konkoly.hu/cgi-bin/IBVS?6014" TargetMode="External"/><Relationship Id="rId98" Type="http://schemas.openxmlformats.org/officeDocument/2006/relationships/hyperlink" Target="http://www.konkoly.hu/cgi-bin/IBVS?6014" TargetMode="External"/><Relationship Id="rId3" Type="http://schemas.openxmlformats.org/officeDocument/2006/relationships/hyperlink" Target="http://www.bav-astro.de/sfs/BAVM_link.php?BAVMnr=55" TargetMode="External"/><Relationship Id="rId12" Type="http://schemas.openxmlformats.org/officeDocument/2006/relationships/hyperlink" Target="http://www.bav-astro.de/sfs/BAVM_link.php?BAVMnr=62" TargetMode="External"/><Relationship Id="rId17" Type="http://schemas.openxmlformats.org/officeDocument/2006/relationships/hyperlink" Target="http://www.bav-astro.de/sfs/BAVM_link.php?BAVMnr=152" TargetMode="External"/><Relationship Id="rId25" Type="http://schemas.openxmlformats.org/officeDocument/2006/relationships/hyperlink" Target="http://www.konkoly.hu/cgi-bin/IBVS?5577" TargetMode="External"/><Relationship Id="rId33" Type="http://schemas.openxmlformats.org/officeDocument/2006/relationships/hyperlink" Target="http://www.konkoly.hu/cgi-bin/IBVS?5670" TargetMode="External"/><Relationship Id="rId38" Type="http://schemas.openxmlformats.org/officeDocument/2006/relationships/hyperlink" Target="http://www.konkoly.hu/cgi-bin/IBVS?5910" TargetMode="External"/><Relationship Id="rId46" Type="http://schemas.openxmlformats.org/officeDocument/2006/relationships/hyperlink" Target="http://www.konkoly.hu/cgi-bin/IBVS?5910" TargetMode="External"/><Relationship Id="rId59" Type="http://schemas.openxmlformats.org/officeDocument/2006/relationships/hyperlink" Target="http://www.bav-astro.de/sfs/BAVM_link.php?BAVMnr=212" TargetMode="External"/><Relationship Id="rId67" Type="http://schemas.openxmlformats.org/officeDocument/2006/relationships/hyperlink" Target="http://www.konkoly.hu/cgi-bin/IBVS?5972" TargetMode="External"/><Relationship Id="rId103" Type="http://schemas.openxmlformats.org/officeDocument/2006/relationships/hyperlink" Target="http://www.konkoly.hu/cgi-bin/IBVS?6014" TargetMode="External"/><Relationship Id="rId108" Type="http://schemas.openxmlformats.org/officeDocument/2006/relationships/hyperlink" Target="http://www.konkoly.hu/cgi-bin/IBVS?6014" TargetMode="External"/><Relationship Id="rId116" Type="http://schemas.openxmlformats.org/officeDocument/2006/relationships/hyperlink" Target="http://www.konkoly.hu/cgi-bin/IBVS?6046" TargetMode="External"/><Relationship Id="rId20" Type="http://schemas.openxmlformats.org/officeDocument/2006/relationships/hyperlink" Target="http://www.konkoly.hu/cgi-bin/IBVS?5357" TargetMode="External"/><Relationship Id="rId41" Type="http://schemas.openxmlformats.org/officeDocument/2006/relationships/hyperlink" Target="http://www.konkoly.hu/cgi-bin/IBVS?5910" TargetMode="External"/><Relationship Id="rId54" Type="http://schemas.openxmlformats.org/officeDocument/2006/relationships/hyperlink" Target="http://www.konkoly.hu/cgi-bin/IBVS?5910" TargetMode="External"/><Relationship Id="rId62" Type="http://schemas.openxmlformats.org/officeDocument/2006/relationships/hyperlink" Target="http://www.bav-astro.de/sfs/BAVM_link.php?BAVMnr=215" TargetMode="External"/><Relationship Id="rId70" Type="http://schemas.openxmlformats.org/officeDocument/2006/relationships/hyperlink" Target="http://www.konkoly.hu/cgi-bin/IBVS?5972" TargetMode="External"/><Relationship Id="rId75" Type="http://schemas.openxmlformats.org/officeDocument/2006/relationships/hyperlink" Target="http://www.konkoly.hu/cgi-bin/IBVS?5972" TargetMode="External"/><Relationship Id="rId83" Type="http://schemas.openxmlformats.org/officeDocument/2006/relationships/hyperlink" Target="http://www.konkoly.hu/cgi-bin/IBVS?6014" TargetMode="External"/><Relationship Id="rId88" Type="http://schemas.openxmlformats.org/officeDocument/2006/relationships/hyperlink" Target="http://www.konkoly.hu/cgi-bin/IBVS?6014" TargetMode="External"/><Relationship Id="rId91" Type="http://schemas.openxmlformats.org/officeDocument/2006/relationships/hyperlink" Target="http://www.konkoly.hu/cgi-bin/IBVS?6014" TargetMode="External"/><Relationship Id="rId96" Type="http://schemas.openxmlformats.org/officeDocument/2006/relationships/hyperlink" Target="http://vsolj.cetus-net.org/vsoljno53.pdf" TargetMode="External"/><Relationship Id="rId111" Type="http://schemas.openxmlformats.org/officeDocument/2006/relationships/hyperlink" Target="http://www.konkoly.hu/cgi-bin/IBVS?6014" TargetMode="External"/><Relationship Id="rId1" Type="http://schemas.openxmlformats.org/officeDocument/2006/relationships/hyperlink" Target="http://www.konkoly.hu/cgi-bin/IBVS?2868" TargetMode="External"/><Relationship Id="rId6" Type="http://schemas.openxmlformats.org/officeDocument/2006/relationships/hyperlink" Target="http://www.bav-astro.de/sfs/BAVM_link.php?BAVMnr=55" TargetMode="External"/><Relationship Id="rId15" Type="http://schemas.openxmlformats.org/officeDocument/2006/relationships/hyperlink" Target="http://www.bav-astro.de/sfs/BAVM_link.php?BAVMnr=117" TargetMode="External"/><Relationship Id="rId23" Type="http://schemas.openxmlformats.org/officeDocument/2006/relationships/hyperlink" Target="http://www.konkoly.hu/cgi-bin/IBVS?5583" TargetMode="External"/><Relationship Id="rId28" Type="http://schemas.openxmlformats.org/officeDocument/2006/relationships/hyperlink" Target="http://www.konkoly.hu/cgi-bin/IBVS?5670" TargetMode="External"/><Relationship Id="rId36" Type="http://schemas.openxmlformats.org/officeDocument/2006/relationships/hyperlink" Target="http://www.konkoly.hu/cgi-bin/IBVS?5910" TargetMode="External"/><Relationship Id="rId49" Type="http://schemas.openxmlformats.org/officeDocument/2006/relationships/hyperlink" Target="http://www.konkoly.hu/cgi-bin/IBVS?5910" TargetMode="External"/><Relationship Id="rId57" Type="http://schemas.openxmlformats.org/officeDocument/2006/relationships/hyperlink" Target="http://www.konkoly.hu/cgi-bin/IBVS?5910" TargetMode="External"/><Relationship Id="rId106" Type="http://schemas.openxmlformats.org/officeDocument/2006/relationships/hyperlink" Target="http://www.konkoly.hu/cgi-bin/IBVS?6014" TargetMode="External"/><Relationship Id="rId114" Type="http://schemas.openxmlformats.org/officeDocument/2006/relationships/hyperlink" Target="http://www.konkoly.hu/cgi-bin/IBVS?6046" TargetMode="External"/><Relationship Id="rId119" Type="http://schemas.openxmlformats.org/officeDocument/2006/relationships/hyperlink" Target="http://www.konkoly.hu/cgi-bin/IBVS?6098" TargetMode="External"/><Relationship Id="rId10" Type="http://schemas.openxmlformats.org/officeDocument/2006/relationships/hyperlink" Target="http://www.bav-astro.de/sfs/BAVM_link.php?BAVMnr=60" TargetMode="External"/><Relationship Id="rId31" Type="http://schemas.openxmlformats.org/officeDocument/2006/relationships/hyperlink" Target="http://www.konkoly.hu/cgi-bin/IBVS?5670" TargetMode="External"/><Relationship Id="rId44" Type="http://schemas.openxmlformats.org/officeDocument/2006/relationships/hyperlink" Target="http://www.bav-astro.de/sfs/BAVM_link.php?BAVMnr=203" TargetMode="External"/><Relationship Id="rId52" Type="http://schemas.openxmlformats.org/officeDocument/2006/relationships/hyperlink" Target="http://www.konkoly.hu/cgi-bin/IBVS?5910" TargetMode="External"/><Relationship Id="rId60" Type="http://schemas.openxmlformats.org/officeDocument/2006/relationships/hyperlink" Target="http://www.bav-astro.de/sfs/BAVM_link.php?BAVMnr=212" TargetMode="External"/><Relationship Id="rId65" Type="http://schemas.openxmlformats.org/officeDocument/2006/relationships/hyperlink" Target="http://www.konkoly.hu/cgi-bin/IBVS?5972" TargetMode="External"/><Relationship Id="rId73" Type="http://schemas.openxmlformats.org/officeDocument/2006/relationships/hyperlink" Target="http://www.konkoly.hu/cgi-bin/IBVS?5960" TargetMode="External"/><Relationship Id="rId78" Type="http://schemas.openxmlformats.org/officeDocument/2006/relationships/hyperlink" Target="http://www.konkoly.hu/cgi-bin/IBVS?5972" TargetMode="External"/><Relationship Id="rId81" Type="http://schemas.openxmlformats.org/officeDocument/2006/relationships/hyperlink" Target="http://www.konkoly.hu/cgi-bin/IBVS?6014" TargetMode="External"/><Relationship Id="rId86" Type="http://schemas.openxmlformats.org/officeDocument/2006/relationships/hyperlink" Target="http://www.konkoly.hu/cgi-bin/IBVS?6014" TargetMode="External"/><Relationship Id="rId94" Type="http://schemas.openxmlformats.org/officeDocument/2006/relationships/hyperlink" Target="http://www.konkoly.hu/cgi-bin/IBVS?6014" TargetMode="External"/><Relationship Id="rId99" Type="http://schemas.openxmlformats.org/officeDocument/2006/relationships/hyperlink" Target="http://www.konkoly.hu/cgi-bin/IBVS?6014" TargetMode="External"/><Relationship Id="rId101" Type="http://schemas.openxmlformats.org/officeDocument/2006/relationships/hyperlink" Target="http://www.konkoly.hu/cgi-bin/IBVS?6014" TargetMode="External"/><Relationship Id="rId4" Type="http://schemas.openxmlformats.org/officeDocument/2006/relationships/hyperlink" Target="http://www.bav-astro.de/sfs/BAVM_link.php?BAVMnr=55" TargetMode="External"/><Relationship Id="rId9" Type="http://schemas.openxmlformats.org/officeDocument/2006/relationships/hyperlink" Target="http://www.bav-astro.de/sfs/BAVM_link.php?BAVMnr=60" TargetMode="External"/><Relationship Id="rId13" Type="http://schemas.openxmlformats.org/officeDocument/2006/relationships/hyperlink" Target="http://www.bav-astro.de/sfs/BAVM_link.php?BAVMnr=68" TargetMode="External"/><Relationship Id="rId18" Type="http://schemas.openxmlformats.org/officeDocument/2006/relationships/hyperlink" Target="http://www.konkoly.hu/cgi-bin/IBVS?5357" TargetMode="External"/><Relationship Id="rId39" Type="http://schemas.openxmlformats.org/officeDocument/2006/relationships/hyperlink" Target="http://www.konkoly.hu/cgi-bin/IBVS?5910" TargetMode="External"/><Relationship Id="rId109" Type="http://schemas.openxmlformats.org/officeDocument/2006/relationships/hyperlink" Target="http://www.konkoly.hu/cgi-bin/IBVS?6014" TargetMode="External"/><Relationship Id="rId34" Type="http://schemas.openxmlformats.org/officeDocument/2006/relationships/hyperlink" Target="http://www.bav-astro.de/sfs/BAVM_link.php?BAVMnr=183" TargetMode="External"/><Relationship Id="rId50" Type="http://schemas.openxmlformats.org/officeDocument/2006/relationships/hyperlink" Target="http://www.konkoly.hu/cgi-bin/IBVS?5910" TargetMode="External"/><Relationship Id="rId55" Type="http://schemas.openxmlformats.org/officeDocument/2006/relationships/hyperlink" Target="http://www.konkoly.hu/cgi-bin/IBVS?5910" TargetMode="External"/><Relationship Id="rId76" Type="http://schemas.openxmlformats.org/officeDocument/2006/relationships/hyperlink" Target="http://www.konkoly.hu/cgi-bin/IBVS?5972" TargetMode="External"/><Relationship Id="rId97" Type="http://schemas.openxmlformats.org/officeDocument/2006/relationships/hyperlink" Target="http://www.konkoly.hu/cgi-bin/IBVS?6014" TargetMode="External"/><Relationship Id="rId104" Type="http://schemas.openxmlformats.org/officeDocument/2006/relationships/hyperlink" Target="http://www.konkoly.hu/cgi-bin/IBVS?6014" TargetMode="External"/><Relationship Id="rId7" Type="http://schemas.openxmlformats.org/officeDocument/2006/relationships/hyperlink" Target="http://www.bav-astro.de/sfs/BAVM_link.php?BAVMnr=55" TargetMode="External"/><Relationship Id="rId71" Type="http://schemas.openxmlformats.org/officeDocument/2006/relationships/hyperlink" Target="http://www.konkoly.hu/cgi-bin/IBVS?5972" TargetMode="External"/><Relationship Id="rId92" Type="http://schemas.openxmlformats.org/officeDocument/2006/relationships/hyperlink" Target="http://www.konkoly.hu/cgi-bin/IBVS?6014" TargetMode="External"/><Relationship Id="rId2" Type="http://schemas.openxmlformats.org/officeDocument/2006/relationships/hyperlink" Target="http://www.bav-astro.de/sfs/BAVM_link.php?BAVMnr=55" TargetMode="External"/><Relationship Id="rId29" Type="http://schemas.openxmlformats.org/officeDocument/2006/relationships/hyperlink" Target="http://www.konkoly.hu/cgi-bin/IBVS?56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6"/>
  <sheetViews>
    <sheetView tabSelected="1" workbookViewId="0">
      <pane xSplit="14" ySplit="22" topLeftCell="O181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.57031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64</v>
      </c>
    </row>
    <row r="2" spans="1:6">
      <c r="A2" t="s">
        <v>24</v>
      </c>
      <c r="B2" s="3" t="s">
        <v>28</v>
      </c>
    </row>
    <row r="4" spans="1:6" ht="14.25" thickTop="1" thickBot="1">
      <c r="A4" s="5" t="s">
        <v>1</v>
      </c>
      <c r="C4" s="10" t="s">
        <v>40</v>
      </c>
      <c r="D4" s="11" t="s">
        <v>40</v>
      </c>
    </row>
    <row r="5" spans="1:6" ht="13.5" thickTop="1">
      <c r="A5" s="14" t="s">
        <v>45</v>
      </c>
      <c r="B5" s="15"/>
      <c r="C5" s="16">
        <v>-9.5</v>
      </c>
      <c r="D5" s="15" t="s">
        <v>46</v>
      </c>
    </row>
    <row r="6" spans="1:6">
      <c r="A6" s="5" t="s">
        <v>2</v>
      </c>
      <c r="E6" s="83" t="s">
        <v>627</v>
      </c>
      <c r="F6" s="84"/>
    </row>
    <row r="7" spans="1:6">
      <c r="A7" t="s">
        <v>3</v>
      </c>
      <c r="C7" s="8">
        <v>52500.8868</v>
      </c>
      <c r="D7" s="82" t="s">
        <v>626</v>
      </c>
      <c r="E7" s="85">
        <v>48205.632599999997</v>
      </c>
      <c r="F7" s="86" t="s">
        <v>29</v>
      </c>
    </row>
    <row r="8" spans="1:6">
      <c r="A8" t="s">
        <v>4</v>
      </c>
      <c r="C8" s="3">
        <v>0.99680979999999997</v>
      </c>
      <c r="D8" s="82" t="s">
        <v>626</v>
      </c>
      <c r="E8" s="87">
        <v>0.99680959999999996</v>
      </c>
      <c r="F8" s="88" t="s">
        <v>29</v>
      </c>
    </row>
    <row r="9" spans="1:6">
      <c r="A9" s="27" t="s">
        <v>51</v>
      </c>
      <c r="B9" s="28">
        <v>67</v>
      </c>
      <c r="C9" s="18" t="str">
        <f>"F"&amp;B9</f>
        <v>F67</v>
      </c>
      <c r="D9" s="19" t="str">
        <f>"G"&amp;B9</f>
        <v>G67</v>
      </c>
    </row>
    <row r="10" spans="1:6" ht="13.5" thickBot="1">
      <c r="A10" s="15"/>
      <c r="B10" s="15"/>
      <c r="C10" s="4" t="s">
        <v>20</v>
      </c>
      <c r="D10" s="4" t="s">
        <v>21</v>
      </c>
      <c r="E10" s="15"/>
    </row>
    <row r="11" spans="1:6">
      <c r="A11" s="15" t="s">
        <v>16</v>
      </c>
      <c r="B11" s="15"/>
      <c r="C11" s="17">
        <f ca="1">INTERCEPT(INDIRECT($D$9):G983,INDIRECT($C$9):F983)</f>
        <v>-2.2283639776641477E-4</v>
      </c>
      <c r="D11" s="3"/>
      <c r="E11" s="15"/>
    </row>
    <row r="12" spans="1:6">
      <c r="A12" s="15" t="s">
        <v>17</v>
      </c>
      <c r="B12" s="15"/>
      <c r="C12" s="17">
        <f ca="1">SLOPE(INDIRECT($D$9):G983,INDIRECT($C$9):F983)</f>
        <v>-1.4223292708037014E-7</v>
      </c>
      <c r="D12" s="3"/>
      <c r="E12" s="77" t="s">
        <v>625</v>
      </c>
      <c r="F12" s="78" t="s">
        <v>624</v>
      </c>
    </row>
    <row r="13" spans="1:6">
      <c r="A13" s="15" t="s">
        <v>19</v>
      </c>
      <c r="B13" s="15"/>
      <c r="C13" s="3" t="s">
        <v>14</v>
      </c>
      <c r="E13" s="75" t="s">
        <v>52</v>
      </c>
      <c r="F13" s="74">
        <v>1</v>
      </c>
    </row>
    <row r="14" spans="1:6">
      <c r="A14" s="15"/>
      <c r="B14" s="15"/>
      <c r="C14" s="15"/>
      <c r="E14" s="75" t="s">
        <v>47</v>
      </c>
      <c r="F14" s="79">
        <f ca="1">NOW()+15018.5+$C$5/24</f>
        <v>60678.833091319444</v>
      </c>
    </row>
    <row r="15" spans="1:6">
      <c r="A15" s="20" t="s">
        <v>18</v>
      </c>
      <c r="B15" s="15"/>
      <c r="C15" s="21">
        <f ca="1">(C7+C11)+(C8+C12)*INT(MAX(F21:F3524))</f>
        <v>60129.470888055017</v>
      </c>
      <c r="E15" s="75" t="s">
        <v>53</v>
      </c>
      <c r="F15" s="79">
        <f ca="1">ROUND(2*($F$14-$C$7)/$C$8,0)/2+$F$13</f>
        <v>8205</v>
      </c>
    </row>
    <row r="16" spans="1:6">
      <c r="A16" s="23" t="s">
        <v>5</v>
      </c>
      <c r="B16" s="15"/>
      <c r="C16" s="24">
        <f ca="1">+C8+C12</f>
        <v>0.99680965776707287</v>
      </c>
      <c r="E16" s="75" t="s">
        <v>48</v>
      </c>
      <c r="F16" s="79">
        <f ca="1">ROUND(2*($F$14-$C$15)/$C$16,0)/2+$F$13</f>
        <v>552</v>
      </c>
    </row>
    <row r="17" spans="1:21" ht="13.5" thickBot="1">
      <c r="A17" s="22" t="s">
        <v>44</v>
      </c>
      <c r="B17" s="15"/>
      <c r="C17" s="15">
        <f>COUNT(C21:C2182)</f>
        <v>171</v>
      </c>
      <c r="E17" s="75" t="s">
        <v>622</v>
      </c>
      <c r="F17" s="80">
        <f ca="1">+$C$15+$C$16*$F$16-15018.5-$C$5/24</f>
        <v>45661.605652475781</v>
      </c>
    </row>
    <row r="18" spans="1:21" ht="14.25" thickTop="1" thickBot="1">
      <c r="A18" s="23" t="s">
        <v>6</v>
      </c>
      <c r="B18" s="15"/>
      <c r="C18" s="26">
        <f ca="1">+C15</f>
        <v>60129.470888055017</v>
      </c>
      <c r="D18" s="73">
        <f ca="1">+C16</f>
        <v>0.99680965776707287</v>
      </c>
      <c r="E18" s="76" t="s">
        <v>623</v>
      </c>
      <c r="F18" s="81">
        <f ca="1">+($C$15+$C$16*$F$16)-($C$16/2)-15018.5-$C$5/24</f>
        <v>45661.107247646898</v>
      </c>
    </row>
    <row r="19" spans="1:21" ht="13.5" thickTop="1">
      <c r="E19" s="22"/>
      <c r="F19" s="25"/>
    </row>
    <row r="20" spans="1:21" ht="13.5" thickBot="1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56</v>
      </c>
      <c r="I20" s="7" t="s">
        <v>77</v>
      </c>
      <c r="J20" s="7" t="s">
        <v>72</v>
      </c>
      <c r="K20" s="7" t="s">
        <v>70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59" t="s">
        <v>618</v>
      </c>
    </row>
    <row r="21" spans="1:21">
      <c r="A21" t="s">
        <v>29</v>
      </c>
      <c r="B21" s="3" t="s">
        <v>30</v>
      </c>
      <c r="C21" s="9">
        <v>26743.311000000002</v>
      </c>
      <c r="D21" s="9"/>
      <c r="E21">
        <f t="shared" ref="E21:E52" si="0">+(C21-C$7)/C$8</f>
        <v>-25840.01060182193</v>
      </c>
      <c r="F21">
        <f t="shared" ref="F21:F52" si="1">ROUND(2*E21,0)/2</f>
        <v>-25840</v>
      </c>
      <c r="G21">
        <f t="shared" ref="G21:G39" si="2">+C21-(C$7+F21*C$8)</f>
        <v>-1.0567999997874722E-2</v>
      </c>
      <c r="H21">
        <f t="shared" ref="H21:H35" si="3">+G21</f>
        <v>-1.0567999997874722E-2</v>
      </c>
      <c r="O21">
        <f t="shared" ref="O21:O52" ca="1" si="4">+C$11+C$12*$F21</f>
        <v>3.4524624379903496E-3</v>
      </c>
      <c r="Q21" s="2">
        <f t="shared" ref="Q21:Q52" si="5">+C21-15018.5</f>
        <v>11724.811000000002</v>
      </c>
    </row>
    <row r="22" spans="1:21">
      <c r="A22" t="s">
        <v>29</v>
      </c>
      <c r="B22" s="3" t="s">
        <v>30</v>
      </c>
      <c r="C22" s="9">
        <v>27060.327000000001</v>
      </c>
      <c r="D22" s="9"/>
      <c r="E22">
        <f t="shared" si="0"/>
        <v>-25521.980020661915</v>
      </c>
      <c r="F22">
        <f t="shared" si="1"/>
        <v>-25522</v>
      </c>
      <c r="G22">
        <f t="shared" si="2"/>
        <v>1.9915600001695566E-2</v>
      </c>
      <c r="H22">
        <f t="shared" si="3"/>
        <v>1.9915600001695566E-2</v>
      </c>
      <c r="O22">
        <f t="shared" ca="1" si="4"/>
        <v>3.4072323671787922E-3</v>
      </c>
      <c r="Q22" s="2">
        <f t="shared" si="5"/>
        <v>12041.827000000001</v>
      </c>
    </row>
    <row r="23" spans="1:21">
      <c r="A23" t="s">
        <v>29</v>
      </c>
      <c r="B23" s="3" t="s">
        <v>30</v>
      </c>
      <c r="C23" s="9">
        <v>27063.324000000001</v>
      </c>
      <c r="D23" s="9"/>
      <c r="E23">
        <f t="shared" si="0"/>
        <v>-25518.973429033304</v>
      </c>
      <c r="F23">
        <f t="shared" si="1"/>
        <v>-25519</v>
      </c>
      <c r="G23">
        <f t="shared" si="2"/>
        <v>2.6486200000363169E-2</v>
      </c>
      <c r="H23">
        <f t="shared" si="3"/>
        <v>2.6486200000363169E-2</v>
      </c>
      <c r="O23">
        <f t="shared" ca="1" si="4"/>
        <v>3.4068056683975506E-3</v>
      </c>
      <c r="Q23" s="2">
        <f t="shared" si="5"/>
        <v>12044.824000000001</v>
      </c>
    </row>
    <row r="24" spans="1:21">
      <c r="A24" t="s">
        <v>29</v>
      </c>
      <c r="B24" s="3" t="s">
        <v>30</v>
      </c>
      <c r="C24" s="9">
        <v>31413.388999999999</v>
      </c>
      <c r="D24" s="9"/>
      <c r="E24">
        <f t="shared" si="0"/>
        <v>-21154.98643773366</v>
      </c>
      <c r="F24">
        <f t="shared" si="1"/>
        <v>-21155</v>
      </c>
      <c r="G24">
        <f t="shared" si="2"/>
        <v>1.3519000000087544E-2</v>
      </c>
      <c r="H24">
        <f t="shared" si="3"/>
        <v>1.3519000000087544E-2</v>
      </c>
      <c r="O24">
        <f t="shared" ca="1" si="4"/>
        <v>2.7861011746188151E-3</v>
      </c>
      <c r="Q24" s="2">
        <f t="shared" si="5"/>
        <v>16394.888999999999</v>
      </c>
    </row>
    <row r="25" spans="1:21">
      <c r="A25" t="s">
        <v>29</v>
      </c>
      <c r="B25" s="3" t="s">
        <v>30</v>
      </c>
      <c r="C25" s="9">
        <v>31673.534</v>
      </c>
      <c r="D25" s="9"/>
      <c r="E25">
        <f t="shared" si="0"/>
        <v>-20894.008867087785</v>
      </c>
      <c r="F25">
        <f t="shared" si="1"/>
        <v>-20894</v>
      </c>
      <c r="G25">
        <f t="shared" si="2"/>
        <v>-8.8388000003760681E-3</v>
      </c>
      <c r="H25">
        <f t="shared" si="3"/>
        <v>-8.8388000003760681E-3</v>
      </c>
      <c r="O25">
        <f t="shared" ca="1" si="4"/>
        <v>2.748978380650839E-3</v>
      </c>
      <c r="Q25" s="2">
        <f t="shared" si="5"/>
        <v>16655.034</v>
      </c>
    </row>
    <row r="26" spans="1:21">
      <c r="A26" t="s">
        <v>29</v>
      </c>
      <c r="B26" s="3" t="s">
        <v>30</v>
      </c>
      <c r="C26" s="9">
        <v>33864.527000000002</v>
      </c>
      <c r="D26" s="9"/>
      <c r="E26">
        <f t="shared" si="0"/>
        <v>-18696.003791294988</v>
      </c>
      <c r="F26">
        <f t="shared" si="1"/>
        <v>-18696</v>
      </c>
      <c r="G26">
        <f t="shared" si="2"/>
        <v>-3.77920000028098E-3</v>
      </c>
      <c r="H26">
        <f t="shared" si="3"/>
        <v>-3.77920000028098E-3</v>
      </c>
      <c r="O26">
        <f t="shared" ca="1" si="4"/>
        <v>2.436350406928185E-3</v>
      </c>
      <c r="Q26" s="2">
        <f t="shared" si="5"/>
        <v>18846.027000000002</v>
      </c>
    </row>
    <row r="27" spans="1:21">
      <c r="A27" t="s">
        <v>29</v>
      </c>
      <c r="B27" s="3" t="s">
        <v>30</v>
      </c>
      <c r="C27" s="9">
        <v>33888.451000000001</v>
      </c>
      <c r="D27" s="9"/>
      <c r="E27">
        <f t="shared" si="0"/>
        <v>-18672.003224687396</v>
      </c>
      <c r="F27">
        <f t="shared" si="1"/>
        <v>-18672</v>
      </c>
      <c r="G27">
        <f t="shared" si="2"/>
        <v>-3.2143999997060746E-3</v>
      </c>
      <c r="H27">
        <f t="shared" si="3"/>
        <v>-3.2143999997060746E-3</v>
      </c>
      <c r="O27">
        <f t="shared" ca="1" si="4"/>
        <v>2.4329368166782564E-3</v>
      </c>
      <c r="Q27" s="2">
        <f t="shared" si="5"/>
        <v>18869.951000000001</v>
      </c>
    </row>
    <row r="28" spans="1:21">
      <c r="A28" t="s">
        <v>29</v>
      </c>
      <c r="B28" s="3" t="s">
        <v>30</v>
      </c>
      <c r="C28" s="9">
        <v>34191.498</v>
      </c>
      <c r="D28" s="9"/>
      <c r="E28">
        <f t="shared" si="0"/>
        <v>-18367.986350053943</v>
      </c>
      <c r="F28">
        <f t="shared" si="1"/>
        <v>-18368</v>
      </c>
      <c r="G28">
        <f t="shared" si="2"/>
        <v>1.3606400003482122E-2</v>
      </c>
      <c r="H28">
        <f t="shared" si="3"/>
        <v>1.3606400003482122E-2</v>
      </c>
      <c r="O28">
        <f t="shared" ca="1" si="4"/>
        <v>2.3896980068458243E-3</v>
      </c>
      <c r="Q28" s="2">
        <f t="shared" si="5"/>
        <v>19172.998</v>
      </c>
    </row>
    <row r="29" spans="1:21">
      <c r="A29" t="s">
        <v>29</v>
      </c>
      <c r="B29" s="3" t="s">
        <v>30</v>
      </c>
      <c r="C29" s="9">
        <v>35509.264999999999</v>
      </c>
      <c r="D29" s="9"/>
      <c r="E29">
        <f t="shared" si="0"/>
        <v>-17046.001955438242</v>
      </c>
      <c r="F29">
        <f t="shared" si="1"/>
        <v>-17046</v>
      </c>
      <c r="G29">
        <f t="shared" si="2"/>
        <v>-1.949199999216944E-3</v>
      </c>
      <c r="H29">
        <f t="shared" si="3"/>
        <v>-1.949199999216944E-3</v>
      </c>
      <c r="O29">
        <f t="shared" ca="1" si="4"/>
        <v>2.2016660772455742E-3</v>
      </c>
      <c r="Q29" s="2">
        <f t="shared" si="5"/>
        <v>20490.764999999999</v>
      </c>
    </row>
    <row r="30" spans="1:21">
      <c r="A30" t="s">
        <v>29</v>
      </c>
      <c r="B30" s="3" t="s">
        <v>30</v>
      </c>
      <c r="C30" s="9">
        <v>35551.624000000003</v>
      </c>
      <c r="D30" s="9"/>
      <c r="E30">
        <f t="shared" si="0"/>
        <v>-17003.507389273258</v>
      </c>
      <c r="F30">
        <f t="shared" si="1"/>
        <v>-17003.5</v>
      </c>
      <c r="G30">
        <f t="shared" si="2"/>
        <v>-7.3656999957165681E-3</v>
      </c>
      <c r="H30">
        <f t="shared" si="3"/>
        <v>-7.3656999957165681E-3</v>
      </c>
      <c r="O30">
        <f t="shared" ca="1" si="4"/>
        <v>2.1956211778446592E-3</v>
      </c>
      <c r="Q30" s="2">
        <f t="shared" si="5"/>
        <v>20533.124000000003</v>
      </c>
    </row>
    <row r="31" spans="1:21">
      <c r="A31" t="s">
        <v>29</v>
      </c>
      <c r="B31" s="3" t="s">
        <v>30</v>
      </c>
      <c r="C31" s="9">
        <v>36378.47</v>
      </c>
      <c r="D31" s="9"/>
      <c r="E31">
        <f t="shared" si="0"/>
        <v>-16174.015143109547</v>
      </c>
      <c r="F31">
        <f t="shared" si="1"/>
        <v>-16174</v>
      </c>
      <c r="G31">
        <f t="shared" si="2"/>
        <v>-1.5094800000952091E-2</v>
      </c>
      <c r="H31">
        <f t="shared" si="3"/>
        <v>-1.5094800000952091E-2</v>
      </c>
      <c r="O31">
        <f t="shared" ca="1" si="4"/>
        <v>2.0776389648314922E-3</v>
      </c>
      <c r="Q31" s="2">
        <f t="shared" si="5"/>
        <v>21359.97</v>
      </c>
    </row>
    <row r="32" spans="1:21">
      <c r="A32" t="s">
        <v>29</v>
      </c>
      <c r="B32" s="3" t="s">
        <v>30</v>
      </c>
      <c r="C32" s="9">
        <v>36394.419000000002</v>
      </c>
      <c r="D32" s="9"/>
      <c r="E32">
        <f t="shared" si="0"/>
        <v>-16158.01509977129</v>
      </c>
      <c r="F32">
        <f t="shared" si="1"/>
        <v>-16158</v>
      </c>
      <c r="G32">
        <f t="shared" si="2"/>
        <v>-1.505159999942407E-2</v>
      </c>
      <c r="H32">
        <f t="shared" si="3"/>
        <v>-1.505159999942407E-2</v>
      </c>
      <c r="O32">
        <f t="shared" ca="1" si="4"/>
        <v>2.0753632379982056E-3</v>
      </c>
      <c r="Q32" s="2">
        <f t="shared" si="5"/>
        <v>21375.919000000002</v>
      </c>
    </row>
    <row r="33" spans="1:21">
      <c r="A33" t="s">
        <v>29</v>
      </c>
      <c r="B33" s="3" t="s">
        <v>30</v>
      </c>
      <c r="C33" s="9">
        <v>36395.440000000002</v>
      </c>
      <c r="D33" s="9"/>
      <c r="E33">
        <f t="shared" si="0"/>
        <v>-16156.990832152733</v>
      </c>
      <c r="F33">
        <f t="shared" si="1"/>
        <v>-16157</v>
      </c>
      <c r="G33">
        <f t="shared" si="2"/>
        <v>9.1385999985504895E-3</v>
      </c>
      <c r="H33">
        <f t="shared" si="3"/>
        <v>9.1385999985504895E-3</v>
      </c>
      <c r="O33">
        <f t="shared" ca="1" si="4"/>
        <v>2.0752210050711253E-3</v>
      </c>
      <c r="Q33" s="2">
        <f t="shared" si="5"/>
        <v>21376.940000000002</v>
      </c>
    </row>
    <row r="34" spans="1:21">
      <c r="A34" t="s">
        <v>29</v>
      </c>
      <c r="B34" s="3" t="s">
        <v>30</v>
      </c>
      <c r="C34" s="9">
        <v>36400.421000000002</v>
      </c>
      <c r="D34" s="9"/>
      <c r="E34">
        <f t="shared" si="0"/>
        <v>-16151.993890910782</v>
      </c>
      <c r="F34">
        <f t="shared" si="1"/>
        <v>-16152</v>
      </c>
      <c r="G34">
        <f t="shared" si="2"/>
        <v>6.0895999995409511E-3</v>
      </c>
      <c r="H34">
        <f t="shared" si="3"/>
        <v>6.0895999995409511E-3</v>
      </c>
      <c r="O34">
        <f t="shared" ca="1" si="4"/>
        <v>2.074509840435724E-3</v>
      </c>
      <c r="Q34" s="2">
        <f t="shared" si="5"/>
        <v>21381.921000000002</v>
      </c>
    </row>
    <row r="35" spans="1:21">
      <c r="A35" s="29" t="s">
        <v>29</v>
      </c>
      <c r="B35" s="30" t="s">
        <v>30</v>
      </c>
      <c r="C35" s="31">
        <v>37016.430999999997</v>
      </c>
      <c r="D35" s="31"/>
      <c r="E35" s="29">
        <f t="shared" si="0"/>
        <v>-15534.012406378833</v>
      </c>
      <c r="F35">
        <f t="shared" si="1"/>
        <v>-15534</v>
      </c>
      <c r="G35">
        <f t="shared" si="2"/>
        <v>-1.2366800001473166E-2</v>
      </c>
      <c r="H35">
        <f t="shared" si="3"/>
        <v>-1.2366800001473166E-2</v>
      </c>
      <c r="O35">
        <f t="shared" ca="1" si="4"/>
        <v>1.9866098915000546E-3</v>
      </c>
      <c r="Q35" s="2">
        <f t="shared" si="5"/>
        <v>21997.930999999997</v>
      </c>
    </row>
    <row r="36" spans="1:21">
      <c r="A36" s="57" t="s">
        <v>125</v>
      </c>
      <c r="B36" s="58" t="s">
        <v>30</v>
      </c>
      <c r="C36" s="57">
        <v>37025.498</v>
      </c>
      <c r="D36" s="57" t="s">
        <v>77</v>
      </c>
      <c r="E36" s="29">
        <f t="shared" si="0"/>
        <v>-15524.916388261834</v>
      </c>
      <c r="F36">
        <f t="shared" si="1"/>
        <v>-15525</v>
      </c>
      <c r="G36">
        <f t="shared" si="2"/>
        <v>8.3344999999098945E-2</v>
      </c>
      <c r="I36">
        <f>+G36</f>
        <v>8.3344999999098945E-2</v>
      </c>
      <c r="O36">
        <f t="shared" ca="1" si="4"/>
        <v>1.9853297951563315E-3</v>
      </c>
      <c r="Q36" s="2">
        <f t="shared" si="5"/>
        <v>22006.998</v>
      </c>
    </row>
    <row r="37" spans="1:21">
      <c r="A37" s="29" t="s">
        <v>29</v>
      </c>
      <c r="B37" s="30" t="s">
        <v>30</v>
      </c>
      <c r="C37" s="31">
        <v>37045.351000000002</v>
      </c>
      <c r="D37" s="31"/>
      <c r="E37" s="29">
        <f t="shared" si="0"/>
        <v>-15504.999850523138</v>
      </c>
      <c r="F37">
        <f t="shared" si="1"/>
        <v>-15505</v>
      </c>
      <c r="G37">
        <f t="shared" si="2"/>
        <v>1.4899999951012433E-4</v>
      </c>
      <c r="J37">
        <f>+G37</f>
        <v>1.4899999951012433E-4</v>
      </c>
      <c r="O37">
        <f t="shared" ca="1" si="4"/>
        <v>1.9824851366147239E-3</v>
      </c>
      <c r="Q37" s="2">
        <f t="shared" si="5"/>
        <v>22026.851000000002</v>
      </c>
    </row>
    <row r="38" spans="1:21">
      <c r="A38" s="57" t="s">
        <v>125</v>
      </c>
      <c r="B38" s="58" t="s">
        <v>30</v>
      </c>
      <c r="C38" s="57">
        <v>37045.353000000003</v>
      </c>
      <c r="D38" s="57" t="s">
        <v>77</v>
      </c>
      <c r="E38" s="29">
        <f t="shared" si="0"/>
        <v>-15504.997844122317</v>
      </c>
      <c r="F38">
        <f t="shared" si="1"/>
        <v>-15505</v>
      </c>
      <c r="G38">
        <f t="shared" si="2"/>
        <v>2.148999999917578E-3</v>
      </c>
      <c r="I38">
        <f>+G38</f>
        <v>2.148999999917578E-3</v>
      </c>
      <c r="O38">
        <f t="shared" ca="1" si="4"/>
        <v>1.9824851366147239E-3</v>
      </c>
      <c r="Q38" s="2">
        <f t="shared" si="5"/>
        <v>22026.853000000003</v>
      </c>
    </row>
    <row r="39" spans="1:21">
      <c r="A39" s="57" t="s">
        <v>125</v>
      </c>
      <c r="B39" s="58" t="s">
        <v>30</v>
      </c>
      <c r="C39" s="57">
        <v>37348.425999999999</v>
      </c>
      <c r="D39" s="57" t="s">
        <v>77</v>
      </c>
      <c r="E39" s="29">
        <f t="shared" si="0"/>
        <v>-15200.954886278207</v>
      </c>
      <c r="F39">
        <f t="shared" si="1"/>
        <v>-15201</v>
      </c>
      <c r="G39">
        <f t="shared" si="2"/>
        <v>4.4969800001126714E-2</v>
      </c>
      <c r="I39">
        <f>+G39</f>
        <v>4.4969800001126714E-2</v>
      </c>
      <c r="O39">
        <f t="shared" ca="1" si="4"/>
        <v>1.9392463267822919E-3</v>
      </c>
      <c r="Q39" s="2">
        <f t="shared" si="5"/>
        <v>22329.925999999999</v>
      </c>
    </row>
    <row r="40" spans="1:21">
      <c r="A40" s="12" t="s">
        <v>29</v>
      </c>
      <c r="B40" s="32" t="s">
        <v>30</v>
      </c>
      <c r="C40" s="12">
        <v>37888.451000000001</v>
      </c>
      <c r="D40" s="12" t="s">
        <v>56</v>
      </c>
      <c r="E40" s="29">
        <f t="shared" si="0"/>
        <v>-14659.201584896135</v>
      </c>
      <c r="F40">
        <f t="shared" si="1"/>
        <v>-14659</v>
      </c>
      <c r="O40">
        <f t="shared" ca="1" si="4"/>
        <v>1.8621560803047312E-3</v>
      </c>
      <c r="Q40" s="2">
        <f t="shared" si="5"/>
        <v>22869.951000000001</v>
      </c>
      <c r="U40" s="19">
        <v>-0.20223999999871012</v>
      </c>
    </row>
    <row r="41" spans="1:21">
      <c r="A41" s="29" t="s">
        <v>29</v>
      </c>
      <c r="B41" s="30" t="s">
        <v>30</v>
      </c>
      <c r="C41" s="31">
        <v>39027.508999999998</v>
      </c>
      <c r="D41" s="31"/>
      <c r="E41" s="29">
        <f t="shared" si="0"/>
        <v>-13516.4981323418</v>
      </c>
      <c r="F41">
        <f t="shared" si="1"/>
        <v>-13516.5</v>
      </c>
      <c r="G41">
        <f t="shared" ref="G41:G72" si="6">+C41-(C$7+F41*C$8)</f>
        <v>1.861699995060917E-3</v>
      </c>
      <c r="J41">
        <f>+G41</f>
        <v>1.861699995060917E-3</v>
      </c>
      <c r="O41">
        <f t="shared" ca="1" si="4"/>
        <v>1.6996549611154083E-3</v>
      </c>
      <c r="Q41" s="2">
        <f t="shared" si="5"/>
        <v>24009.008999999998</v>
      </c>
    </row>
    <row r="42" spans="1:21">
      <c r="A42" s="57" t="s">
        <v>125</v>
      </c>
      <c r="B42" s="58" t="s">
        <v>31</v>
      </c>
      <c r="C42" s="57">
        <v>39029.464</v>
      </c>
      <c r="D42" s="57" t="s">
        <v>77</v>
      </c>
      <c r="E42" s="29">
        <f t="shared" si="0"/>
        <v>-13514.536875540349</v>
      </c>
      <c r="F42">
        <f t="shared" si="1"/>
        <v>-13514.5</v>
      </c>
      <c r="G42">
        <f t="shared" si="6"/>
        <v>-3.6757900001248345E-2</v>
      </c>
      <c r="I42">
        <f>+G42</f>
        <v>-3.6757900001248345E-2</v>
      </c>
      <c r="O42">
        <f t="shared" ca="1" si="4"/>
        <v>1.6993704952612476E-3</v>
      </c>
      <c r="Q42" s="2">
        <f t="shared" si="5"/>
        <v>24010.964</v>
      </c>
    </row>
    <row r="43" spans="1:21">
      <c r="A43" s="29" t="s">
        <v>29</v>
      </c>
      <c r="B43" s="30" t="s">
        <v>30</v>
      </c>
      <c r="C43" s="31">
        <v>39029.500999999997</v>
      </c>
      <c r="D43" s="31"/>
      <c r="E43" s="29">
        <f t="shared" si="0"/>
        <v>-13514.499757125184</v>
      </c>
      <c r="F43">
        <f t="shared" si="1"/>
        <v>-13514.5</v>
      </c>
      <c r="G43">
        <f t="shared" si="6"/>
        <v>2.4209999537561089E-4</v>
      </c>
      <c r="J43">
        <f>+G43</f>
        <v>2.4209999537561089E-4</v>
      </c>
      <c r="O43">
        <f t="shared" ca="1" si="4"/>
        <v>1.6993704952612476E-3</v>
      </c>
      <c r="Q43" s="2">
        <f t="shared" si="5"/>
        <v>24011.000999999997</v>
      </c>
    </row>
    <row r="44" spans="1:21">
      <c r="A44" s="57" t="s">
        <v>125</v>
      </c>
      <c r="B44" s="58" t="s">
        <v>31</v>
      </c>
      <c r="C44" s="57">
        <v>39057.421000000002</v>
      </c>
      <c r="D44" s="57" t="s">
        <v>77</v>
      </c>
      <c r="E44" s="29">
        <f t="shared" si="0"/>
        <v>-13486.490401679437</v>
      </c>
      <c r="F44">
        <f t="shared" si="1"/>
        <v>-13486.5</v>
      </c>
      <c r="G44">
        <f t="shared" si="6"/>
        <v>9.5676999990246259E-3</v>
      </c>
      <c r="I44">
        <f>+G44</f>
        <v>9.5676999990246259E-3</v>
      </c>
      <c r="O44">
        <f t="shared" ca="1" si="4"/>
        <v>1.695387973302997E-3</v>
      </c>
      <c r="Q44" s="2">
        <f t="shared" si="5"/>
        <v>24038.921000000002</v>
      </c>
    </row>
    <row r="45" spans="1:21">
      <c r="A45" s="57" t="s">
        <v>125</v>
      </c>
      <c r="B45" s="58" t="s">
        <v>31</v>
      </c>
      <c r="C45" s="57">
        <v>39061.332999999999</v>
      </c>
      <c r="D45" s="57" t="s">
        <v>77</v>
      </c>
      <c r="E45" s="29">
        <f t="shared" si="0"/>
        <v>-13482.565881675724</v>
      </c>
      <c r="F45">
        <f t="shared" si="1"/>
        <v>-13482.5</v>
      </c>
      <c r="G45">
        <f t="shared" si="6"/>
        <v>-6.5671500000462402E-2</v>
      </c>
      <c r="I45">
        <f>+G45</f>
        <v>-6.5671500000462402E-2</v>
      </c>
      <c r="O45">
        <f t="shared" ca="1" si="4"/>
        <v>1.6948190415946756E-3</v>
      </c>
      <c r="Q45" s="2">
        <f t="shared" si="5"/>
        <v>24042.832999999999</v>
      </c>
    </row>
    <row r="46" spans="1:21">
      <c r="A46" s="57" t="s">
        <v>125</v>
      </c>
      <c r="B46" s="58" t="s">
        <v>31</v>
      </c>
      <c r="C46" s="57">
        <v>39388.447999999997</v>
      </c>
      <c r="D46" s="57" t="s">
        <v>77</v>
      </c>
      <c r="E46" s="29">
        <f t="shared" si="0"/>
        <v>-13154.403979575645</v>
      </c>
      <c r="F46">
        <f t="shared" si="1"/>
        <v>-13154.5</v>
      </c>
      <c r="G46">
        <f t="shared" si="6"/>
        <v>9.5714099996257573E-2</v>
      </c>
      <c r="I46">
        <f>+G46</f>
        <v>9.5714099996257573E-2</v>
      </c>
      <c r="O46">
        <f t="shared" ca="1" si="4"/>
        <v>1.6481666415123141E-3</v>
      </c>
      <c r="Q46" s="2">
        <f t="shared" si="5"/>
        <v>24369.947999999997</v>
      </c>
    </row>
    <row r="47" spans="1:21">
      <c r="A47" s="57" t="s">
        <v>125</v>
      </c>
      <c r="B47" s="58" t="s">
        <v>31</v>
      </c>
      <c r="C47" s="57">
        <v>39469.294000000002</v>
      </c>
      <c r="D47" s="57" t="s">
        <v>77</v>
      </c>
      <c r="E47" s="29">
        <f t="shared" si="0"/>
        <v>-13073.299239233</v>
      </c>
      <c r="F47">
        <f t="shared" si="1"/>
        <v>-13073.5</v>
      </c>
      <c r="G47">
        <f t="shared" si="6"/>
        <v>0.20012030000361847</v>
      </c>
      <c r="I47">
        <f>+G47</f>
        <v>0.20012030000361847</v>
      </c>
      <c r="O47">
        <f t="shared" ca="1" si="4"/>
        <v>1.6366457744188042E-3</v>
      </c>
      <c r="Q47" s="2">
        <f t="shared" si="5"/>
        <v>24450.794000000002</v>
      </c>
    </row>
    <row r="48" spans="1:21">
      <c r="A48" s="57" t="s">
        <v>125</v>
      </c>
      <c r="B48" s="58" t="s">
        <v>30</v>
      </c>
      <c r="C48" s="57">
        <v>40152.400999999998</v>
      </c>
      <c r="D48" s="57" t="s">
        <v>77</v>
      </c>
      <c r="E48" s="29">
        <f t="shared" si="0"/>
        <v>-12388.006016794781</v>
      </c>
      <c r="F48">
        <f t="shared" si="1"/>
        <v>-12388</v>
      </c>
      <c r="G48">
        <f t="shared" si="6"/>
        <v>-5.9976000047754496E-3</v>
      </c>
      <c r="I48">
        <f>+G48</f>
        <v>-5.9976000047754496E-3</v>
      </c>
      <c r="O48">
        <f t="shared" ca="1" si="4"/>
        <v>1.5391451029052106E-3</v>
      </c>
      <c r="Q48" s="2">
        <f t="shared" si="5"/>
        <v>25133.900999999998</v>
      </c>
    </row>
    <row r="49" spans="1:17">
      <c r="A49" s="29" t="s">
        <v>29</v>
      </c>
      <c r="B49" s="30" t="s">
        <v>30</v>
      </c>
      <c r="C49" s="31">
        <v>40152.402999999998</v>
      </c>
      <c r="D49" s="31"/>
      <c r="E49" s="29">
        <f t="shared" si="0"/>
        <v>-12388.004010393961</v>
      </c>
      <c r="F49">
        <f t="shared" si="1"/>
        <v>-12388</v>
      </c>
      <c r="G49">
        <f t="shared" si="6"/>
        <v>-3.997600004367996E-3</v>
      </c>
      <c r="J49">
        <f>+G49</f>
        <v>-3.997600004367996E-3</v>
      </c>
      <c r="O49">
        <f t="shared" ca="1" si="4"/>
        <v>1.5391451029052106E-3</v>
      </c>
      <c r="Q49" s="2">
        <f t="shared" si="5"/>
        <v>25133.902999999998</v>
      </c>
    </row>
    <row r="50" spans="1:17">
      <c r="A50" s="57" t="s">
        <v>125</v>
      </c>
      <c r="B50" s="58" t="s">
        <v>31</v>
      </c>
      <c r="C50" s="57">
        <v>41598.482000000004</v>
      </c>
      <c r="D50" s="57" t="s">
        <v>77</v>
      </c>
      <c r="E50" s="29">
        <f t="shared" si="0"/>
        <v>-10937.296964777028</v>
      </c>
      <c r="F50">
        <f t="shared" si="1"/>
        <v>-10937.5</v>
      </c>
      <c r="G50">
        <f t="shared" si="6"/>
        <v>0.20238750000135042</v>
      </c>
      <c r="I50">
        <f>+G50</f>
        <v>0.20238750000135042</v>
      </c>
      <c r="O50">
        <f t="shared" ca="1" si="4"/>
        <v>1.3328362421751337E-3</v>
      </c>
      <c r="Q50" s="2">
        <f t="shared" si="5"/>
        <v>26579.982000000004</v>
      </c>
    </row>
    <row r="51" spans="1:17">
      <c r="A51" s="57" t="s">
        <v>125</v>
      </c>
      <c r="B51" s="58" t="s">
        <v>31</v>
      </c>
      <c r="C51" s="57">
        <v>41599.466</v>
      </c>
      <c r="D51" s="57" t="s">
        <v>77</v>
      </c>
      <c r="E51" s="29">
        <f t="shared" si="0"/>
        <v>-10936.309815573642</v>
      </c>
      <c r="F51">
        <f t="shared" si="1"/>
        <v>-10936.5</v>
      </c>
      <c r="G51">
        <f t="shared" si="6"/>
        <v>0.18957770000270102</v>
      </c>
      <c r="I51">
        <f>+G51</f>
        <v>0.18957770000270102</v>
      </c>
      <c r="O51">
        <f t="shared" ca="1" si="4"/>
        <v>1.3326940092480532E-3</v>
      </c>
      <c r="Q51" s="2">
        <f t="shared" si="5"/>
        <v>26580.966</v>
      </c>
    </row>
    <row r="52" spans="1:17">
      <c r="A52" s="57" t="s">
        <v>125</v>
      </c>
      <c r="B52" s="58" t="s">
        <v>31</v>
      </c>
      <c r="C52" s="57">
        <v>41960.377999999997</v>
      </c>
      <c r="D52" s="57" t="s">
        <v>77</v>
      </c>
      <c r="E52" s="29">
        <f t="shared" si="0"/>
        <v>-10574.24274921856</v>
      </c>
      <c r="F52">
        <f t="shared" si="1"/>
        <v>-10574</v>
      </c>
      <c r="G52">
        <f t="shared" si="6"/>
        <v>-0.24197480000293581</v>
      </c>
      <c r="I52">
        <f>+G52</f>
        <v>-0.24197480000293581</v>
      </c>
      <c r="O52">
        <f t="shared" ca="1" si="4"/>
        <v>1.2811345731814192E-3</v>
      </c>
      <c r="Q52" s="2">
        <f t="shared" si="5"/>
        <v>26941.877999999997</v>
      </c>
    </row>
    <row r="53" spans="1:17">
      <c r="A53" s="57" t="s">
        <v>125</v>
      </c>
      <c r="B53" s="58" t="s">
        <v>30</v>
      </c>
      <c r="C53" s="57">
        <v>42775.303999999996</v>
      </c>
      <c r="D53" s="57" t="s">
        <v>77</v>
      </c>
      <c r="E53" s="29">
        <f t="shared" ref="E53:E84" si="7">+(C53-C$7)/C$8</f>
        <v>-9756.7086519414279</v>
      </c>
      <c r="F53">
        <f t="shared" ref="F53:F84" si="8">ROUND(2*E53,0)/2</f>
        <v>-9756.5</v>
      </c>
      <c r="G53">
        <f t="shared" si="6"/>
        <v>-0.20798630000354024</v>
      </c>
      <c r="I53">
        <f>+G53</f>
        <v>-0.20798630000354024</v>
      </c>
      <c r="O53">
        <f t="shared" ref="O53:O84" ca="1" si="9">+C$11+C$12*$F53</f>
        <v>1.1648591552932165E-3</v>
      </c>
      <c r="Q53" s="2">
        <f t="shared" ref="Q53:Q84" si="10">+C53-15018.5</f>
        <v>27756.803999999996</v>
      </c>
    </row>
    <row r="54" spans="1:17">
      <c r="A54" s="57" t="s">
        <v>125</v>
      </c>
      <c r="B54" s="58" t="s">
        <v>30</v>
      </c>
      <c r="C54" s="57">
        <v>43015.41</v>
      </c>
      <c r="D54" s="57" t="s">
        <v>77</v>
      </c>
      <c r="E54" s="29">
        <f t="shared" si="7"/>
        <v>-9515.834214310491</v>
      </c>
      <c r="F54">
        <f t="shared" si="8"/>
        <v>-9516</v>
      </c>
      <c r="G54">
        <f t="shared" si="6"/>
        <v>0.16525679999904241</v>
      </c>
      <c r="I54">
        <f>+G54</f>
        <v>0.16525679999904241</v>
      </c>
      <c r="O54">
        <f t="shared" ca="1" si="9"/>
        <v>1.1306521363303875E-3</v>
      </c>
      <c r="Q54" s="2">
        <f t="shared" si="10"/>
        <v>27996.910000000003</v>
      </c>
    </row>
    <row r="55" spans="1:17">
      <c r="A55" s="29" t="s">
        <v>29</v>
      </c>
      <c r="B55" s="30" t="s">
        <v>30</v>
      </c>
      <c r="C55" s="31">
        <v>44254.267999999996</v>
      </c>
      <c r="D55" s="31"/>
      <c r="E55" s="29">
        <f t="shared" si="7"/>
        <v>-8273.0113608433658</v>
      </c>
      <c r="F55">
        <f t="shared" si="8"/>
        <v>-8273</v>
      </c>
      <c r="G55">
        <f t="shared" si="6"/>
        <v>-1.1324600003717933E-2</v>
      </c>
      <c r="J55">
        <f t="shared" ref="J55:J61" si="11">+G55</f>
        <v>-1.1324600003717933E-2</v>
      </c>
      <c r="O55">
        <f t="shared" ca="1" si="9"/>
        <v>9.5385660796948736E-4</v>
      </c>
      <c r="Q55" s="2">
        <f t="shared" si="10"/>
        <v>29235.767999999996</v>
      </c>
    </row>
    <row r="56" spans="1:17">
      <c r="A56" s="29" t="s">
        <v>29</v>
      </c>
      <c r="B56" s="30" t="s">
        <v>30</v>
      </c>
      <c r="C56" s="31">
        <v>44256.256000000001</v>
      </c>
      <c r="D56" s="31"/>
      <c r="E56" s="29">
        <f t="shared" si="7"/>
        <v>-8271.0169984283857</v>
      </c>
      <c r="F56">
        <f t="shared" si="8"/>
        <v>-8271</v>
      </c>
      <c r="G56">
        <f t="shared" si="6"/>
        <v>-1.6944199996942189E-2</v>
      </c>
      <c r="J56">
        <f t="shared" si="11"/>
        <v>-1.6944199996942189E-2</v>
      </c>
      <c r="O56">
        <f t="shared" ca="1" si="9"/>
        <v>9.5357214211532664E-4</v>
      </c>
      <c r="Q56" s="2">
        <f t="shared" si="10"/>
        <v>29237.756000000001</v>
      </c>
    </row>
    <row r="57" spans="1:17">
      <c r="A57" s="29" t="s">
        <v>29</v>
      </c>
      <c r="B57" s="30" t="s">
        <v>31</v>
      </c>
      <c r="C57" s="31">
        <v>46430.315999999999</v>
      </c>
      <c r="D57" s="31"/>
      <c r="E57" s="29">
        <f t="shared" si="7"/>
        <v>-6089.9991151772401</v>
      </c>
      <c r="F57">
        <f t="shared" si="8"/>
        <v>-6090</v>
      </c>
      <c r="G57">
        <f t="shared" si="6"/>
        <v>8.820000002742745E-4</v>
      </c>
      <c r="J57">
        <f t="shared" si="11"/>
        <v>8.820000002742745E-4</v>
      </c>
      <c r="O57">
        <f t="shared" ca="1" si="9"/>
        <v>6.4336212815303937E-4</v>
      </c>
      <c r="Q57" s="2">
        <f t="shared" si="10"/>
        <v>31411.815999999999</v>
      </c>
    </row>
    <row r="58" spans="1:17">
      <c r="A58" s="29" t="s">
        <v>29</v>
      </c>
      <c r="B58" s="30" t="s">
        <v>30</v>
      </c>
      <c r="C58" s="31">
        <v>46713.391000000003</v>
      </c>
      <c r="D58" s="31"/>
      <c r="E58" s="29">
        <f t="shared" si="7"/>
        <v>-5806.0181591312576</v>
      </c>
      <c r="F58">
        <f t="shared" si="8"/>
        <v>-5806</v>
      </c>
      <c r="G58">
        <f t="shared" si="6"/>
        <v>-1.8101199995726347E-2</v>
      </c>
      <c r="J58">
        <f t="shared" si="11"/>
        <v>-1.8101199995726347E-2</v>
      </c>
      <c r="O58">
        <f t="shared" ca="1" si="9"/>
        <v>6.0296797686221421E-4</v>
      </c>
      <c r="Q58" s="2">
        <f t="shared" si="10"/>
        <v>31694.891000000003</v>
      </c>
    </row>
    <row r="59" spans="1:17">
      <c r="A59" s="29" t="s">
        <v>29</v>
      </c>
      <c r="B59" s="30" t="s">
        <v>30</v>
      </c>
      <c r="C59" s="31">
        <v>46714.411</v>
      </c>
      <c r="D59" s="31"/>
      <c r="E59" s="29">
        <f t="shared" si="7"/>
        <v>-5804.9948947131143</v>
      </c>
      <c r="F59">
        <f t="shared" si="8"/>
        <v>-5805</v>
      </c>
      <c r="G59">
        <f t="shared" si="6"/>
        <v>5.0889999984065071E-3</v>
      </c>
      <c r="J59">
        <f t="shared" si="11"/>
        <v>5.0889999984065071E-3</v>
      </c>
      <c r="O59">
        <f t="shared" ca="1" si="9"/>
        <v>6.0282574393513385E-4</v>
      </c>
      <c r="Q59" s="2">
        <f t="shared" si="10"/>
        <v>31695.911</v>
      </c>
    </row>
    <row r="60" spans="1:17">
      <c r="A60" s="29" t="s">
        <v>29</v>
      </c>
      <c r="B60" s="30"/>
      <c r="C60" s="33">
        <v>47470.485800000002</v>
      </c>
      <c r="D60" s="33"/>
      <c r="E60" s="29">
        <f t="shared" si="7"/>
        <v>-5046.5003454018997</v>
      </c>
      <c r="F60">
        <f t="shared" si="8"/>
        <v>-5046.5</v>
      </c>
      <c r="G60">
        <f t="shared" si="6"/>
        <v>-3.4429999504936859E-4</v>
      </c>
      <c r="J60">
        <f t="shared" si="11"/>
        <v>-3.4429999504936859E-4</v>
      </c>
      <c r="O60">
        <f t="shared" ca="1" si="9"/>
        <v>4.949420687446731E-4</v>
      </c>
      <c r="Q60" s="2">
        <f t="shared" si="10"/>
        <v>32451.985800000002</v>
      </c>
    </row>
    <row r="61" spans="1:17">
      <c r="A61" s="29" t="s">
        <v>29</v>
      </c>
      <c r="B61" s="30"/>
      <c r="C61" s="33">
        <v>47769.529900000001</v>
      </c>
      <c r="D61" s="33"/>
      <c r="E61" s="29">
        <f t="shared" si="7"/>
        <v>-4746.4991816894244</v>
      </c>
      <c r="F61">
        <f t="shared" si="8"/>
        <v>-4746.5</v>
      </c>
      <c r="G61">
        <f t="shared" si="6"/>
        <v>8.1570000475039706E-4</v>
      </c>
      <c r="J61">
        <f t="shared" si="11"/>
        <v>8.1570000475039706E-4</v>
      </c>
      <c r="O61">
        <f t="shared" ca="1" si="9"/>
        <v>4.5227219062056207E-4</v>
      </c>
      <c r="Q61" s="2">
        <f t="shared" si="10"/>
        <v>32751.029900000001</v>
      </c>
    </row>
    <row r="62" spans="1:17">
      <c r="A62" s="57" t="s">
        <v>197</v>
      </c>
      <c r="B62" s="58" t="s">
        <v>30</v>
      </c>
      <c r="C62" s="57">
        <v>47975.368799999997</v>
      </c>
      <c r="D62" s="57" t="s">
        <v>77</v>
      </c>
      <c r="E62" s="29">
        <f t="shared" si="7"/>
        <v>-4540.0015128262221</v>
      </c>
      <c r="F62">
        <f t="shared" si="8"/>
        <v>-4540</v>
      </c>
      <c r="G62">
        <f t="shared" si="6"/>
        <v>-1.5080000011948869E-3</v>
      </c>
      <c r="K62">
        <f>G62</f>
        <v>-1.5080000011948869E-3</v>
      </c>
      <c r="O62">
        <f t="shared" ca="1" si="9"/>
        <v>4.2290109117846565E-4</v>
      </c>
      <c r="Q62" s="2">
        <f t="shared" si="10"/>
        <v>32956.868799999997</v>
      </c>
    </row>
    <row r="63" spans="1:17">
      <c r="A63" s="29" t="s">
        <v>29</v>
      </c>
      <c r="B63" s="30"/>
      <c r="C63" s="33">
        <v>47975.368900000001</v>
      </c>
      <c r="D63" s="33"/>
      <c r="E63" s="29">
        <f t="shared" si="7"/>
        <v>-4540.0014125061762</v>
      </c>
      <c r="F63">
        <f t="shared" si="8"/>
        <v>-4540</v>
      </c>
      <c r="G63">
        <f t="shared" si="6"/>
        <v>-1.4079999964451417E-3</v>
      </c>
      <c r="J63">
        <f>+G63</f>
        <v>-1.4079999964451417E-3</v>
      </c>
      <c r="O63">
        <f t="shared" ca="1" si="9"/>
        <v>4.2290109117846565E-4</v>
      </c>
      <c r="Q63" s="2">
        <f t="shared" si="10"/>
        <v>32956.868900000001</v>
      </c>
    </row>
    <row r="64" spans="1:17">
      <c r="A64" s="57" t="s">
        <v>197</v>
      </c>
      <c r="B64" s="58" t="s">
        <v>30</v>
      </c>
      <c r="C64" s="57">
        <v>47983.3442</v>
      </c>
      <c r="D64" s="57" t="s">
        <v>77</v>
      </c>
      <c r="E64" s="29">
        <f t="shared" si="7"/>
        <v>-4532.0005882767209</v>
      </c>
      <c r="F64">
        <f t="shared" si="8"/>
        <v>-4532</v>
      </c>
      <c r="G64">
        <f t="shared" si="6"/>
        <v>-5.8639999770093709E-4</v>
      </c>
      <c r="K64">
        <f>G64</f>
        <v>-5.8639999770093709E-4</v>
      </c>
      <c r="O64">
        <f t="shared" ca="1" si="9"/>
        <v>4.2176322776182266E-4</v>
      </c>
      <c r="Q64" s="2">
        <f t="shared" si="10"/>
        <v>32964.8442</v>
      </c>
    </row>
    <row r="65" spans="1:21">
      <c r="A65" s="29" t="s">
        <v>29</v>
      </c>
      <c r="B65" s="30"/>
      <c r="C65" s="33">
        <v>47983.345000000001</v>
      </c>
      <c r="D65" s="33"/>
      <c r="E65" s="29">
        <f t="shared" si="7"/>
        <v>-4531.9997857163917</v>
      </c>
      <c r="F65">
        <f t="shared" si="8"/>
        <v>-4532</v>
      </c>
      <c r="G65">
        <f t="shared" si="6"/>
        <v>2.1360000391723588E-4</v>
      </c>
      <c r="J65">
        <f>+G65</f>
        <v>2.1360000391723588E-4</v>
      </c>
      <c r="O65">
        <f t="shared" ca="1" si="9"/>
        <v>4.2176322776182266E-4</v>
      </c>
      <c r="Q65" s="2">
        <f t="shared" si="10"/>
        <v>32964.845000000001</v>
      </c>
    </row>
    <row r="66" spans="1:21">
      <c r="A66" s="29" t="s">
        <v>29</v>
      </c>
      <c r="B66" s="30"/>
      <c r="C66" s="33">
        <v>48093.491300000002</v>
      </c>
      <c r="D66" s="33"/>
      <c r="E66" s="29">
        <f t="shared" si="7"/>
        <v>-4421.5009724021565</v>
      </c>
      <c r="F66">
        <f t="shared" si="8"/>
        <v>-4421.5</v>
      </c>
      <c r="G66">
        <f t="shared" si="6"/>
        <v>-9.692999956314452E-4</v>
      </c>
      <c r="J66">
        <f>+G66</f>
        <v>-9.692999956314452E-4</v>
      </c>
      <c r="O66">
        <f t="shared" ca="1" si="9"/>
        <v>4.0604648931944181E-4</v>
      </c>
      <c r="Q66" s="2">
        <f t="shared" si="10"/>
        <v>33074.991300000002</v>
      </c>
    </row>
    <row r="67" spans="1:21">
      <c r="A67" s="29" t="s">
        <v>29</v>
      </c>
      <c r="B67" s="30"/>
      <c r="C67" s="33">
        <v>48205.632599999997</v>
      </c>
      <c r="D67" s="33"/>
      <c r="E67" s="29">
        <f t="shared" si="7"/>
        <v>-4309.00077427008</v>
      </c>
      <c r="F67">
        <f t="shared" si="8"/>
        <v>-4309</v>
      </c>
      <c r="G67">
        <f t="shared" si="6"/>
        <v>-7.7180000516818836E-4</v>
      </c>
      <c r="J67">
        <f>+G67</f>
        <v>-7.7180000516818836E-4</v>
      </c>
      <c r="O67">
        <f t="shared" ca="1" si="9"/>
        <v>3.9004528502290014E-4</v>
      </c>
      <c r="Q67" s="2">
        <f t="shared" si="10"/>
        <v>33187.132599999997</v>
      </c>
    </row>
    <row r="68" spans="1:21">
      <c r="A68" s="57" t="s">
        <v>216</v>
      </c>
      <c r="B68" s="58" t="s">
        <v>31</v>
      </c>
      <c r="C68" s="57">
        <v>48419.447999999997</v>
      </c>
      <c r="D68" s="57" t="s">
        <v>77</v>
      </c>
      <c r="E68" s="29">
        <f t="shared" si="7"/>
        <v>-4094.501077336924</v>
      </c>
      <c r="F68">
        <f t="shared" si="8"/>
        <v>-4094.5</v>
      </c>
      <c r="G68">
        <f t="shared" si="6"/>
        <v>-1.0739000063040294E-3</v>
      </c>
      <c r="K68">
        <f>G68</f>
        <v>-1.0739000063040294E-3</v>
      </c>
      <c r="O68">
        <f t="shared" ca="1" si="9"/>
        <v>3.5953632216416073E-4</v>
      </c>
      <c r="Q68" s="2">
        <f t="shared" si="10"/>
        <v>33400.947999999997</v>
      </c>
    </row>
    <row r="69" spans="1:21">
      <c r="A69" s="57" t="s">
        <v>216</v>
      </c>
      <c r="B69" s="58" t="s">
        <v>31</v>
      </c>
      <c r="C69" s="57">
        <v>48419.451999999997</v>
      </c>
      <c r="D69" s="57" t="s">
        <v>77</v>
      </c>
      <c r="E69" s="29">
        <f t="shared" si="7"/>
        <v>-4094.4970645352832</v>
      </c>
      <c r="F69">
        <f t="shared" si="8"/>
        <v>-4094.5</v>
      </c>
      <c r="G69">
        <f t="shared" si="6"/>
        <v>2.9260999945108779E-3</v>
      </c>
      <c r="K69">
        <f>G69</f>
        <v>2.9260999945108779E-3</v>
      </c>
      <c r="O69">
        <f t="shared" ca="1" si="9"/>
        <v>3.5953632216416073E-4</v>
      </c>
      <c r="Q69" s="2">
        <f t="shared" si="10"/>
        <v>33400.951999999997</v>
      </c>
    </row>
    <row r="70" spans="1:21">
      <c r="A70" s="57" t="s">
        <v>216</v>
      </c>
      <c r="B70" s="58" t="s">
        <v>30</v>
      </c>
      <c r="C70" s="57">
        <v>48524.611199999999</v>
      </c>
      <c r="D70" s="57" t="s">
        <v>77</v>
      </c>
      <c r="E70" s="29">
        <f t="shared" si="7"/>
        <v>-3989.0013119854971</v>
      </c>
      <c r="F70">
        <f t="shared" si="8"/>
        <v>-3989</v>
      </c>
      <c r="G70">
        <f t="shared" si="6"/>
        <v>-1.3078000047244132E-3</v>
      </c>
      <c r="K70">
        <f>G70</f>
        <v>-1.3078000047244132E-3</v>
      </c>
      <c r="O70">
        <f t="shared" ca="1" si="9"/>
        <v>3.4453074835718168E-4</v>
      </c>
      <c r="Q70" s="2">
        <f t="shared" si="10"/>
        <v>33506.111199999999</v>
      </c>
    </row>
    <row r="71" spans="1:21">
      <c r="A71" s="57" t="s">
        <v>216</v>
      </c>
      <c r="B71" s="58" t="s">
        <v>30</v>
      </c>
      <c r="C71" s="57">
        <v>48524.611499999999</v>
      </c>
      <c r="D71" s="57" t="s">
        <v>77</v>
      </c>
      <c r="E71" s="29">
        <f t="shared" si="7"/>
        <v>-3989.0010110253743</v>
      </c>
      <c r="F71">
        <f t="shared" si="8"/>
        <v>-3989</v>
      </c>
      <c r="G71">
        <f t="shared" si="6"/>
        <v>-1.007800005027093E-3</v>
      </c>
      <c r="K71">
        <f>G71</f>
        <v>-1.007800005027093E-3</v>
      </c>
      <c r="O71">
        <f t="shared" ca="1" si="9"/>
        <v>3.4453074835718168E-4</v>
      </c>
      <c r="Q71" s="2">
        <f t="shared" si="10"/>
        <v>33506.111499999999</v>
      </c>
    </row>
    <row r="72" spans="1:21">
      <c r="A72" s="57" t="s">
        <v>228</v>
      </c>
      <c r="B72" s="58" t="s">
        <v>30</v>
      </c>
      <c r="C72" s="57">
        <v>48909.38</v>
      </c>
      <c r="D72" s="57" t="s">
        <v>77</v>
      </c>
      <c r="E72" s="29">
        <f t="shared" si="7"/>
        <v>-3603.0010940903699</v>
      </c>
      <c r="F72">
        <f t="shared" si="8"/>
        <v>-3603</v>
      </c>
      <c r="G72">
        <f t="shared" si="6"/>
        <v>-1.0906000024988316E-3</v>
      </c>
      <c r="K72">
        <f>G72</f>
        <v>-1.0906000024988316E-3</v>
      </c>
      <c r="O72">
        <f t="shared" ca="1" si="9"/>
        <v>2.8962883850415879E-4</v>
      </c>
      <c r="Q72" s="2">
        <f t="shared" si="10"/>
        <v>33890.879999999997</v>
      </c>
    </row>
    <row r="73" spans="1:21">
      <c r="A73" s="12" t="s">
        <v>29</v>
      </c>
      <c r="B73" s="32" t="s">
        <v>30</v>
      </c>
      <c r="C73" s="12">
        <v>49256.256000000001</v>
      </c>
      <c r="D73" s="12" t="s">
        <v>56</v>
      </c>
      <c r="E73" s="29">
        <f t="shared" si="7"/>
        <v>-3255.0149486893079</v>
      </c>
      <c r="F73">
        <f t="shared" si="8"/>
        <v>-3255</v>
      </c>
      <c r="O73">
        <f t="shared" ca="1" si="9"/>
        <v>2.4013177988019003E-4</v>
      </c>
      <c r="Q73" s="2">
        <f t="shared" si="10"/>
        <v>34237.756000000001</v>
      </c>
      <c r="U73">
        <f>+C73-(C$7+F73*C$8)</f>
        <v>-1.4901000002282672E-2</v>
      </c>
    </row>
    <row r="74" spans="1:21">
      <c r="A74" s="57" t="s">
        <v>232</v>
      </c>
      <c r="B74" s="58" t="s">
        <v>31</v>
      </c>
      <c r="C74" s="57">
        <v>49403.299899999998</v>
      </c>
      <c r="D74" s="57" t="s">
        <v>77</v>
      </c>
      <c r="E74" s="29">
        <f t="shared" si="7"/>
        <v>-3107.5004479289851</v>
      </c>
      <c r="F74">
        <f t="shared" si="8"/>
        <v>-3107.5</v>
      </c>
      <c r="G74">
        <f t="shared" ref="G74:G105" si="12">+C74-(C$7+F74*C$8)</f>
        <v>-4.4650000199908391E-4</v>
      </c>
      <c r="K74">
        <f>G74</f>
        <v>-4.4650000199908391E-4</v>
      </c>
      <c r="O74">
        <f t="shared" ca="1" si="9"/>
        <v>2.1915242313583542E-4</v>
      </c>
      <c r="Q74" s="2">
        <f t="shared" si="10"/>
        <v>34384.799899999998</v>
      </c>
    </row>
    <row r="75" spans="1:21">
      <c r="A75" s="57" t="s">
        <v>232</v>
      </c>
      <c r="B75" s="58" t="s">
        <v>31</v>
      </c>
      <c r="C75" s="57">
        <v>49403.3007</v>
      </c>
      <c r="D75" s="57" t="s">
        <v>77</v>
      </c>
      <c r="E75" s="29">
        <f t="shared" si="7"/>
        <v>-3107.4996453686558</v>
      </c>
      <c r="F75">
        <f t="shared" si="8"/>
        <v>-3107.5</v>
      </c>
      <c r="G75">
        <f t="shared" si="12"/>
        <v>3.5349999961908907E-4</v>
      </c>
      <c r="K75">
        <f>G75</f>
        <v>3.5349999961908907E-4</v>
      </c>
      <c r="O75">
        <f t="shared" ca="1" si="9"/>
        <v>2.1915242313583542E-4</v>
      </c>
      <c r="Q75" s="2">
        <f t="shared" si="10"/>
        <v>34384.8007</v>
      </c>
    </row>
    <row r="76" spans="1:21">
      <c r="A76" s="29" t="s">
        <v>32</v>
      </c>
      <c r="B76" s="30" t="s">
        <v>31</v>
      </c>
      <c r="C76" s="34">
        <v>50001.387999999999</v>
      </c>
      <c r="D76" s="34">
        <v>3.0000000000000001E-3</v>
      </c>
      <c r="E76" s="29">
        <f t="shared" si="7"/>
        <v>-2507.4982208240745</v>
      </c>
      <c r="F76">
        <f t="shared" si="8"/>
        <v>-2507.5</v>
      </c>
      <c r="G76">
        <f t="shared" si="12"/>
        <v>1.7735000001266599E-3</v>
      </c>
      <c r="J76">
        <f>+G76</f>
        <v>1.7735000001266599E-3</v>
      </c>
      <c r="O76">
        <f t="shared" ca="1" si="9"/>
        <v>1.3381266688761335E-4</v>
      </c>
      <c r="Q76" s="2">
        <f t="shared" si="10"/>
        <v>34982.887999999999</v>
      </c>
    </row>
    <row r="77" spans="1:21">
      <c r="A77" s="29" t="s">
        <v>33</v>
      </c>
      <c r="B77" s="30"/>
      <c r="C77" s="34">
        <v>50489.324999999997</v>
      </c>
      <c r="D77" s="34">
        <v>2.9999999999999997E-4</v>
      </c>
      <c r="E77" s="29">
        <f t="shared" si="7"/>
        <v>-2017.999622395369</v>
      </c>
      <c r="F77">
        <f t="shared" si="8"/>
        <v>-2018</v>
      </c>
      <c r="G77">
        <f t="shared" si="12"/>
        <v>3.763999993680045E-4</v>
      </c>
      <c r="J77">
        <f>+G77</f>
        <v>3.763999993680045E-4</v>
      </c>
      <c r="O77">
        <f t="shared" ca="1" si="9"/>
        <v>6.4189649081772195E-5</v>
      </c>
      <c r="Q77" s="2">
        <f t="shared" si="10"/>
        <v>35470.824999999997</v>
      </c>
    </row>
    <row r="78" spans="1:21">
      <c r="A78" s="34" t="s">
        <v>34</v>
      </c>
      <c r="B78" s="30" t="s">
        <v>31</v>
      </c>
      <c r="C78" s="34">
        <v>51867.413099999998</v>
      </c>
      <c r="D78" s="34">
        <v>2.9999999999999997E-4</v>
      </c>
      <c r="E78" s="29">
        <f t="shared" si="7"/>
        <v>-635.50107553116186</v>
      </c>
      <c r="F78">
        <f t="shared" si="8"/>
        <v>-635.5</v>
      </c>
      <c r="G78">
        <f t="shared" si="12"/>
        <v>-1.0720999998738989E-3</v>
      </c>
      <c r="J78">
        <f>+G78</f>
        <v>-1.0720999998738989E-3</v>
      </c>
      <c r="O78">
        <f t="shared" ca="1" si="9"/>
        <v>-1.3244737260683954E-4</v>
      </c>
      <c r="Q78" s="2">
        <f t="shared" si="10"/>
        <v>36848.913099999998</v>
      </c>
    </row>
    <row r="79" spans="1:21">
      <c r="A79" s="57" t="s">
        <v>251</v>
      </c>
      <c r="B79" s="58" t="s">
        <v>31</v>
      </c>
      <c r="C79" s="57">
        <v>52146.523000000001</v>
      </c>
      <c r="D79" s="57" t="s">
        <v>77</v>
      </c>
      <c r="E79" s="29">
        <f t="shared" si="7"/>
        <v>-355.49790943066489</v>
      </c>
      <c r="F79">
        <f t="shared" si="8"/>
        <v>-355.5</v>
      </c>
      <c r="G79">
        <f t="shared" si="12"/>
        <v>2.0838999989791773E-3</v>
      </c>
      <c r="I79">
        <f>+G79</f>
        <v>2.0838999989791773E-3</v>
      </c>
      <c r="O79">
        <f t="shared" ca="1" si="9"/>
        <v>-1.722725921893432E-4</v>
      </c>
      <c r="Q79" s="2">
        <f t="shared" si="10"/>
        <v>37128.023000000001</v>
      </c>
    </row>
    <row r="80" spans="1:21">
      <c r="A80" s="34" t="s">
        <v>35</v>
      </c>
      <c r="B80" s="35" t="s">
        <v>30</v>
      </c>
      <c r="C80" s="36">
        <v>52244.706890000001</v>
      </c>
      <c r="D80" s="36">
        <v>9.0000000000000006E-5</v>
      </c>
      <c r="E80" s="29">
        <f t="shared" si="7"/>
        <v>-256.99979073239342</v>
      </c>
      <c r="F80">
        <f t="shared" si="8"/>
        <v>-257</v>
      </c>
      <c r="G80">
        <f t="shared" si="12"/>
        <v>2.086000022245571E-4</v>
      </c>
      <c r="K80">
        <f t="shared" ref="K80:K87" si="13">G80</f>
        <v>2.086000022245571E-4</v>
      </c>
      <c r="O80">
        <f t="shared" ca="1" si="9"/>
        <v>-1.8628253550675964E-4</v>
      </c>
      <c r="Q80" s="2">
        <f t="shared" si="10"/>
        <v>37226.206890000001</v>
      </c>
    </row>
    <row r="81" spans="1:17">
      <c r="A81" s="34" t="s">
        <v>35</v>
      </c>
      <c r="B81" s="35" t="s">
        <v>30</v>
      </c>
      <c r="C81" s="36">
        <v>52261.65238</v>
      </c>
      <c r="D81" s="36">
        <v>6.9999999999999994E-5</v>
      </c>
      <c r="E81" s="29">
        <f t="shared" si="7"/>
        <v>-240.00006821762858</v>
      </c>
      <c r="F81">
        <f t="shared" si="8"/>
        <v>-240</v>
      </c>
      <c r="G81">
        <f t="shared" si="12"/>
        <v>-6.8000001192558557E-5</v>
      </c>
      <c r="K81">
        <f t="shared" si="13"/>
        <v>-6.8000001192558557E-5</v>
      </c>
      <c r="O81">
        <f t="shared" ca="1" si="9"/>
        <v>-1.8870049526712593E-4</v>
      </c>
      <c r="Q81" s="2">
        <f t="shared" si="10"/>
        <v>37243.15238</v>
      </c>
    </row>
    <row r="82" spans="1:17">
      <c r="A82" s="34" t="s">
        <v>35</v>
      </c>
      <c r="B82" s="35" t="s">
        <v>30</v>
      </c>
      <c r="C82" s="36">
        <v>52299.530590000002</v>
      </c>
      <c r="D82" s="36">
        <v>8.0000000000000007E-5</v>
      </c>
      <c r="E82" s="29">
        <f t="shared" si="7"/>
        <v>-202.00063241753654</v>
      </c>
      <c r="F82">
        <f t="shared" si="8"/>
        <v>-202</v>
      </c>
      <c r="G82">
        <f t="shared" si="12"/>
        <v>-6.3039999804459512E-4</v>
      </c>
      <c r="K82">
        <f t="shared" si="13"/>
        <v>-6.3039999804459512E-4</v>
      </c>
      <c r="O82">
        <f t="shared" ca="1" si="9"/>
        <v>-1.9410534649618E-4</v>
      </c>
      <c r="Q82" s="2">
        <f t="shared" si="10"/>
        <v>37281.030590000002</v>
      </c>
    </row>
    <row r="83" spans="1:17">
      <c r="A83" s="34" t="s">
        <v>35</v>
      </c>
      <c r="B83" s="35" t="s">
        <v>30</v>
      </c>
      <c r="C83" s="36">
        <v>52518.829180000001</v>
      </c>
      <c r="D83" s="36">
        <v>1.8000000000000001E-4</v>
      </c>
      <c r="E83" s="29">
        <f t="shared" si="7"/>
        <v>17.999802971439902</v>
      </c>
      <c r="F83">
        <f t="shared" si="8"/>
        <v>18</v>
      </c>
      <c r="G83">
        <f t="shared" si="12"/>
        <v>-1.9639999663922936E-4</v>
      </c>
      <c r="K83">
        <f t="shared" si="13"/>
        <v>-1.9639999663922936E-4</v>
      </c>
      <c r="O83">
        <f t="shared" ca="1" si="9"/>
        <v>-2.2539659045386142E-4</v>
      </c>
      <c r="Q83" s="2">
        <f t="shared" si="10"/>
        <v>37500.329180000001</v>
      </c>
    </row>
    <row r="84" spans="1:17">
      <c r="A84" s="34" t="s">
        <v>35</v>
      </c>
      <c r="B84" s="35" t="s">
        <v>30</v>
      </c>
      <c r="C84" s="36">
        <v>52610.535329999999</v>
      </c>
      <c r="D84" s="36">
        <v>8.0000000000000007E-5</v>
      </c>
      <c r="E84" s="29">
        <f t="shared" si="7"/>
        <v>109.99945024617392</v>
      </c>
      <c r="F84">
        <f t="shared" si="8"/>
        <v>110</v>
      </c>
      <c r="G84">
        <f t="shared" si="12"/>
        <v>-5.4800000361865386E-4</v>
      </c>
      <c r="K84">
        <f t="shared" si="13"/>
        <v>-5.4800000361865386E-4</v>
      </c>
      <c r="O84">
        <f t="shared" ca="1" si="9"/>
        <v>-2.3848201974525549E-4</v>
      </c>
      <c r="Q84" s="2">
        <f t="shared" si="10"/>
        <v>37592.035329999999</v>
      </c>
    </row>
    <row r="85" spans="1:17">
      <c r="A85" s="29" t="s">
        <v>36</v>
      </c>
      <c r="B85" s="35" t="s">
        <v>30</v>
      </c>
      <c r="C85" s="36">
        <v>52817.871870000003</v>
      </c>
      <c r="D85" s="36">
        <v>6.9999999999999994E-5</v>
      </c>
      <c r="E85" s="29">
        <f t="shared" ref="E85:E116" si="14">+(C85-C$7)/C$8</f>
        <v>317.99955217133947</v>
      </c>
      <c r="F85">
        <f t="shared" ref="F85:F116" si="15">ROUND(2*E85,0)/2</f>
        <v>318</v>
      </c>
      <c r="G85">
        <f t="shared" si="12"/>
        <v>-4.4639999396167696E-4</v>
      </c>
      <c r="K85">
        <f t="shared" si="13"/>
        <v>-4.4639999396167696E-4</v>
      </c>
      <c r="O85">
        <f t="shared" ref="O85:O116" ca="1" si="16">+C$11+C$12*$F85</f>
        <v>-2.680664685779725E-4</v>
      </c>
      <c r="Q85" s="2">
        <f t="shared" ref="Q85:Q116" si="17">+C85-15018.5</f>
        <v>37799.371870000003</v>
      </c>
    </row>
    <row r="86" spans="1:17">
      <c r="A86" s="29" t="s">
        <v>36</v>
      </c>
      <c r="B86" s="35" t="s">
        <v>30</v>
      </c>
      <c r="C86" s="36">
        <v>52823.852789999997</v>
      </c>
      <c r="D86" s="36">
        <v>1.2999999999999999E-4</v>
      </c>
      <c r="E86" s="29">
        <f t="shared" si="14"/>
        <v>323.99961356719905</v>
      </c>
      <c r="F86">
        <f t="shared" si="15"/>
        <v>324</v>
      </c>
      <c r="G86">
        <f t="shared" si="12"/>
        <v>-3.8520000089192763E-4</v>
      </c>
      <c r="K86">
        <f t="shared" si="13"/>
        <v>-3.8520000089192763E-4</v>
      </c>
      <c r="O86">
        <f t="shared" ca="1" si="16"/>
        <v>-2.6891986614045466E-4</v>
      </c>
      <c r="Q86" s="2">
        <f t="shared" si="17"/>
        <v>37805.352789999997</v>
      </c>
    </row>
    <row r="87" spans="1:17">
      <c r="A87" s="37" t="s">
        <v>37</v>
      </c>
      <c r="B87" s="35" t="s">
        <v>30</v>
      </c>
      <c r="C87" s="36">
        <v>52908.583599999998</v>
      </c>
      <c r="D87" s="36">
        <v>4.0000000000000001E-3</v>
      </c>
      <c r="E87" s="29">
        <f t="shared" si="14"/>
        <v>409.00159689441045</v>
      </c>
      <c r="F87">
        <f t="shared" si="15"/>
        <v>409</v>
      </c>
      <c r="G87">
        <f t="shared" si="12"/>
        <v>1.5917999990051612E-3</v>
      </c>
      <c r="K87">
        <f t="shared" si="13"/>
        <v>1.5917999990051612E-3</v>
      </c>
      <c r="O87">
        <f t="shared" ca="1" si="16"/>
        <v>-2.8100966494228616E-4</v>
      </c>
      <c r="Q87" s="2">
        <f t="shared" si="17"/>
        <v>37890.083599999998</v>
      </c>
    </row>
    <row r="88" spans="1:17">
      <c r="A88" s="38" t="s">
        <v>41</v>
      </c>
      <c r="B88" s="37"/>
      <c r="C88" s="34">
        <v>52931.507799999999</v>
      </c>
      <c r="D88" s="34">
        <v>8.0000000000000004E-4</v>
      </c>
      <c r="E88" s="29">
        <f t="shared" si="14"/>
        <v>431.99916373213745</v>
      </c>
      <c r="F88">
        <f t="shared" si="15"/>
        <v>432</v>
      </c>
      <c r="G88">
        <f t="shared" si="12"/>
        <v>-8.3360000280663371E-4</v>
      </c>
      <c r="J88">
        <f>+G88</f>
        <v>-8.3360000280663371E-4</v>
      </c>
      <c r="O88">
        <f t="shared" ca="1" si="16"/>
        <v>-2.8428102226513467E-4</v>
      </c>
      <c r="Q88" s="2">
        <f t="shared" si="17"/>
        <v>37913.007799999999</v>
      </c>
    </row>
    <row r="89" spans="1:17">
      <c r="A89" s="13" t="s">
        <v>38</v>
      </c>
      <c r="B89" s="30" t="s">
        <v>30</v>
      </c>
      <c r="C89" s="34">
        <v>52991.317300000002</v>
      </c>
      <c r="D89" s="34">
        <v>6.9999999999999999E-4</v>
      </c>
      <c r="E89" s="29">
        <f t="shared" si="14"/>
        <v>492.00007865091436</v>
      </c>
      <c r="F89">
        <f t="shared" si="15"/>
        <v>492</v>
      </c>
      <c r="G89">
        <f t="shared" si="12"/>
        <v>7.8400000347755849E-5</v>
      </c>
      <c r="K89">
        <f t="shared" ref="K89:K98" si="18">G89</f>
        <v>7.8400000347755849E-5</v>
      </c>
      <c r="O89">
        <f t="shared" ca="1" si="16"/>
        <v>-2.9281499788995688E-4</v>
      </c>
      <c r="Q89" s="2">
        <f t="shared" si="17"/>
        <v>37972.817300000002</v>
      </c>
    </row>
    <row r="90" spans="1:17">
      <c r="A90" s="13" t="s">
        <v>39</v>
      </c>
      <c r="B90" s="35" t="s">
        <v>31</v>
      </c>
      <c r="C90" s="36">
        <v>53281.887540000003</v>
      </c>
      <c r="D90" s="36">
        <v>1.9000000000000001E-4</v>
      </c>
      <c r="E90" s="29">
        <f t="shared" si="14"/>
        <v>783.5002625375505</v>
      </c>
      <c r="F90">
        <f t="shared" si="15"/>
        <v>783.5</v>
      </c>
      <c r="G90">
        <f t="shared" si="12"/>
        <v>2.6170000637648627E-4</v>
      </c>
      <c r="K90">
        <f t="shared" si="18"/>
        <v>2.6170000637648627E-4</v>
      </c>
      <c r="O90">
        <f t="shared" ca="1" si="16"/>
        <v>-3.3427589613388474E-4</v>
      </c>
      <c r="Q90" s="2">
        <f t="shared" si="17"/>
        <v>38263.387540000003</v>
      </c>
    </row>
    <row r="91" spans="1:17">
      <c r="A91" s="38" t="s">
        <v>42</v>
      </c>
      <c r="B91" s="30" t="s">
        <v>31</v>
      </c>
      <c r="C91" s="36">
        <v>53630.770219999999</v>
      </c>
      <c r="D91" s="36">
        <v>1.1E-4</v>
      </c>
      <c r="E91" s="29">
        <f t="shared" si="14"/>
        <v>1133.4995101372381</v>
      </c>
      <c r="F91">
        <f t="shared" si="15"/>
        <v>1133.5</v>
      </c>
      <c r="G91">
        <f t="shared" si="12"/>
        <v>-4.8830000014277175E-4</v>
      </c>
      <c r="K91">
        <f t="shared" si="18"/>
        <v>-4.8830000014277175E-4</v>
      </c>
      <c r="O91">
        <f t="shared" ca="1" si="16"/>
        <v>-3.8405742061201433E-4</v>
      </c>
      <c r="Q91" s="2">
        <f t="shared" si="17"/>
        <v>38612.270219999999</v>
      </c>
    </row>
    <row r="92" spans="1:17">
      <c r="A92" s="38" t="s">
        <v>43</v>
      </c>
      <c r="B92" s="35" t="s">
        <v>30</v>
      </c>
      <c r="C92" s="36">
        <v>53640.24</v>
      </c>
      <c r="D92" s="34">
        <v>2.9999999999999997E-4</v>
      </c>
      <c r="E92" s="29">
        <f t="shared" si="14"/>
        <v>1142.9995973153532</v>
      </c>
      <c r="F92">
        <f t="shared" si="15"/>
        <v>1143</v>
      </c>
      <c r="G92">
        <f t="shared" si="12"/>
        <v>-4.0140000055544078E-4</v>
      </c>
      <c r="K92">
        <f t="shared" si="18"/>
        <v>-4.0140000055544078E-4</v>
      </c>
      <c r="O92">
        <f t="shared" ca="1" si="16"/>
        <v>-3.8540863341927781E-4</v>
      </c>
      <c r="Q92" s="2">
        <f t="shared" si="17"/>
        <v>38621.74</v>
      </c>
    </row>
    <row r="93" spans="1:17">
      <c r="A93" s="38" t="s">
        <v>42</v>
      </c>
      <c r="B93" s="30" t="s">
        <v>31</v>
      </c>
      <c r="C93" s="36">
        <v>53661.671300000002</v>
      </c>
      <c r="D93" s="36">
        <v>6.9999999999999994E-5</v>
      </c>
      <c r="E93" s="29">
        <f t="shared" si="14"/>
        <v>1164.4994862610718</v>
      </c>
      <c r="F93">
        <f t="shared" si="15"/>
        <v>1164.5</v>
      </c>
      <c r="G93">
        <f t="shared" si="12"/>
        <v>-5.120999994687736E-4</v>
      </c>
      <c r="K93">
        <f t="shared" si="18"/>
        <v>-5.120999994687736E-4</v>
      </c>
      <c r="O93">
        <f t="shared" ca="1" si="16"/>
        <v>-3.8846664135150583E-4</v>
      </c>
      <c r="Q93" s="2">
        <f t="shared" si="17"/>
        <v>38643.171300000002</v>
      </c>
    </row>
    <row r="94" spans="1:17">
      <c r="A94" s="38" t="s">
        <v>42</v>
      </c>
      <c r="B94" s="30" t="s">
        <v>31</v>
      </c>
      <c r="C94" s="36">
        <v>53668.649140000001</v>
      </c>
      <c r="D94" s="36">
        <v>1.4999999999999999E-4</v>
      </c>
      <c r="E94" s="29">
        <f t="shared" si="14"/>
        <v>1171.4996582096214</v>
      </c>
      <c r="F94">
        <f t="shared" si="15"/>
        <v>1171.5</v>
      </c>
      <c r="G94">
        <f t="shared" si="12"/>
        <v>-3.4069999674102291E-4</v>
      </c>
      <c r="K94">
        <f t="shared" si="18"/>
        <v>-3.4069999674102291E-4</v>
      </c>
      <c r="O94">
        <f t="shared" ca="1" si="16"/>
        <v>-3.8946227184106835E-4</v>
      </c>
      <c r="Q94" s="2">
        <f t="shared" si="17"/>
        <v>38650.149140000001</v>
      </c>
    </row>
    <row r="95" spans="1:17">
      <c r="A95" s="38" t="s">
        <v>42</v>
      </c>
      <c r="B95" s="30" t="s">
        <v>31</v>
      </c>
      <c r="C95" s="36">
        <v>53668.649409999998</v>
      </c>
      <c r="D95" s="36">
        <v>9.0000000000000006E-5</v>
      </c>
      <c r="E95" s="29">
        <f t="shared" si="14"/>
        <v>1171.4999290737289</v>
      </c>
      <c r="F95">
        <f t="shared" si="15"/>
        <v>1171.5</v>
      </c>
      <c r="G95">
        <f t="shared" si="12"/>
        <v>-7.0699999923817813E-5</v>
      </c>
      <c r="K95">
        <f t="shared" si="18"/>
        <v>-7.0699999923817813E-5</v>
      </c>
      <c r="O95">
        <f t="shared" ca="1" si="16"/>
        <v>-3.8946227184106835E-4</v>
      </c>
      <c r="Q95" s="2">
        <f t="shared" si="17"/>
        <v>38650.149409999998</v>
      </c>
    </row>
    <row r="96" spans="1:17">
      <c r="A96" s="38" t="s">
        <v>42</v>
      </c>
      <c r="B96" s="30" t="s">
        <v>31</v>
      </c>
      <c r="C96" s="36">
        <v>53692.572979999997</v>
      </c>
      <c r="D96" s="36">
        <v>1.3999999999999999E-4</v>
      </c>
      <c r="E96" s="29">
        <f t="shared" si="14"/>
        <v>1195.5000643051433</v>
      </c>
      <c r="F96">
        <f t="shared" si="15"/>
        <v>1195.5</v>
      </c>
      <c r="G96">
        <f t="shared" si="12"/>
        <v>6.4099993323907256E-5</v>
      </c>
      <c r="K96">
        <f t="shared" si="18"/>
        <v>6.4099993323907256E-5</v>
      </c>
      <c r="O96">
        <f t="shared" ca="1" si="16"/>
        <v>-3.9287586209099727E-4</v>
      </c>
      <c r="Q96" s="2">
        <f t="shared" si="17"/>
        <v>38674.072979999997</v>
      </c>
    </row>
    <row r="97" spans="1:17">
      <c r="A97" s="38" t="s">
        <v>42</v>
      </c>
      <c r="B97" s="30" t="s">
        <v>31</v>
      </c>
      <c r="C97" s="36">
        <v>53696.560030000001</v>
      </c>
      <c r="D97" s="36">
        <v>1.2E-4</v>
      </c>
      <c r="E97" s="29">
        <f t="shared" si="14"/>
        <v>1199.4998744996292</v>
      </c>
      <c r="F97">
        <f t="shared" si="15"/>
        <v>1199.5</v>
      </c>
      <c r="G97">
        <f t="shared" si="12"/>
        <v>-1.2509999942267314E-4</v>
      </c>
      <c r="K97">
        <f t="shared" si="18"/>
        <v>-1.2509999942267314E-4</v>
      </c>
      <c r="O97">
        <f t="shared" ca="1" si="16"/>
        <v>-3.9344479379931877E-4</v>
      </c>
      <c r="Q97" s="2">
        <f t="shared" si="17"/>
        <v>38678.060030000001</v>
      </c>
    </row>
    <row r="98" spans="1:17">
      <c r="A98" s="38" t="s">
        <v>42</v>
      </c>
      <c r="B98" s="30" t="s">
        <v>31</v>
      </c>
      <c r="C98" s="36">
        <v>53704.534800000001</v>
      </c>
      <c r="D98" s="36">
        <v>2.9999999999999997E-4</v>
      </c>
      <c r="E98" s="29">
        <f t="shared" si="14"/>
        <v>1207.5001670328693</v>
      </c>
      <c r="F98">
        <f t="shared" si="15"/>
        <v>1207.5</v>
      </c>
      <c r="G98">
        <f t="shared" si="12"/>
        <v>1.6650000179652125E-4</v>
      </c>
      <c r="K98">
        <f t="shared" si="18"/>
        <v>1.6650000179652125E-4</v>
      </c>
      <c r="O98">
        <f t="shared" ca="1" si="16"/>
        <v>-3.945826572159617E-4</v>
      </c>
      <c r="Q98" s="2">
        <f t="shared" si="17"/>
        <v>38686.034800000001</v>
      </c>
    </row>
    <row r="99" spans="1:17">
      <c r="A99" s="13" t="s">
        <v>50</v>
      </c>
      <c r="B99" s="30" t="s">
        <v>31</v>
      </c>
      <c r="C99" s="34">
        <v>54017.532700000003</v>
      </c>
      <c r="D99" s="34">
        <v>1.8E-3</v>
      </c>
      <c r="E99" s="29">
        <f t="shared" si="14"/>
        <v>1521.499788625677</v>
      </c>
      <c r="F99">
        <f t="shared" si="15"/>
        <v>1521.5</v>
      </c>
      <c r="G99">
        <f t="shared" si="12"/>
        <v>-2.1069999638712034E-4</v>
      </c>
      <c r="J99">
        <f>+G99</f>
        <v>-2.1069999638712034E-4</v>
      </c>
      <c r="O99">
        <f t="shared" ca="1" si="16"/>
        <v>-4.3924379631919794E-4</v>
      </c>
      <c r="Q99" s="2">
        <f t="shared" si="17"/>
        <v>38999.032700000003</v>
      </c>
    </row>
    <row r="100" spans="1:17">
      <c r="A100" s="12" t="s">
        <v>49</v>
      </c>
      <c r="B100" s="30" t="s">
        <v>31</v>
      </c>
      <c r="C100" s="34">
        <v>54090.300199999998</v>
      </c>
      <c r="D100" s="34">
        <v>6.9999999999999999E-4</v>
      </c>
      <c r="E100" s="29">
        <f t="shared" si="14"/>
        <v>1594.5001744565491</v>
      </c>
      <c r="F100">
        <f t="shared" si="15"/>
        <v>1594.5</v>
      </c>
      <c r="G100">
        <f t="shared" si="12"/>
        <v>1.7389999993611127E-4</v>
      </c>
      <c r="K100">
        <f t="shared" ref="K100:K127" si="19">G100</f>
        <v>1.7389999993611127E-4</v>
      </c>
      <c r="O100">
        <f t="shared" ca="1" si="16"/>
        <v>-4.4962679999606495E-4</v>
      </c>
      <c r="Q100" s="2">
        <f t="shared" si="17"/>
        <v>39071.800199999998</v>
      </c>
    </row>
    <row r="101" spans="1:17">
      <c r="A101" s="12" t="s">
        <v>57</v>
      </c>
      <c r="B101" s="32" t="s">
        <v>31</v>
      </c>
      <c r="C101" s="12">
        <v>54335.5124</v>
      </c>
      <c r="D101" s="12">
        <v>2.0000000000000001E-4</v>
      </c>
      <c r="E101" s="29">
        <f t="shared" si="14"/>
        <v>1840.4971540207564</v>
      </c>
      <c r="F101">
        <f t="shared" si="15"/>
        <v>1840.5</v>
      </c>
      <c r="G101">
        <f t="shared" si="12"/>
        <v>-2.836899999238085E-3</v>
      </c>
      <c r="K101">
        <f t="shared" si="19"/>
        <v>-2.836899999238085E-3</v>
      </c>
      <c r="O101">
        <f t="shared" ca="1" si="16"/>
        <v>-4.8461610005783604E-4</v>
      </c>
      <c r="Q101" s="2">
        <f t="shared" si="17"/>
        <v>39317.0124</v>
      </c>
    </row>
    <row r="102" spans="1:17">
      <c r="A102" s="57" t="s">
        <v>617</v>
      </c>
      <c r="B102" s="58" t="s">
        <v>30</v>
      </c>
      <c r="C102" s="57">
        <v>54360.934200000003</v>
      </c>
      <c r="D102" s="57" t="s">
        <v>77</v>
      </c>
      <c r="E102" s="29">
        <f t="shared" si="14"/>
        <v>1866.0003142023716</v>
      </c>
      <c r="F102">
        <f t="shared" si="15"/>
        <v>1866</v>
      </c>
      <c r="G102">
        <f t="shared" si="12"/>
        <v>3.1320000562118366E-4</v>
      </c>
      <c r="K102">
        <f t="shared" si="19"/>
        <v>3.1320000562118366E-4</v>
      </c>
      <c r="O102">
        <f t="shared" ca="1" si="16"/>
        <v>-4.8824303969838544E-4</v>
      </c>
      <c r="Q102" s="2">
        <f t="shared" si="17"/>
        <v>39342.434200000003</v>
      </c>
    </row>
    <row r="103" spans="1:17">
      <c r="A103" s="57" t="s">
        <v>617</v>
      </c>
      <c r="B103" s="58" t="s">
        <v>30</v>
      </c>
      <c r="C103" s="57">
        <v>54393.8289</v>
      </c>
      <c r="D103" s="57" t="s">
        <v>77</v>
      </c>
      <c r="E103" s="29">
        <f t="shared" si="14"/>
        <v>1899.0002907274791</v>
      </c>
      <c r="F103">
        <f t="shared" si="15"/>
        <v>1899</v>
      </c>
      <c r="G103">
        <f t="shared" si="12"/>
        <v>2.8980000206502154E-4</v>
      </c>
      <c r="K103">
        <f t="shared" si="19"/>
        <v>2.8980000206502154E-4</v>
      </c>
      <c r="O103">
        <f t="shared" ca="1" si="16"/>
        <v>-4.929367262920376E-4</v>
      </c>
      <c r="Q103" s="2">
        <f t="shared" si="17"/>
        <v>39375.3289</v>
      </c>
    </row>
    <row r="104" spans="1:17">
      <c r="A104" s="57" t="s">
        <v>617</v>
      </c>
      <c r="B104" s="58" t="s">
        <v>30</v>
      </c>
      <c r="C104" s="57">
        <v>54402.800199999998</v>
      </c>
      <c r="D104" s="57" t="s">
        <v>77</v>
      </c>
      <c r="E104" s="29">
        <f t="shared" si="14"/>
        <v>1908.0003025652413</v>
      </c>
      <c r="F104">
        <f t="shared" si="15"/>
        <v>1908</v>
      </c>
      <c r="G104">
        <f t="shared" si="12"/>
        <v>3.0159999732859433E-4</v>
      </c>
      <c r="K104">
        <f t="shared" si="19"/>
        <v>3.0159999732859433E-4</v>
      </c>
      <c r="O104">
        <f t="shared" ca="1" si="16"/>
        <v>-4.9421682263576096E-4</v>
      </c>
      <c r="Q104" s="2">
        <f t="shared" si="17"/>
        <v>39384.300199999998</v>
      </c>
    </row>
    <row r="105" spans="1:17">
      <c r="A105" s="57" t="s">
        <v>617</v>
      </c>
      <c r="B105" s="58" t="s">
        <v>30</v>
      </c>
      <c r="C105" s="57">
        <v>54408.7811</v>
      </c>
      <c r="D105" s="57" t="s">
        <v>77</v>
      </c>
      <c r="E105" s="29">
        <f t="shared" si="14"/>
        <v>1914.0003438971005</v>
      </c>
      <c r="F105">
        <f t="shared" si="15"/>
        <v>1914</v>
      </c>
      <c r="G105">
        <f t="shared" si="12"/>
        <v>3.4279999817954376E-4</v>
      </c>
      <c r="K105">
        <f t="shared" si="19"/>
        <v>3.4279999817954376E-4</v>
      </c>
      <c r="O105">
        <f t="shared" ca="1" si="16"/>
        <v>-4.9507022019824323E-4</v>
      </c>
      <c r="Q105" s="2">
        <f t="shared" si="17"/>
        <v>39390.2811</v>
      </c>
    </row>
    <row r="106" spans="1:17">
      <c r="A106" s="57" t="s">
        <v>617</v>
      </c>
      <c r="B106" s="58" t="s">
        <v>30</v>
      </c>
      <c r="C106" s="57">
        <v>54439.681600000004</v>
      </c>
      <c r="D106" s="57" t="s">
        <v>77</v>
      </c>
      <c r="E106" s="29">
        <f t="shared" si="14"/>
        <v>1944.9997381646963</v>
      </c>
      <c r="F106">
        <f t="shared" si="15"/>
        <v>1945</v>
      </c>
      <c r="G106">
        <f t="shared" ref="G106:G137" si="20">+C106-(C$7+F106*C$8)</f>
        <v>-2.609999937703833E-4</v>
      </c>
      <c r="K106">
        <f t="shared" si="19"/>
        <v>-2.609999937703833E-4</v>
      </c>
      <c r="O106">
        <f t="shared" ca="1" si="16"/>
        <v>-4.9947944093773461E-4</v>
      </c>
      <c r="Q106" s="2">
        <f t="shared" si="17"/>
        <v>39421.181600000004</v>
      </c>
    </row>
    <row r="107" spans="1:17">
      <c r="A107" s="57" t="s">
        <v>617</v>
      </c>
      <c r="B107" s="58" t="s">
        <v>30</v>
      </c>
      <c r="C107" s="57">
        <v>54466.595500000003</v>
      </c>
      <c r="D107" s="57" t="s">
        <v>77</v>
      </c>
      <c r="E107" s="29">
        <f t="shared" si="14"/>
        <v>1971.9997736779906</v>
      </c>
      <c r="F107">
        <f t="shared" si="15"/>
        <v>1972</v>
      </c>
      <c r="G107">
        <f t="shared" si="20"/>
        <v>-2.2559999342774972E-4</v>
      </c>
      <c r="K107">
        <f t="shared" si="19"/>
        <v>-2.2559999342774972E-4</v>
      </c>
      <c r="O107">
        <f t="shared" ca="1" si="16"/>
        <v>-5.0331972996890467E-4</v>
      </c>
      <c r="Q107" s="2">
        <f t="shared" si="17"/>
        <v>39448.095500000003</v>
      </c>
    </row>
    <row r="108" spans="1:17">
      <c r="A108" s="57" t="s">
        <v>617</v>
      </c>
      <c r="B108" s="58" t="s">
        <v>30</v>
      </c>
      <c r="C108" s="57">
        <v>54467.592400000001</v>
      </c>
      <c r="D108" s="57" t="s">
        <v>77</v>
      </c>
      <c r="E108" s="29">
        <f t="shared" si="14"/>
        <v>1972.9998641666657</v>
      </c>
      <c r="F108">
        <f t="shared" si="15"/>
        <v>1973</v>
      </c>
      <c r="G108">
        <f t="shared" si="20"/>
        <v>-1.3539999781642109E-4</v>
      </c>
      <c r="K108">
        <f t="shared" si="19"/>
        <v>-1.3539999781642109E-4</v>
      </c>
      <c r="O108">
        <f t="shared" ca="1" si="16"/>
        <v>-5.0346196289598503E-4</v>
      </c>
      <c r="Q108" s="2">
        <f t="shared" si="17"/>
        <v>39449.092400000001</v>
      </c>
    </row>
    <row r="109" spans="1:17">
      <c r="A109" s="57" t="s">
        <v>617</v>
      </c>
      <c r="B109" s="58" t="s">
        <v>30</v>
      </c>
      <c r="C109" s="57">
        <v>54469.585700000003</v>
      </c>
      <c r="D109" s="57" t="s">
        <v>77</v>
      </c>
      <c r="E109" s="29">
        <f t="shared" si="14"/>
        <v>1974.9995435438166</v>
      </c>
      <c r="F109">
        <f t="shared" si="15"/>
        <v>1975</v>
      </c>
      <c r="G109">
        <f t="shared" si="20"/>
        <v>-4.5499999396270141E-4</v>
      </c>
      <c r="K109">
        <f t="shared" si="19"/>
        <v>-4.5499999396270141E-4</v>
      </c>
      <c r="O109">
        <f t="shared" ca="1" si="16"/>
        <v>-5.0374642875014586E-4</v>
      </c>
      <c r="Q109" s="2">
        <f t="shared" si="17"/>
        <v>39451.085700000003</v>
      </c>
    </row>
    <row r="110" spans="1:17">
      <c r="A110" s="57" t="s">
        <v>364</v>
      </c>
      <c r="B110" s="58" t="s">
        <v>31</v>
      </c>
      <c r="C110" s="57">
        <v>54684.398099999999</v>
      </c>
      <c r="D110" s="57" t="s">
        <v>77</v>
      </c>
      <c r="E110" s="29">
        <f t="shared" si="14"/>
        <v>2190.4994312856861</v>
      </c>
      <c r="F110">
        <f t="shared" si="15"/>
        <v>2190.5</v>
      </c>
      <c r="G110">
        <f t="shared" si="20"/>
        <v>-5.6690000201342627E-4</v>
      </c>
      <c r="K110">
        <f t="shared" si="19"/>
        <v>-5.6690000201342627E-4</v>
      </c>
      <c r="O110">
        <f t="shared" ca="1" si="16"/>
        <v>-5.3439762453596552E-4</v>
      </c>
      <c r="Q110" s="2">
        <f t="shared" si="17"/>
        <v>39665.898099999999</v>
      </c>
    </row>
    <row r="111" spans="1:17">
      <c r="A111" s="12" t="s">
        <v>57</v>
      </c>
      <c r="B111" s="32" t="s">
        <v>31</v>
      </c>
      <c r="C111" s="12">
        <v>54716.294600000001</v>
      </c>
      <c r="D111" s="12">
        <v>6.9999999999999999E-4</v>
      </c>
      <c r="E111" s="29">
        <f t="shared" si="14"/>
        <v>2222.4980131615889</v>
      </c>
      <c r="F111">
        <f t="shared" si="15"/>
        <v>2222.5</v>
      </c>
      <c r="G111">
        <f t="shared" si="20"/>
        <v>-1.9804999974439852E-3</v>
      </c>
      <c r="K111">
        <f t="shared" si="19"/>
        <v>-1.9804999974439852E-3</v>
      </c>
      <c r="O111">
        <f t="shared" ca="1" si="16"/>
        <v>-5.3894907820253748E-4</v>
      </c>
      <c r="Q111" s="2">
        <f t="shared" si="17"/>
        <v>39697.794600000001</v>
      </c>
    </row>
    <row r="112" spans="1:17">
      <c r="A112" s="57" t="s">
        <v>617</v>
      </c>
      <c r="B112" s="58" t="s">
        <v>30</v>
      </c>
      <c r="C112" s="57">
        <v>54727.760199999997</v>
      </c>
      <c r="D112" s="57" t="s">
        <v>77</v>
      </c>
      <c r="E112" s="29">
        <f t="shared" si="14"/>
        <v>2234.0003077818824</v>
      </c>
      <c r="F112">
        <f t="shared" si="15"/>
        <v>2234</v>
      </c>
      <c r="G112">
        <f t="shared" si="20"/>
        <v>3.0680000054417178E-4</v>
      </c>
      <c r="K112">
        <f t="shared" si="19"/>
        <v>3.0680000054417178E-4</v>
      </c>
      <c r="O112">
        <f t="shared" ca="1" si="16"/>
        <v>-5.4058475686396168E-4</v>
      </c>
      <c r="Q112" s="2">
        <f t="shared" si="17"/>
        <v>39709.260199999997</v>
      </c>
    </row>
    <row r="113" spans="1:17">
      <c r="A113" s="57" t="s">
        <v>617</v>
      </c>
      <c r="B113" s="58" t="s">
        <v>30</v>
      </c>
      <c r="C113" s="57">
        <v>54732.743399999999</v>
      </c>
      <c r="D113" s="57" t="s">
        <v>77</v>
      </c>
      <c r="E113" s="29">
        <f t="shared" si="14"/>
        <v>2238.9994560647369</v>
      </c>
      <c r="F113">
        <f t="shared" si="15"/>
        <v>2239</v>
      </c>
      <c r="G113">
        <f t="shared" si="20"/>
        <v>-5.42200003110338E-4</v>
      </c>
      <c r="K113">
        <f t="shared" si="19"/>
        <v>-5.42200003110338E-4</v>
      </c>
      <c r="O113">
        <f t="shared" ca="1" si="16"/>
        <v>-5.4129592149936359E-4</v>
      </c>
      <c r="Q113" s="2">
        <f t="shared" si="17"/>
        <v>39714.243399999999</v>
      </c>
    </row>
    <row r="114" spans="1:17">
      <c r="A114" s="57" t="s">
        <v>617</v>
      </c>
      <c r="B114" s="58" t="s">
        <v>30</v>
      </c>
      <c r="C114" s="57">
        <v>54735.734400000001</v>
      </c>
      <c r="D114" s="57" t="s">
        <v>77</v>
      </c>
      <c r="E114" s="29">
        <f t="shared" si="14"/>
        <v>2242.0000284908929</v>
      </c>
      <c r="F114">
        <f t="shared" si="15"/>
        <v>2242</v>
      </c>
      <c r="G114">
        <f t="shared" si="20"/>
        <v>2.8399997972883284E-5</v>
      </c>
      <c r="K114">
        <f t="shared" si="19"/>
        <v>2.8399997972883284E-5</v>
      </c>
      <c r="O114">
        <f t="shared" ca="1" si="16"/>
        <v>-5.4172262028060456E-4</v>
      </c>
      <c r="Q114" s="2">
        <f t="shared" si="17"/>
        <v>39717.234400000001</v>
      </c>
    </row>
    <row r="115" spans="1:17">
      <c r="A115" s="57" t="s">
        <v>617</v>
      </c>
      <c r="B115" s="58" t="s">
        <v>30</v>
      </c>
      <c r="C115" s="57">
        <v>54750.686500000003</v>
      </c>
      <c r="D115" s="57" t="s">
        <v>77</v>
      </c>
      <c r="E115" s="29">
        <f t="shared" si="14"/>
        <v>2256.9999813404756</v>
      </c>
      <c r="F115">
        <f t="shared" si="15"/>
        <v>2257</v>
      </c>
      <c r="G115">
        <f t="shared" si="20"/>
        <v>-1.8599996110424399E-5</v>
      </c>
      <c r="K115">
        <f t="shared" si="19"/>
        <v>-1.8599996110424399E-5</v>
      </c>
      <c r="O115">
        <f t="shared" ca="1" si="16"/>
        <v>-5.4385611418681019E-4</v>
      </c>
      <c r="Q115" s="2">
        <f t="shared" si="17"/>
        <v>39732.186500000003</v>
      </c>
    </row>
    <row r="116" spans="1:17">
      <c r="A116" s="57" t="s">
        <v>617</v>
      </c>
      <c r="B116" s="58" t="s">
        <v>30</v>
      </c>
      <c r="C116" s="57">
        <v>54766.635499999997</v>
      </c>
      <c r="D116" s="57" t="s">
        <v>77</v>
      </c>
      <c r="E116" s="29">
        <f t="shared" si="14"/>
        <v>2273.0000246787267</v>
      </c>
      <c r="F116">
        <f t="shared" si="15"/>
        <v>2273</v>
      </c>
      <c r="G116">
        <f t="shared" si="20"/>
        <v>2.4599998141638935E-5</v>
      </c>
      <c r="K116">
        <f t="shared" si="19"/>
        <v>2.4599998141638935E-5</v>
      </c>
      <c r="O116">
        <f t="shared" ca="1" si="16"/>
        <v>-5.4613184102009606E-4</v>
      </c>
      <c r="Q116" s="2">
        <f t="shared" si="17"/>
        <v>39748.135499999997</v>
      </c>
    </row>
    <row r="117" spans="1:17">
      <c r="A117" s="57" t="s">
        <v>617</v>
      </c>
      <c r="B117" s="58" t="s">
        <v>30</v>
      </c>
      <c r="C117" s="57">
        <v>54767.6325</v>
      </c>
      <c r="D117" s="57" t="s">
        <v>77</v>
      </c>
      <c r="E117" s="29">
        <f t="shared" ref="E117:E148" si="21">+(C117-C$7)/C$8</f>
        <v>2274.0002154874478</v>
      </c>
      <c r="F117">
        <f t="shared" ref="F117:F148" si="22">ROUND(2*E117,0)/2</f>
        <v>2274</v>
      </c>
      <c r="G117">
        <f t="shared" si="20"/>
        <v>2.147999985027127E-4</v>
      </c>
      <c r="K117">
        <f t="shared" si="19"/>
        <v>2.147999985027127E-4</v>
      </c>
      <c r="O117">
        <f t="shared" ref="O117:O148" ca="1" si="23">+C$11+C$12*$F117</f>
        <v>-5.4627407394717653E-4</v>
      </c>
      <c r="Q117" s="2">
        <f t="shared" ref="Q117:Q148" si="24">+C117-15018.5</f>
        <v>39749.1325</v>
      </c>
    </row>
    <row r="118" spans="1:17">
      <c r="A118" s="57" t="s">
        <v>617</v>
      </c>
      <c r="B118" s="58" t="s">
        <v>30</v>
      </c>
      <c r="C118" s="57">
        <v>54769.626100000001</v>
      </c>
      <c r="D118" s="57" t="s">
        <v>77</v>
      </c>
      <c r="E118" s="29">
        <f t="shared" si="21"/>
        <v>2276.0001958247212</v>
      </c>
      <c r="F118">
        <f t="shared" si="22"/>
        <v>2276</v>
      </c>
      <c r="G118">
        <f t="shared" si="20"/>
        <v>1.9520000205375254E-4</v>
      </c>
      <c r="K118">
        <f t="shared" si="19"/>
        <v>1.9520000205375254E-4</v>
      </c>
      <c r="O118">
        <f t="shared" ca="1" si="23"/>
        <v>-5.4655853980133725E-4</v>
      </c>
      <c r="Q118" s="2">
        <f t="shared" si="24"/>
        <v>39751.126100000001</v>
      </c>
    </row>
    <row r="119" spans="1:17">
      <c r="A119" s="57" t="s">
        <v>617</v>
      </c>
      <c r="B119" s="58" t="s">
        <v>30</v>
      </c>
      <c r="C119" s="57">
        <v>54779.593099999998</v>
      </c>
      <c r="D119" s="57" t="s">
        <v>77</v>
      </c>
      <c r="E119" s="29">
        <f t="shared" si="21"/>
        <v>2285.9990943106682</v>
      </c>
      <c r="F119">
        <f t="shared" si="22"/>
        <v>2286</v>
      </c>
      <c r="G119">
        <f t="shared" si="20"/>
        <v>-9.0279999858466908E-4</v>
      </c>
      <c r="K119">
        <f t="shared" si="19"/>
        <v>-9.0279999858466908E-4</v>
      </c>
      <c r="O119">
        <f t="shared" ca="1" si="23"/>
        <v>-5.4798086907214085E-4</v>
      </c>
      <c r="Q119" s="2">
        <f t="shared" si="24"/>
        <v>39761.093099999998</v>
      </c>
    </row>
    <row r="120" spans="1:17">
      <c r="A120" s="57" t="s">
        <v>617</v>
      </c>
      <c r="B120" s="58" t="s">
        <v>30</v>
      </c>
      <c r="C120" s="57">
        <v>54786.571300000003</v>
      </c>
      <c r="D120" s="57" t="s">
        <v>77</v>
      </c>
      <c r="E120" s="29">
        <f t="shared" si="21"/>
        <v>2292.999627411371</v>
      </c>
      <c r="F120">
        <f t="shared" si="22"/>
        <v>2293</v>
      </c>
      <c r="G120">
        <f t="shared" si="20"/>
        <v>-3.7139999767532572E-4</v>
      </c>
      <c r="K120">
        <f t="shared" si="19"/>
        <v>-3.7139999767532572E-4</v>
      </c>
      <c r="O120">
        <f t="shared" ca="1" si="23"/>
        <v>-5.4897649956170348E-4</v>
      </c>
      <c r="Q120" s="2">
        <f t="shared" si="24"/>
        <v>39768.071300000003</v>
      </c>
    </row>
    <row r="121" spans="1:17">
      <c r="A121" s="57" t="s">
        <v>617</v>
      </c>
      <c r="B121" s="58" t="s">
        <v>30</v>
      </c>
      <c r="C121" s="57">
        <v>54792.552199999998</v>
      </c>
      <c r="D121" s="57" t="s">
        <v>77</v>
      </c>
      <c r="E121" s="29">
        <f t="shared" si="21"/>
        <v>2298.9996687432226</v>
      </c>
      <c r="F121">
        <f t="shared" si="22"/>
        <v>2299</v>
      </c>
      <c r="G121">
        <f t="shared" si="20"/>
        <v>-3.302000041003339E-4</v>
      </c>
      <c r="K121">
        <f t="shared" si="19"/>
        <v>-3.302000041003339E-4</v>
      </c>
      <c r="O121">
        <f t="shared" ca="1" si="23"/>
        <v>-5.4982989712418565E-4</v>
      </c>
      <c r="Q121" s="2">
        <f t="shared" si="24"/>
        <v>39774.052199999998</v>
      </c>
    </row>
    <row r="122" spans="1:17">
      <c r="A122" s="57" t="s">
        <v>617</v>
      </c>
      <c r="B122" s="58" t="s">
        <v>30</v>
      </c>
      <c r="C122" s="57">
        <v>54793.548999999999</v>
      </c>
      <c r="D122" s="57" t="s">
        <v>77</v>
      </c>
      <c r="E122" s="29">
        <f t="shared" si="21"/>
        <v>2299.9996589118596</v>
      </c>
      <c r="F122">
        <f t="shared" si="22"/>
        <v>2300</v>
      </c>
      <c r="G122">
        <f t="shared" si="20"/>
        <v>-3.3999999868683517E-4</v>
      </c>
      <c r="K122">
        <f t="shared" si="19"/>
        <v>-3.3999999868683517E-4</v>
      </c>
      <c r="O122">
        <f t="shared" ca="1" si="23"/>
        <v>-5.4997213005126611E-4</v>
      </c>
      <c r="Q122" s="2">
        <f t="shared" si="24"/>
        <v>39775.048999999999</v>
      </c>
    </row>
    <row r="123" spans="1:17">
      <c r="A123" s="57" t="s">
        <v>617</v>
      </c>
      <c r="B123" s="58" t="s">
        <v>30</v>
      </c>
      <c r="C123" s="57">
        <v>54795.542500000003</v>
      </c>
      <c r="D123" s="57" t="s">
        <v>77</v>
      </c>
      <c r="E123" s="29">
        <f t="shared" si="21"/>
        <v>2301.9995389290948</v>
      </c>
      <c r="F123">
        <f t="shared" si="22"/>
        <v>2302</v>
      </c>
      <c r="G123">
        <f t="shared" si="20"/>
        <v>-4.5959999988554046E-4</v>
      </c>
      <c r="K123">
        <f t="shared" si="19"/>
        <v>-4.5959999988554046E-4</v>
      </c>
      <c r="O123">
        <f t="shared" ca="1" si="23"/>
        <v>-5.5025659590542684E-4</v>
      </c>
      <c r="Q123" s="2">
        <f t="shared" si="24"/>
        <v>39777.042500000003</v>
      </c>
    </row>
    <row r="124" spans="1:17">
      <c r="A124" s="57" t="s">
        <v>616</v>
      </c>
      <c r="B124" s="58" t="s">
        <v>30</v>
      </c>
      <c r="C124" s="57">
        <v>55093.588900000002</v>
      </c>
      <c r="D124" s="57" t="s">
        <v>77</v>
      </c>
      <c r="E124" s="29">
        <f t="shared" si="21"/>
        <v>2600.9998095925644</v>
      </c>
      <c r="F124">
        <f t="shared" si="22"/>
        <v>2601</v>
      </c>
      <c r="G124">
        <f t="shared" si="20"/>
        <v>-1.8979999731527641E-4</v>
      </c>
      <c r="K124">
        <f t="shared" si="19"/>
        <v>-1.8979999731527641E-4</v>
      </c>
      <c r="O124">
        <f t="shared" ca="1" si="23"/>
        <v>-5.9278424110245751E-4</v>
      </c>
      <c r="Q124" s="2">
        <f t="shared" si="24"/>
        <v>40075.088900000002</v>
      </c>
    </row>
    <row r="125" spans="1:17">
      <c r="A125" s="57" t="s">
        <v>413</v>
      </c>
      <c r="B125" s="58" t="s">
        <v>30</v>
      </c>
      <c r="C125" s="57">
        <v>55098.573299999996</v>
      </c>
      <c r="D125" s="57" t="s">
        <v>77</v>
      </c>
      <c r="E125" s="29">
        <f t="shared" si="21"/>
        <v>2606.0001617159023</v>
      </c>
      <c r="F125">
        <f t="shared" si="22"/>
        <v>2606</v>
      </c>
      <c r="G125">
        <f t="shared" si="20"/>
        <v>1.6119999781949446E-4</v>
      </c>
      <c r="K125">
        <f t="shared" si="19"/>
        <v>1.6119999781949446E-4</v>
      </c>
      <c r="O125">
        <f t="shared" ca="1" si="23"/>
        <v>-5.9349540573785942E-4</v>
      </c>
      <c r="Q125" s="2">
        <f t="shared" si="24"/>
        <v>40080.073299999996</v>
      </c>
    </row>
    <row r="126" spans="1:17">
      <c r="A126" s="57" t="s">
        <v>413</v>
      </c>
      <c r="B126" s="58" t="s">
        <v>30</v>
      </c>
      <c r="C126" s="57">
        <v>55155.3914</v>
      </c>
      <c r="D126" s="57" t="s">
        <v>77</v>
      </c>
      <c r="E126" s="29">
        <f t="shared" si="21"/>
        <v>2663.0001029283621</v>
      </c>
      <c r="F126">
        <f t="shared" si="22"/>
        <v>2663</v>
      </c>
      <c r="G126">
        <f t="shared" si="20"/>
        <v>1.0260000271955505E-4</v>
      </c>
      <c r="K126">
        <f t="shared" si="19"/>
        <v>1.0260000271955505E-4</v>
      </c>
      <c r="O126">
        <f t="shared" ca="1" si="23"/>
        <v>-6.016026825814405E-4</v>
      </c>
      <c r="Q126" s="2">
        <f t="shared" si="24"/>
        <v>40136.8914</v>
      </c>
    </row>
    <row r="127" spans="1:17">
      <c r="A127" s="37" t="s">
        <v>54</v>
      </c>
      <c r="B127" s="35" t="s">
        <v>31</v>
      </c>
      <c r="C127" s="36">
        <v>55458.919699999999</v>
      </c>
      <c r="D127" s="36">
        <v>2.9999999999999997E-4</v>
      </c>
      <c r="E127" s="29">
        <f t="shared" si="21"/>
        <v>2967.4998179191239</v>
      </c>
      <c r="F127">
        <f t="shared" si="22"/>
        <v>2967.5</v>
      </c>
      <c r="G127">
        <f t="shared" si="20"/>
        <v>-1.8149999959859997E-4</v>
      </c>
      <c r="K127">
        <f t="shared" si="19"/>
        <v>-1.8149999959859997E-4</v>
      </c>
      <c r="O127">
        <f t="shared" ca="1" si="23"/>
        <v>-6.449126088774132E-4</v>
      </c>
      <c r="Q127" s="2">
        <f t="shared" si="24"/>
        <v>40440.419699999999</v>
      </c>
    </row>
    <row r="128" spans="1:17">
      <c r="A128" s="39" t="s">
        <v>66</v>
      </c>
      <c r="B128" s="39"/>
      <c r="C128" s="40">
        <v>55460.414400000001</v>
      </c>
      <c r="D128" s="40">
        <v>1.6999999999999999E-3</v>
      </c>
      <c r="E128" s="29">
        <f t="shared" si="21"/>
        <v>2968.999301571876</v>
      </c>
      <c r="F128">
        <f t="shared" si="22"/>
        <v>2969</v>
      </c>
      <c r="G128">
        <f t="shared" si="20"/>
        <v>-6.9619999703718349E-4</v>
      </c>
      <c r="J128">
        <f>+G128</f>
        <v>-6.9619999703718349E-4</v>
      </c>
      <c r="O128">
        <f t="shared" ca="1" si="23"/>
        <v>-6.4512595826803369E-4</v>
      </c>
      <c r="Q128" s="2">
        <f t="shared" si="24"/>
        <v>40441.914400000001</v>
      </c>
    </row>
    <row r="129" spans="1:17">
      <c r="A129" s="37" t="s">
        <v>54</v>
      </c>
      <c r="B129" s="35" t="s">
        <v>31</v>
      </c>
      <c r="C129" s="36">
        <v>55460.9133</v>
      </c>
      <c r="D129" s="36">
        <v>2.0000000000000001E-4</v>
      </c>
      <c r="E129" s="29">
        <f t="shared" si="21"/>
        <v>2969.4997982563978</v>
      </c>
      <c r="F129">
        <f t="shared" si="22"/>
        <v>2969.5</v>
      </c>
      <c r="G129">
        <f t="shared" si="20"/>
        <v>-2.0110000332351774E-4</v>
      </c>
      <c r="K129">
        <f t="shared" ref="K129:K138" si="25">G129</f>
        <v>-2.0110000332351774E-4</v>
      </c>
      <c r="O129">
        <f t="shared" ca="1" si="23"/>
        <v>-6.4519707473157393E-4</v>
      </c>
      <c r="Q129" s="2">
        <f t="shared" si="24"/>
        <v>40442.4133</v>
      </c>
    </row>
    <row r="130" spans="1:17">
      <c r="A130" s="37" t="s">
        <v>54</v>
      </c>
      <c r="B130" s="35" t="s">
        <v>31</v>
      </c>
      <c r="C130" s="36">
        <v>55467.892599999999</v>
      </c>
      <c r="D130" s="36">
        <v>2.9999999999999997E-4</v>
      </c>
      <c r="E130" s="29">
        <f t="shared" si="21"/>
        <v>2976.5014348775453</v>
      </c>
      <c r="F130">
        <f t="shared" si="22"/>
        <v>2976.5</v>
      </c>
      <c r="G130">
        <f t="shared" si="20"/>
        <v>1.4302999989013188E-3</v>
      </c>
      <c r="K130">
        <f t="shared" si="25"/>
        <v>1.4302999989013188E-3</v>
      </c>
      <c r="O130">
        <f t="shared" ca="1" si="23"/>
        <v>-6.4619270522113656E-4</v>
      </c>
      <c r="Q130" s="2">
        <f t="shared" si="24"/>
        <v>40449.392599999999</v>
      </c>
    </row>
    <row r="131" spans="1:17">
      <c r="A131" s="57" t="s">
        <v>54</v>
      </c>
      <c r="B131" s="58" t="s">
        <v>31</v>
      </c>
      <c r="C131" s="57">
        <v>55469.884599999998</v>
      </c>
      <c r="D131" s="57" t="s">
        <v>77</v>
      </c>
      <c r="E131" s="29">
        <f t="shared" si="21"/>
        <v>2978.4998100941598</v>
      </c>
      <c r="F131">
        <f t="shared" si="22"/>
        <v>2978.5</v>
      </c>
      <c r="G131">
        <f t="shared" si="20"/>
        <v>-1.8930000078398734E-4</v>
      </c>
      <c r="K131">
        <f t="shared" si="25"/>
        <v>-1.8930000078398734E-4</v>
      </c>
      <c r="O131">
        <f t="shared" ca="1" si="23"/>
        <v>-6.4647717107529728E-4</v>
      </c>
      <c r="Q131" s="2">
        <f t="shared" si="24"/>
        <v>40451.384599999998</v>
      </c>
    </row>
    <row r="132" spans="1:17">
      <c r="A132" s="57" t="s">
        <v>616</v>
      </c>
      <c r="B132" s="58" t="s">
        <v>30</v>
      </c>
      <c r="C132" s="57">
        <v>55480.349800000004</v>
      </c>
      <c r="D132" s="57" t="s">
        <v>77</v>
      </c>
      <c r="E132" s="29">
        <f t="shared" si="21"/>
        <v>2988.998503024352</v>
      </c>
      <c r="F132">
        <f t="shared" si="22"/>
        <v>2989</v>
      </c>
      <c r="G132">
        <f t="shared" si="20"/>
        <v>-1.4921999973012134E-3</v>
      </c>
      <c r="K132">
        <f t="shared" si="25"/>
        <v>-1.4921999973012134E-3</v>
      </c>
      <c r="O132">
        <f t="shared" ca="1" si="23"/>
        <v>-6.4797061680964111E-4</v>
      </c>
      <c r="Q132" s="2">
        <f t="shared" si="24"/>
        <v>40461.849800000004</v>
      </c>
    </row>
    <row r="133" spans="1:17">
      <c r="A133" s="37" t="s">
        <v>54</v>
      </c>
      <c r="B133" s="35" t="s">
        <v>31</v>
      </c>
      <c r="C133" s="36">
        <v>55485.832900000001</v>
      </c>
      <c r="D133" s="36">
        <v>2.0000000000000001E-4</v>
      </c>
      <c r="E133" s="29">
        <f t="shared" si="21"/>
        <v>2994.4991511921344</v>
      </c>
      <c r="F133">
        <f t="shared" si="22"/>
        <v>2994.5</v>
      </c>
      <c r="G133">
        <f t="shared" si="20"/>
        <v>-8.4609999612439424E-4</v>
      </c>
      <c r="K133">
        <f t="shared" si="25"/>
        <v>-8.4609999612439424E-4</v>
      </c>
      <c r="O133">
        <f t="shared" ca="1" si="23"/>
        <v>-6.4875289790858315E-4</v>
      </c>
      <c r="Q133" s="2">
        <f t="shared" si="24"/>
        <v>40467.332900000001</v>
      </c>
    </row>
    <row r="134" spans="1:17">
      <c r="A134" s="37" t="s">
        <v>54</v>
      </c>
      <c r="B134" s="35" t="s">
        <v>31</v>
      </c>
      <c r="C134" s="36">
        <v>55498.792000000001</v>
      </c>
      <c r="D134" s="36">
        <v>2.0000000000000001E-4</v>
      </c>
      <c r="E134" s="29">
        <f t="shared" si="21"/>
        <v>3007.4997256246888</v>
      </c>
      <c r="F134">
        <f t="shared" si="22"/>
        <v>3007.5</v>
      </c>
      <c r="G134">
        <f t="shared" si="20"/>
        <v>-2.7350000164005905E-4</v>
      </c>
      <c r="K134">
        <f t="shared" si="25"/>
        <v>-2.7350000164005905E-4</v>
      </c>
      <c r="O134">
        <f t="shared" ca="1" si="23"/>
        <v>-6.5060192596062794E-4</v>
      </c>
      <c r="Q134" s="2">
        <f t="shared" si="24"/>
        <v>40480.292000000001</v>
      </c>
    </row>
    <row r="135" spans="1:17">
      <c r="A135" s="37" t="s">
        <v>54</v>
      </c>
      <c r="B135" s="35" t="s">
        <v>31</v>
      </c>
      <c r="C135" s="36">
        <v>55499.7889</v>
      </c>
      <c r="D135" s="36">
        <v>1E-4</v>
      </c>
      <c r="E135" s="29">
        <f t="shared" si="21"/>
        <v>3008.4998161133644</v>
      </c>
      <c r="F135">
        <f t="shared" si="22"/>
        <v>3008.5</v>
      </c>
      <c r="G135">
        <f t="shared" si="20"/>
        <v>-1.8329999875277281E-4</v>
      </c>
      <c r="K135">
        <f t="shared" si="25"/>
        <v>-1.8329999875277281E-4</v>
      </c>
      <c r="O135">
        <f t="shared" ca="1" si="23"/>
        <v>-6.507441588877083E-4</v>
      </c>
      <c r="Q135" s="2">
        <f t="shared" si="24"/>
        <v>40481.2889</v>
      </c>
    </row>
    <row r="136" spans="1:17">
      <c r="A136" s="37" t="s">
        <v>54</v>
      </c>
      <c r="B136" s="35" t="s">
        <v>31</v>
      </c>
      <c r="C136" s="36">
        <v>55500.785600000003</v>
      </c>
      <c r="D136" s="36">
        <v>2.0000000000000001E-4</v>
      </c>
      <c r="E136" s="29">
        <f t="shared" si="21"/>
        <v>3009.4997059619627</v>
      </c>
      <c r="F136">
        <f t="shared" si="22"/>
        <v>3009.5</v>
      </c>
      <c r="G136">
        <f t="shared" si="20"/>
        <v>-2.9309999808901921E-4</v>
      </c>
      <c r="K136">
        <f t="shared" si="25"/>
        <v>-2.9309999808901921E-4</v>
      </c>
      <c r="O136">
        <f t="shared" ca="1" si="23"/>
        <v>-6.5088639181478877E-4</v>
      </c>
      <c r="Q136" s="2">
        <f t="shared" si="24"/>
        <v>40482.285600000003</v>
      </c>
    </row>
    <row r="137" spans="1:17">
      <c r="A137" s="37" t="s">
        <v>54</v>
      </c>
      <c r="B137" s="35" t="s">
        <v>31</v>
      </c>
      <c r="C137" s="36">
        <v>55504.772900000004</v>
      </c>
      <c r="D137" s="36">
        <v>2.0000000000000001E-4</v>
      </c>
      <c r="E137" s="29">
        <f t="shared" si="21"/>
        <v>3013.4997669565482</v>
      </c>
      <c r="F137">
        <f t="shared" si="22"/>
        <v>3013.5</v>
      </c>
      <c r="G137">
        <f t="shared" si="20"/>
        <v>-2.32299993513152E-4</v>
      </c>
      <c r="K137">
        <f t="shared" si="25"/>
        <v>-2.32299993513152E-4</v>
      </c>
      <c r="O137">
        <f t="shared" ca="1" si="23"/>
        <v>-6.5145532352311021E-4</v>
      </c>
      <c r="Q137" s="2">
        <f t="shared" si="24"/>
        <v>40486.272900000004</v>
      </c>
    </row>
    <row r="138" spans="1:17">
      <c r="A138" s="37" t="s">
        <v>54</v>
      </c>
      <c r="B138" s="35" t="s">
        <v>31</v>
      </c>
      <c r="C138" s="36">
        <v>55506.766600000003</v>
      </c>
      <c r="D138" s="36">
        <v>1E-4</v>
      </c>
      <c r="E138" s="29">
        <f t="shared" si="21"/>
        <v>3015.4998476138603</v>
      </c>
      <c r="F138">
        <f t="shared" si="22"/>
        <v>3015.5</v>
      </c>
      <c r="G138">
        <f t="shared" ref="G138:G169" si="26">+C138-(C$7+F138*C$8)</f>
        <v>-1.5189999976428226E-4</v>
      </c>
      <c r="K138">
        <f t="shared" si="25"/>
        <v>-1.5189999976428226E-4</v>
      </c>
      <c r="O138">
        <f t="shared" ca="1" si="23"/>
        <v>-6.5173978937727093E-4</v>
      </c>
      <c r="Q138" s="2">
        <f t="shared" si="24"/>
        <v>40488.266600000003</v>
      </c>
    </row>
    <row r="139" spans="1:17">
      <c r="A139" s="13" t="s">
        <v>55</v>
      </c>
      <c r="B139" s="30" t="s">
        <v>31</v>
      </c>
      <c r="C139" s="34">
        <v>55513.744899999998</v>
      </c>
      <c r="D139" s="34">
        <v>5.9999999999999995E-4</v>
      </c>
      <c r="E139" s="29">
        <f t="shared" si="21"/>
        <v>3022.5004810345945</v>
      </c>
      <c r="F139">
        <f t="shared" si="22"/>
        <v>3022.5</v>
      </c>
      <c r="G139">
        <f t="shared" si="26"/>
        <v>4.7949999861884862E-4</v>
      </c>
      <c r="J139">
        <f>+G139</f>
        <v>4.7949999861884862E-4</v>
      </c>
      <c r="O139">
        <f t="shared" ca="1" si="23"/>
        <v>-6.5273541986683357E-4</v>
      </c>
      <c r="Q139" s="2">
        <f t="shared" si="24"/>
        <v>40495.244899999998</v>
      </c>
    </row>
    <row r="140" spans="1:17">
      <c r="A140" s="37" t="s">
        <v>54</v>
      </c>
      <c r="B140" s="35" t="s">
        <v>31</v>
      </c>
      <c r="C140" s="36">
        <v>55528.696400000001</v>
      </c>
      <c r="D140" s="36">
        <v>2.0000000000000001E-4</v>
      </c>
      <c r="E140" s="29">
        <f t="shared" si="21"/>
        <v>3037.4998319639321</v>
      </c>
      <c r="F140">
        <f t="shared" si="22"/>
        <v>3037.5</v>
      </c>
      <c r="G140">
        <f t="shared" si="26"/>
        <v>-1.67500002135057E-4</v>
      </c>
      <c r="K140">
        <f t="shared" ref="K140:K147" si="27">G140</f>
        <v>-1.67500002135057E-4</v>
      </c>
      <c r="O140">
        <f t="shared" ca="1" si="23"/>
        <v>-6.5486891377303908E-4</v>
      </c>
      <c r="Q140" s="2">
        <f t="shared" si="24"/>
        <v>40510.196400000001</v>
      </c>
    </row>
    <row r="141" spans="1:17">
      <c r="A141" s="37" t="s">
        <v>54</v>
      </c>
      <c r="B141" s="35" t="s">
        <v>31</v>
      </c>
      <c r="C141" s="36">
        <v>55533.680500000002</v>
      </c>
      <c r="D141" s="36">
        <v>2.9999999999999997E-4</v>
      </c>
      <c r="E141" s="29">
        <f t="shared" si="21"/>
        <v>3042.4998831271541</v>
      </c>
      <c r="F141">
        <f t="shared" si="22"/>
        <v>3042.5</v>
      </c>
      <c r="G141">
        <f t="shared" si="26"/>
        <v>-1.1649999942164868E-4</v>
      </c>
      <c r="K141">
        <f t="shared" si="27"/>
        <v>-1.1649999942164868E-4</v>
      </c>
      <c r="O141">
        <f t="shared" ca="1" si="23"/>
        <v>-6.5558007840844099E-4</v>
      </c>
      <c r="Q141" s="2">
        <f t="shared" si="24"/>
        <v>40515.180500000002</v>
      </c>
    </row>
    <row r="142" spans="1:17">
      <c r="A142" s="37" t="s">
        <v>54</v>
      </c>
      <c r="B142" s="35" t="s">
        <v>31</v>
      </c>
      <c r="C142" s="36">
        <v>55537.667300000001</v>
      </c>
      <c r="D142" s="36">
        <v>2.0000000000000001E-4</v>
      </c>
      <c r="E142" s="29">
        <f t="shared" si="21"/>
        <v>3046.4994425215332</v>
      </c>
      <c r="F142">
        <f t="shared" si="22"/>
        <v>3046.5</v>
      </c>
      <c r="G142">
        <f t="shared" si="26"/>
        <v>-5.5569999676663429E-4</v>
      </c>
      <c r="K142">
        <f t="shared" si="27"/>
        <v>-5.5569999676663429E-4</v>
      </c>
      <c r="O142">
        <f t="shared" ca="1" si="23"/>
        <v>-6.5614901011676243E-4</v>
      </c>
      <c r="Q142" s="2">
        <f t="shared" si="24"/>
        <v>40519.167300000001</v>
      </c>
    </row>
    <row r="143" spans="1:17">
      <c r="A143" s="37" t="s">
        <v>54</v>
      </c>
      <c r="B143" s="35" t="s">
        <v>31</v>
      </c>
      <c r="C143" s="36">
        <v>55563.5838</v>
      </c>
      <c r="D143" s="36">
        <v>2.0000000000000001E-4</v>
      </c>
      <c r="E143" s="29">
        <f t="shared" si="21"/>
        <v>3072.4988859459449</v>
      </c>
      <c r="F143">
        <f t="shared" si="22"/>
        <v>3072.5</v>
      </c>
      <c r="G143">
        <f t="shared" si="26"/>
        <v>-1.1105000012321398E-3</v>
      </c>
      <c r="K143">
        <f t="shared" si="27"/>
        <v>-1.1105000012321398E-3</v>
      </c>
      <c r="O143">
        <f t="shared" ca="1" si="23"/>
        <v>-6.5984706622085202E-4</v>
      </c>
      <c r="Q143" s="2">
        <f t="shared" si="24"/>
        <v>40545.0838</v>
      </c>
    </row>
    <row r="144" spans="1:17">
      <c r="A144" s="37" t="s">
        <v>54</v>
      </c>
      <c r="B144" s="35" t="s">
        <v>31</v>
      </c>
      <c r="C144" s="36">
        <v>55564.580800000003</v>
      </c>
      <c r="D144" s="36">
        <v>2.0000000000000001E-4</v>
      </c>
      <c r="E144" s="29">
        <f t="shared" si="21"/>
        <v>3073.499076754666</v>
      </c>
      <c r="F144">
        <f t="shared" si="22"/>
        <v>3073.5</v>
      </c>
      <c r="G144">
        <f t="shared" si="26"/>
        <v>-9.2029999359510839E-4</v>
      </c>
      <c r="K144">
        <f t="shared" si="27"/>
        <v>-9.2029999359510839E-4</v>
      </c>
      <c r="O144">
        <f t="shared" ca="1" si="23"/>
        <v>-6.5998929914793238E-4</v>
      </c>
      <c r="Q144" s="2">
        <f t="shared" si="24"/>
        <v>40546.080800000003</v>
      </c>
    </row>
    <row r="145" spans="1:17">
      <c r="A145" s="13" t="s">
        <v>61</v>
      </c>
      <c r="B145" s="35" t="s">
        <v>30</v>
      </c>
      <c r="C145" s="36">
        <v>55751.483099999998</v>
      </c>
      <c r="D145" s="36">
        <v>1E-4</v>
      </c>
      <c r="E145" s="29">
        <f t="shared" si="21"/>
        <v>3260.9995407348497</v>
      </c>
      <c r="F145">
        <f t="shared" si="22"/>
        <v>3261</v>
      </c>
      <c r="G145">
        <f t="shared" si="26"/>
        <v>-4.5780000073136762E-4</v>
      </c>
      <c r="K145">
        <f t="shared" si="27"/>
        <v>-4.5780000073136762E-4</v>
      </c>
      <c r="O145">
        <f t="shared" ca="1" si="23"/>
        <v>-6.8665797297550184E-4</v>
      </c>
      <c r="Q145" s="2">
        <f t="shared" si="24"/>
        <v>40732.983099999998</v>
      </c>
    </row>
    <row r="146" spans="1:17">
      <c r="A146" s="13" t="s">
        <v>61</v>
      </c>
      <c r="B146" s="35" t="s">
        <v>30</v>
      </c>
      <c r="C146" s="36">
        <v>55752.479500000001</v>
      </c>
      <c r="D146" s="36">
        <v>2.0000000000000001E-4</v>
      </c>
      <c r="E146" s="29">
        <f t="shared" si="21"/>
        <v>3261.9991296233256</v>
      </c>
      <c r="F146">
        <f t="shared" si="22"/>
        <v>3262</v>
      </c>
      <c r="G146">
        <f t="shared" si="26"/>
        <v>-8.6759999976493418E-4</v>
      </c>
      <c r="K146">
        <f t="shared" si="27"/>
        <v>-8.6759999976493418E-4</v>
      </c>
      <c r="O146">
        <f t="shared" ca="1" si="23"/>
        <v>-6.8680020590258209E-4</v>
      </c>
      <c r="Q146" s="2">
        <f t="shared" si="24"/>
        <v>40733.979500000001</v>
      </c>
    </row>
    <row r="147" spans="1:17">
      <c r="A147" s="12" t="s">
        <v>58</v>
      </c>
      <c r="B147" s="32" t="s">
        <v>30</v>
      </c>
      <c r="C147" s="12">
        <v>55775.904399999999</v>
      </c>
      <c r="D147" s="12">
        <v>2.0000000000000001E-4</v>
      </c>
      <c r="E147" s="29">
        <f t="shared" si="21"/>
        <v>3285.4989989063101</v>
      </c>
      <c r="F147">
        <f t="shared" si="22"/>
        <v>3285.5</v>
      </c>
      <c r="G147">
        <f t="shared" si="26"/>
        <v>-9.9790000240318477E-4</v>
      </c>
      <c r="K147">
        <f t="shared" si="27"/>
        <v>-9.9790000240318477E-4</v>
      </c>
      <c r="O147">
        <f t="shared" ca="1" si="23"/>
        <v>-6.9014267968897083E-4</v>
      </c>
      <c r="Q147" s="2">
        <f t="shared" si="24"/>
        <v>40757.404399999999</v>
      </c>
    </row>
    <row r="148" spans="1:17">
      <c r="A148" s="12" t="s">
        <v>59</v>
      </c>
      <c r="B148" s="32" t="s">
        <v>30</v>
      </c>
      <c r="C148" s="12">
        <v>55776.404300000002</v>
      </c>
      <c r="D148" s="12" t="s">
        <v>60</v>
      </c>
      <c r="E148" s="29">
        <f t="shared" si="21"/>
        <v>3286.0004987912457</v>
      </c>
      <c r="F148">
        <f t="shared" si="22"/>
        <v>3286</v>
      </c>
      <c r="G148">
        <f t="shared" si="26"/>
        <v>4.9720000242814422E-4</v>
      </c>
      <c r="J148">
        <f>+G148</f>
        <v>4.9720000242814422E-4</v>
      </c>
      <c r="O148">
        <f t="shared" ca="1" si="23"/>
        <v>-6.9021379615251106E-4</v>
      </c>
      <c r="Q148" s="2">
        <f t="shared" si="24"/>
        <v>40757.904300000002</v>
      </c>
    </row>
    <row r="149" spans="1:17">
      <c r="A149" s="12" t="s">
        <v>58</v>
      </c>
      <c r="B149" s="32" t="s">
        <v>30</v>
      </c>
      <c r="C149" s="12">
        <v>55776.901400000002</v>
      </c>
      <c r="D149" s="12">
        <v>2.9999999999999997E-4</v>
      </c>
      <c r="E149" s="29">
        <f t="shared" ref="E149:E178" si="28">+(C149-C$7)/C$8</f>
        <v>3286.4991897150312</v>
      </c>
      <c r="F149">
        <f t="shared" ref="F149:F178" si="29">ROUND(2*E149,0)/2</f>
        <v>3286.5</v>
      </c>
      <c r="G149">
        <f t="shared" si="26"/>
        <v>-8.076999947661534E-4</v>
      </c>
      <c r="K149">
        <f t="shared" ref="K149:K178" si="30">G149</f>
        <v>-8.076999947661534E-4</v>
      </c>
      <c r="O149">
        <f t="shared" ref="O149:O178" ca="1" si="31">+C$11+C$12*$F149</f>
        <v>-6.902849126160513E-4</v>
      </c>
      <c r="Q149" s="2">
        <f t="shared" ref="Q149:Q178" si="32">+C149-15018.5</f>
        <v>40758.401400000002</v>
      </c>
    </row>
    <row r="150" spans="1:17">
      <c r="A150" s="12" t="s">
        <v>58</v>
      </c>
      <c r="B150" s="32" t="s">
        <v>30</v>
      </c>
      <c r="C150" s="12">
        <v>55779.891600000003</v>
      </c>
      <c r="D150" s="12">
        <v>4.0000000000000002E-4</v>
      </c>
      <c r="E150" s="29">
        <f t="shared" si="28"/>
        <v>3289.4989595808574</v>
      </c>
      <c r="F150">
        <f t="shared" si="29"/>
        <v>3289.5</v>
      </c>
      <c r="G150">
        <f t="shared" si="26"/>
        <v>-1.0370999953011051E-3</v>
      </c>
      <c r="K150">
        <f t="shared" si="30"/>
        <v>-1.0370999953011051E-3</v>
      </c>
      <c r="O150">
        <f t="shared" ca="1" si="31"/>
        <v>-6.9071161139729227E-4</v>
      </c>
      <c r="Q150" s="2">
        <f t="shared" si="32"/>
        <v>40761.391600000003</v>
      </c>
    </row>
    <row r="151" spans="1:17">
      <c r="A151" s="12" t="s">
        <v>58</v>
      </c>
      <c r="B151" s="32" t="s">
        <v>30</v>
      </c>
      <c r="C151" s="12">
        <v>55787.866499999996</v>
      </c>
      <c r="D151" s="12">
        <v>2.0000000000000001E-4</v>
      </c>
      <c r="E151" s="29">
        <f t="shared" si="28"/>
        <v>3297.499382530144</v>
      </c>
      <c r="F151">
        <f t="shared" si="29"/>
        <v>3297.5</v>
      </c>
      <c r="G151">
        <f t="shared" si="26"/>
        <v>-6.1550000100396574E-4</v>
      </c>
      <c r="K151">
        <f t="shared" si="30"/>
        <v>-6.1550000100396574E-4</v>
      </c>
      <c r="O151">
        <f t="shared" ca="1" si="31"/>
        <v>-6.9184947481393537E-4</v>
      </c>
      <c r="Q151" s="2">
        <f t="shared" si="32"/>
        <v>40769.366499999996</v>
      </c>
    </row>
    <row r="152" spans="1:17">
      <c r="A152" s="12" t="s">
        <v>58</v>
      </c>
      <c r="B152" s="32" t="s">
        <v>30</v>
      </c>
      <c r="C152" s="12">
        <v>55800.826000000001</v>
      </c>
      <c r="D152" s="12">
        <v>2.0000000000000001E-4</v>
      </c>
      <c r="E152" s="29">
        <f t="shared" si="28"/>
        <v>3310.5003582428672</v>
      </c>
      <c r="F152">
        <f t="shared" si="29"/>
        <v>3310.5</v>
      </c>
      <c r="G152">
        <f t="shared" si="26"/>
        <v>3.5709999792743474E-4</v>
      </c>
      <c r="K152">
        <f t="shared" si="30"/>
        <v>3.5709999792743474E-4</v>
      </c>
      <c r="O152">
        <f t="shared" ca="1" si="31"/>
        <v>-6.9369850286598016E-4</v>
      </c>
      <c r="Q152" s="2">
        <f t="shared" si="32"/>
        <v>40782.326000000001</v>
      </c>
    </row>
    <row r="153" spans="1:17">
      <c r="A153" s="13" t="s">
        <v>61</v>
      </c>
      <c r="B153" s="35" t="s">
        <v>30</v>
      </c>
      <c r="C153" s="36">
        <v>55801.323600000003</v>
      </c>
      <c r="D153" s="36">
        <v>2.0000000000000001E-4</v>
      </c>
      <c r="E153" s="29">
        <f t="shared" si="28"/>
        <v>3310.9995507668596</v>
      </c>
      <c r="F153">
        <f t="shared" si="29"/>
        <v>3311</v>
      </c>
      <c r="G153">
        <f t="shared" si="26"/>
        <v>-4.4779999734601006E-4</v>
      </c>
      <c r="K153">
        <f t="shared" si="30"/>
        <v>-4.4779999734601006E-4</v>
      </c>
      <c r="O153">
        <f t="shared" ca="1" si="31"/>
        <v>-6.9376961932952029E-4</v>
      </c>
      <c r="Q153" s="2">
        <f t="shared" si="32"/>
        <v>40782.823600000003</v>
      </c>
    </row>
    <row r="154" spans="1:17">
      <c r="A154" s="12" t="s">
        <v>58</v>
      </c>
      <c r="B154" s="32" t="s">
        <v>30</v>
      </c>
      <c r="C154" s="12">
        <v>55806.806499999999</v>
      </c>
      <c r="D154" s="12">
        <v>2.9999999999999997E-4</v>
      </c>
      <c r="E154" s="29">
        <f t="shared" si="28"/>
        <v>3316.4999982945578</v>
      </c>
      <c r="F154">
        <f t="shared" si="29"/>
        <v>3316.5</v>
      </c>
      <c r="G154">
        <f t="shared" si="26"/>
        <v>-1.6999983927235007E-6</v>
      </c>
      <c r="K154">
        <f t="shared" si="30"/>
        <v>-1.6999983927235007E-6</v>
      </c>
      <c r="O154">
        <f t="shared" ca="1" si="31"/>
        <v>-6.9455190042846233E-4</v>
      </c>
      <c r="Q154" s="2">
        <f t="shared" si="32"/>
        <v>40788.306499999999</v>
      </c>
    </row>
    <row r="155" spans="1:17">
      <c r="A155" s="12" t="s">
        <v>58</v>
      </c>
      <c r="B155" s="32" t="s">
        <v>30</v>
      </c>
      <c r="C155" s="12">
        <v>55807.803099999997</v>
      </c>
      <c r="D155" s="12">
        <v>2.0000000000000001E-4</v>
      </c>
      <c r="E155" s="29">
        <f t="shared" si="28"/>
        <v>3317.4997878231106</v>
      </c>
      <c r="F155">
        <f t="shared" si="29"/>
        <v>3317.5</v>
      </c>
      <c r="G155">
        <f t="shared" si="26"/>
        <v>-2.1150000247871503E-4</v>
      </c>
      <c r="K155">
        <f t="shared" si="30"/>
        <v>-2.1150000247871503E-4</v>
      </c>
      <c r="O155">
        <f t="shared" ca="1" si="31"/>
        <v>-6.9469413335554269E-4</v>
      </c>
      <c r="Q155" s="2">
        <f t="shared" si="32"/>
        <v>40789.303099999997</v>
      </c>
    </row>
    <row r="156" spans="1:17">
      <c r="A156" s="12" t="s">
        <v>58</v>
      </c>
      <c r="B156" s="32" t="s">
        <v>30</v>
      </c>
      <c r="C156" s="12">
        <v>55811.790200000003</v>
      </c>
      <c r="D156" s="12">
        <v>2.9999999999999997E-4</v>
      </c>
      <c r="E156" s="29">
        <f t="shared" si="28"/>
        <v>3321.4996481776193</v>
      </c>
      <c r="F156">
        <f t="shared" si="29"/>
        <v>3321.5</v>
      </c>
      <c r="G156">
        <f t="shared" si="26"/>
        <v>-3.5070000012638047E-4</v>
      </c>
      <c r="K156">
        <f t="shared" si="30"/>
        <v>-3.5070000012638047E-4</v>
      </c>
      <c r="O156">
        <f t="shared" ca="1" si="31"/>
        <v>-6.9526306506386424E-4</v>
      </c>
      <c r="Q156" s="2">
        <f t="shared" si="32"/>
        <v>40793.290200000003</v>
      </c>
    </row>
    <row r="157" spans="1:17">
      <c r="A157" s="12" t="s">
        <v>58</v>
      </c>
      <c r="B157" s="32" t="s">
        <v>30</v>
      </c>
      <c r="C157" s="12">
        <v>55817.770600000003</v>
      </c>
      <c r="D157" s="12">
        <v>1E-4</v>
      </c>
      <c r="E157" s="29">
        <f t="shared" si="28"/>
        <v>3327.4991879092713</v>
      </c>
      <c r="F157">
        <f t="shared" si="29"/>
        <v>3327.5</v>
      </c>
      <c r="G157">
        <f t="shared" si="26"/>
        <v>-8.0949999392032623E-4</v>
      </c>
      <c r="K157">
        <f t="shared" si="30"/>
        <v>-8.0949999392032623E-4</v>
      </c>
      <c r="O157">
        <f t="shared" ca="1" si="31"/>
        <v>-6.961164626263464E-4</v>
      </c>
      <c r="Q157" s="2">
        <f t="shared" si="32"/>
        <v>40799.270600000003</v>
      </c>
    </row>
    <row r="158" spans="1:17">
      <c r="A158" s="12" t="s">
        <v>58</v>
      </c>
      <c r="B158" s="32" t="s">
        <v>30</v>
      </c>
      <c r="C158" s="12">
        <v>55825.745499999997</v>
      </c>
      <c r="D158" s="12">
        <v>2.0000000000000001E-4</v>
      </c>
      <c r="E158" s="29">
        <f t="shared" si="28"/>
        <v>3335.4996108585583</v>
      </c>
      <c r="F158">
        <f t="shared" si="29"/>
        <v>3335.5</v>
      </c>
      <c r="G158">
        <f t="shared" si="26"/>
        <v>-3.8789999962318689E-4</v>
      </c>
      <c r="K158">
        <f t="shared" si="30"/>
        <v>-3.8789999962318689E-4</v>
      </c>
      <c r="O158">
        <f t="shared" ca="1" si="31"/>
        <v>-6.9725432604298939E-4</v>
      </c>
      <c r="Q158" s="2">
        <f t="shared" si="32"/>
        <v>40807.245499999997</v>
      </c>
    </row>
    <row r="159" spans="1:17">
      <c r="A159" s="12" t="s">
        <v>58</v>
      </c>
      <c r="B159" s="32" t="s">
        <v>30</v>
      </c>
      <c r="C159" s="12">
        <v>55830.729299999999</v>
      </c>
      <c r="D159" s="12">
        <v>2.0000000000000001E-4</v>
      </c>
      <c r="E159" s="29">
        <f t="shared" si="28"/>
        <v>3340.499361061658</v>
      </c>
      <c r="F159">
        <f t="shared" si="29"/>
        <v>3340.5</v>
      </c>
      <c r="G159">
        <f t="shared" si="26"/>
        <v>-6.3690000388305634E-4</v>
      </c>
      <c r="K159">
        <f t="shared" si="30"/>
        <v>-6.3690000388305634E-4</v>
      </c>
      <c r="O159">
        <f t="shared" ca="1" si="31"/>
        <v>-6.9796549067839119E-4</v>
      </c>
      <c r="Q159" s="2">
        <f t="shared" si="32"/>
        <v>40812.229299999999</v>
      </c>
    </row>
    <row r="160" spans="1:17">
      <c r="A160" s="12" t="s">
        <v>58</v>
      </c>
      <c r="B160" s="32" t="s">
        <v>30</v>
      </c>
      <c r="C160" s="12">
        <v>55832.723400000003</v>
      </c>
      <c r="D160" s="12">
        <v>2.0000000000000001E-4</v>
      </c>
      <c r="E160" s="29">
        <f t="shared" si="28"/>
        <v>3342.4998429991383</v>
      </c>
      <c r="F160">
        <f t="shared" si="29"/>
        <v>3342.5</v>
      </c>
      <c r="G160">
        <f t="shared" si="26"/>
        <v>-1.5649999841116369E-4</v>
      </c>
      <c r="K160">
        <f t="shared" si="30"/>
        <v>-1.5649999841116369E-4</v>
      </c>
      <c r="O160">
        <f t="shared" ca="1" si="31"/>
        <v>-6.9824995653255191E-4</v>
      </c>
      <c r="Q160" s="2">
        <f t="shared" si="32"/>
        <v>40814.223400000003</v>
      </c>
    </row>
    <row r="161" spans="1:17">
      <c r="A161" s="12" t="s">
        <v>58</v>
      </c>
      <c r="B161" s="32" t="s">
        <v>30</v>
      </c>
      <c r="C161" s="12">
        <v>55833.719700000001</v>
      </c>
      <c r="D161" s="12">
        <v>2.9999999999999997E-4</v>
      </c>
      <c r="E161" s="29">
        <f t="shared" si="28"/>
        <v>3343.4993315675683</v>
      </c>
      <c r="F161">
        <f t="shared" si="29"/>
        <v>3343.5</v>
      </c>
      <c r="G161">
        <f t="shared" si="26"/>
        <v>-6.6629999491851777E-4</v>
      </c>
      <c r="K161">
        <f t="shared" si="30"/>
        <v>-6.6629999491851777E-4</v>
      </c>
      <c r="O161">
        <f t="shared" ca="1" si="31"/>
        <v>-6.9839218945963238E-4</v>
      </c>
      <c r="Q161" s="2">
        <f t="shared" si="32"/>
        <v>40815.219700000001</v>
      </c>
    </row>
    <row r="162" spans="1:17">
      <c r="A162" s="57" t="s">
        <v>539</v>
      </c>
      <c r="B162" s="58" t="s">
        <v>30</v>
      </c>
      <c r="C162" s="57">
        <v>55834.218399999998</v>
      </c>
      <c r="D162" s="57" t="s">
        <v>77</v>
      </c>
      <c r="E162" s="29">
        <f t="shared" si="28"/>
        <v>3343.9996276120055</v>
      </c>
      <c r="F162">
        <f t="shared" si="29"/>
        <v>3344</v>
      </c>
      <c r="G162">
        <f t="shared" si="26"/>
        <v>-3.7120000342838466E-4</v>
      </c>
      <c r="K162">
        <f t="shared" si="30"/>
        <v>-3.7120000342838466E-4</v>
      </c>
      <c r="O162">
        <f t="shared" ca="1" si="31"/>
        <v>-6.9846330592317251E-4</v>
      </c>
      <c r="Q162" s="2">
        <f t="shared" si="32"/>
        <v>40815.718399999998</v>
      </c>
    </row>
    <row r="163" spans="1:17">
      <c r="A163" s="12" t="s">
        <v>58</v>
      </c>
      <c r="B163" s="32" t="s">
        <v>30</v>
      </c>
      <c r="C163" s="12">
        <v>55834.716500000002</v>
      </c>
      <c r="D163" s="12">
        <v>2.0000000000000001E-4</v>
      </c>
      <c r="E163" s="29">
        <f t="shared" si="28"/>
        <v>3344.4993217362048</v>
      </c>
      <c r="F163">
        <f t="shared" si="29"/>
        <v>3344.5</v>
      </c>
      <c r="G163">
        <f t="shared" si="26"/>
        <v>-6.7609999678097665E-4</v>
      </c>
      <c r="K163">
        <f t="shared" si="30"/>
        <v>-6.7609999678097665E-4</v>
      </c>
      <c r="O163">
        <f t="shared" ca="1" si="31"/>
        <v>-6.9853442238671263E-4</v>
      </c>
      <c r="Q163" s="2">
        <f t="shared" si="32"/>
        <v>40816.216500000002</v>
      </c>
    </row>
    <row r="164" spans="1:17">
      <c r="A164" s="12" t="s">
        <v>58</v>
      </c>
      <c r="B164" s="32" t="s">
        <v>30</v>
      </c>
      <c r="C164" s="12">
        <v>55835.711499999998</v>
      </c>
      <c r="D164" s="12">
        <v>4.0000000000000002E-4</v>
      </c>
      <c r="E164" s="29">
        <f t="shared" si="28"/>
        <v>3345.4975061440982</v>
      </c>
      <c r="F164">
        <f t="shared" si="29"/>
        <v>3345.5</v>
      </c>
      <c r="G164">
        <f t="shared" si="26"/>
        <v>-2.4859000041033141E-3</v>
      </c>
      <c r="K164">
        <f t="shared" si="30"/>
        <v>-2.4859000041033141E-3</v>
      </c>
      <c r="O164">
        <f t="shared" ca="1" si="31"/>
        <v>-6.986766553137931E-4</v>
      </c>
      <c r="Q164" s="2">
        <f t="shared" si="32"/>
        <v>40817.211499999998</v>
      </c>
    </row>
    <row r="165" spans="1:17">
      <c r="A165" s="12" t="s">
        <v>58</v>
      </c>
      <c r="B165" s="32" t="s">
        <v>30</v>
      </c>
      <c r="C165" s="12">
        <v>55838.703999999998</v>
      </c>
      <c r="D165" s="12">
        <v>2.0000000000000001E-4</v>
      </c>
      <c r="E165" s="29">
        <f t="shared" si="28"/>
        <v>3348.4995833708676</v>
      </c>
      <c r="F165">
        <f t="shared" si="29"/>
        <v>3348.5</v>
      </c>
      <c r="G165">
        <f t="shared" si="26"/>
        <v>-4.1530000453349203E-4</v>
      </c>
      <c r="K165">
        <f t="shared" si="30"/>
        <v>-4.1530000453349203E-4</v>
      </c>
      <c r="O165">
        <f t="shared" ca="1" si="31"/>
        <v>-6.9910335409503418E-4</v>
      </c>
      <c r="Q165" s="2">
        <f t="shared" si="32"/>
        <v>40820.203999999998</v>
      </c>
    </row>
    <row r="166" spans="1:17">
      <c r="A166" s="12" t="s">
        <v>58</v>
      </c>
      <c r="B166" s="32" t="s">
        <v>30</v>
      </c>
      <c r="C166" s="12">
        <v>55839.6999</v>
      </c>
      <c r="D166" s="12">
        <v>2.9999999999999997E-4</v>
      </c>
      <c r="E166" s="29">
        <f t="shared" si="28"/>
        <v>3349.4986706591362</v>
      </c>
      <c r="F166">
        <f t="shared" si="29"/>
        <v>3349.5</v>
      </c>
      <c r="G166">
        <f t="shared" si="26"/>
        <v>-1.3250999982119538E-3</v>
      </c>
      <c r="K166">
        <f t="shared" si="30"/>
        <v>-1.3250999982119538E-3</v>
      </c>
      <c r="O166">
        <f t="shared" ca="1" si="31"/>
        <v>-6.9924558702211454E-4</v>
      </c>
      <c r="Q166" s="2">
        <f t="shared" si="32"/>
        <v>40821.1999</v>
      </c>
    </row>
    <row r="167" spans="1:17">
      <c r="A167" s="12" t="s">
        <v>58</v>
      </c>
      <c r="B167" s="32" t="s">
        <v>30</v>
      </c>
      <c r="C167" s="12">
        <v>55841.693899999998</v>
      </c>
      <c r="D167" s="12">
        <v>2.0000000000000001E-4</v>
      </c>
      <c r="E167" s="29">
        <f t="shared" si="28"/>
        <v>3351.4990522765711</v>
      </c>
      <c r="F167">
        <f t="shared" si="29"/>
        <v>3351.5</v>
      </c>
      <c r="G167">
        <f t="shared" si="26"/>
        <v>-9.4470000476576388E-4</v>
      </c>
      <c r="K167">
        <f t="shared" si="30"/>
        <v>-9.4470000476576388E-4</v>
      </c>
      <c r="O167">
        <f t="shared" ca="1" si="31"/>
        <v>-6.9953005287627526E-4</v>
      </c>
      <c r="Q167" s="2">
        <f t="shared" si="32"/>
        <v>40823.193899999998</v>
      </c>
    </row>
    <row r="168" spans="1:17">
      <c r="A168" s="12" t="s">
        <v>58</v>
      </c>
      <c r="B168" s="32" t="s">
        <v>30</v>
      </c>
      <c r="C168" s="12">
        <v>55842.690600000002</v>
      </c>
      <c r="D168" s="12">
        <v>2.0000000000000001E-4</v>
      </c>
      <c r="E168" s="29">
        <f t="shared" si="28"/>
        <v>3352.4989421251694</v>
      </c>
      <c r="F168">
        <f t="shared" si="29"/>
        <v>3352.5</v>
      </c>
      <c r="G168">
        <f t="shared" si="26"/>
        <v>-1.0544999968260527E-3</v>
      </c>
      <c r="K168">
        <f t="shared" si="30"/>
        <v>-1.0544999968260527E-3</v>
      </c>
      <c r="O168">
        <f t="shared" ca="1" si="31"/>
        <v>-6.9967228580335573E-4</v>
      </c>
      <c r="Q168" s="2">
        <f t="shared" si="32"/>
        <v>40824.190600000002</v>
      </c>
    </row>
    <row r="169" spans="1:17">
      <c r="A169" s="12" t="s">
        <v>58</v>
      </c>
      <c r="B169" s="32" t="s">
        <v>30</v>
      </c>
      <c r="C169" s="12">
        <v>55851.661399999997</v>
      </c>
      <c r="D169" s="12">
        <v>2.0000000000000001E-4</v>
      </c>
      <c r="E169" s="29">
        <f t="shared" si="28"/>
        <v>3361.4984523627245</v>
      </c>
      <c r="F169">
        <f t="shared" si="29"/>
        <v>3361.5</v>
      </c>
      <c r="G169">
        <f t="shared" si="26"/>
        <v>-1.5427000034833327E-3</v>
      </c>
      <c r="K169">
        <f t="shared" si="30"/>
        <v>-1.5427000034833327E-3</v>
      </c>
      <c r="O169">
        <f t="shared" ca="1" si="31"/>
        <v>-7.0095238214707898E-4</v>
      </c>
      <c r="Q169" s="2">
        <f t="shared" si="32"/>
        <v>40833.161399999997</v>
      </c>
    </row>
    <row r="170" spans="1:17">
      <c r="A170" s="12" t="s">
        <v>58</v>
      </c>
      <c r="B170" s="32" t="s">
        <v>30</v>
      </c>
      <c r="C170" s="12">
        <v>55853.654600000002</v>
      </c>
      <c r="D170" s="12">
        <v>2.0000000000000001E-4</v>
      </c>
      <c r="E170" s="29">
        <f t="shared" si="28"/>
        <v>3363.4980314198369</v>
      </c>
      <c r="F170">
        <f t="shared" si="29"/>
        <v>3363.5</v>
      </c>
      <c r="G170">
        <f t="shared" ref="G170:G178" si="33">+C170-(C$7+F170*C$8)</f>
        <v>-1.9622999971034005E-3</v>
      </c>
      <c r="K170">
        <f t="shared" si="30"/>
        <v>-1.9622999971034005E-3</v>
      </c>
      <c r="O170">
        <f t="shared" ca="1" si="31"/>
        <v>-7.012368480012398E-4</v>
      </c>
      <c r="Q170" s="2">
        <f t="shared" si="32"/>
        <v>40835.154600000002</v>
      </c>
    </row>
    <row r="171" spans="1:17">
      <c r="A171" s="12" t="s">
        <v>58</v>
      </c>
      <c r="B171" s="32" t="s">
        <v>30</v>
      </c>
      <c r="C171" s="12">
        <v>55854.652000000002</v>
      </c>
      <c r="D171" s="12">
        <v>2.9999999999999997E-4</v>
      </c>
      <c r="E171" s="29">
        <f t="shared" si="28"/>
        <v>3364.4986235087194</v>
      </c>
      <c r="F171">
        <f t="shared" si="29"/>
        <v>3364.5</v>
      </c>
      <c r="G171">
        <f t="shared" si="33"/>
        <v>-1.3720999995712191E-3</v>
      </c>
      <c r="K171">
        <f t="shared" si="30"/>
        <v>-1.3720999995712191E-3</v>
      </c>
      <c r="O171">
        <f t="shared" ca="1" si="31"/>
        <v>-7.0137908092832006E-4</v>
      </c>
      <c r="Q171" s="2">
        <f t="shared" si="32"/>
        <v>40836.152000000002</v>
      </c>
    </row>
    <row r="172" spans="1:17">
      <c r="A172" s="12" t="s">
        <v>58</v>
      </c>
      <c r="B172" s="32" t="s">
        <v>30</v>
      </c>
      <c r="C172" s="12">
        <v>55855.6486</v>
      </c>
      <c r="D172" s="12">
        <v>2.9999999999999997E-4</v>
      </c>
      <c r="E172" s="29">
        <f t="shared" si="28"/>
        <v>3365.4984130372718</v>
      </c>
      <c r="F172">
        <f t="shared" si="29"/>
        <v>3365.5</v>
      </c>
      <c r="G172">
        <f t="shared" si="33"/>
        <v>-1.581899996381253E-3</v>
      </c>
      <c r="K172">
        <f t="shared" si="30"/>
        <v>-1.581899996381253E-3</v>
      </c>
      <c r="O172">
        <f t="shared" ca="1" si="31"/>
        <v>-7.0152131385540053E-4</v>
      </c>
      <c r="Q172" s="2">
        <f t="shared" si="32"/>
        <v>40837.1486</v>
      </c>
    </row>
    <row r="173" spans="1:17">
      <c r="A173" s="12" t="s">
        <v>58</v>
      </c>
      <c r="B173" s="32" t="s">
        <v>30</v>
      </c>
      <c r="C173" s="12">
        <v>55863.6224</v>
      </c>
      <c r="D173" s="12">
        <v>2.0000000000000001E-4</v>
      </c>
      <c r="E173" s="29">
        <f t="shared" si="28"/>
        <v>3373.4977324661136</v>
      </c>
      <c r="F173">
        <f t="shared" si="29"/>
        <v>3373.5</v>
      </c>
      <c r="G173">
        <f t="shared" si="33"/>
        <v>-2.2603000033996068E-3</v>
      </c>
      <c r="K173">
        <f t="shared" si="30"/>
        <v>-2.2603000033996068E-3</v>
      </c>
      <c r="O173">
        <f t="shared" ca="1" si="31"/>
        <v>-7.0265917727204341E-4</v>
      </c>
      <c r="Q173" s="2">
        <f t="shared" si="32"/>
        <v>40845.1224</v>
      </c>
    </row>
    <row r="174" spans="1:17">
      <c r="A174" s="12" t="s">
        <v>58</v>
      </c>
      <c r="B174" s="32" t="s">
        <v>30</v>
      </c>
      <c r="C174" s="12">
        <v>55865.616499999996</v>
      </c>
      <c r="D174" s="12">
        <v>2.9999999999999997E-4</v>
      </c>
      <c r="E174" s="29">
        <f t="shared" si="28"/>
        <v>3375.4982144035866</v>
      </c>
      <c r="F174">
        <f t="shared" si="29"/>
        <v>3375.5</v>
      </c>
      <c r="G174">
        <f t="shared" si="33"/>
        <v>-1.7799000052036718E-3</v>
      </c>
      <c r="K174">
        <f t="shared" si="30"/>
        <v>-1.7799000052036718E-3</v>
      </c>
      <c r="O174">
        <f t="shared" ca="1" si="31"/>
        <v>-7.0294364312620413E-4</v>
      </c>
      <c r="Q174" s="2">
        <f t="shared" si="32"/>
        <v>40847.116499999996</v>
      </c>
    </row>
    <row r="175" spans="1:17">
      <c r="A175" s="12" t="s">
        <v>58</v>
      </c>
      <c r="B175" s="32" t="s">
        <v>30</v>
      </c>
      <c r="C175" s="12">
        <v>55870.600200000001</v>
      </c>
      <c r="D175" s="12">
        <v>2.0000000000000001E-4</v>
      </c>
      <c r="E175" s="29">
        <f t="shared" si="28"/>
        <v>3380.4978642866481</v>
      </c>
      <c r="F175">
        <f t="shared" si="29"/>
        <v>3380.5</v>
      </c>
      <c r="G175">
        <f t="shared" si="33"/>
        <v>-2.1288999996613711E-3</v>
      </c>
      <c r="K175">
        <f t="shared" si="30"/>
        <v>-2.1288999996613711E-3</v>
      </c>
      <c r="O175">
        <f t="shared" ca="1" si="31"/>
        <v>-7.0365480776160604E-4</v>
      </c>
      <c r="Q175" s="2">
        <f t="shared" si="32"/>
        <v>40852.100200000001</v>
      </c>
    </row>
    <row r="176" spans="1:17">
      <c r="A176" s="57" t="s">
        <v>585</v>
      </c>
      <c r="B176" s="58" t="s">
        <v>31</v>
      </c>
      <c r="C176" s="57">
        <v>55874.588300000003</v>
      </c>
      <c r="D176" s="57" t="s">
        <v>77</v>
      </c>
      <c r="E176" s="29">
        <f t="shared" si="28"/>
        <v>3384.4987278415633</v>
      </c>
      <c r="F176">
        <f t="shared" si="29"/>
        <v>3384.5</v>
      </c>
      <c r="G176">
        <f t="shared" si="33"/>
        <v>-1.2680999934673309E-3</v>
      </c>
      <c r="K176">
        <f t="shared" si="30"/>
        <v>-1.2680999934673309E-3</v>
      </c>
      <c r="O176">
        <f t="shared" ca="1" si="31"/>
        <v>-7.0422373946992748E-4</v>
      </c>
      <c r="Q176" s="2">
        <f t="shared" si="32"/>
        <v>40856.088300000003</v>
      </c>
    </row>
    <row r="177" spans="1:17">
      <c r="A177" s="12" t="s">
        <v>58</v>
      </c>
      <c r="B177" s="32" t="s">
        <v>30</v>
      </c>
      <c r="C177" s="12">
        <v>55876.581100000003</v>
      </c>
      <c r="D177" s="12">
        <v>2.0000000000000001E-4</v>
      </c>
      <c r="E177" s="29">
        <f t="shared" si="28"/>
        <v>3386.497905618507</v>
      </c>
      <c r="F177">
        <f t="shared" si="29"/>
        <v>3386.5</v>
      </c>
      <c r="G177">
        <f t="shared" si="33"/>
        <v>-2.0876999988104217E-3</v>
      </c>
      <c r="K177">
        <f t="shared" si="30"/>
        <v>-2.0876999988104217E-3</v>
      </c>
      <c r="O177">
        <f t="shared" ca="1" si="31"/>
        <v>-7.045082053240882E-4</v>
      </c>
      <c r="Q177" s="2">
        <f t="shared" si="32"/>
        <v>40858.081100000003</v>
      </c>
    </row>
    <row r="178" spans="1:17">
      <c r="A178" s="12" t="s">
        <v>58</v>
      </c>
      <c r="B178" s="32" t="s">
        <v>30</v>
      </c>
      <c r="C178" s="12">
        <v>55883.558799999999</v>
      </c>
      <c r="D178" s="12">
        <v>2.0000000000000001E-4</v>
      </c>
      <c r="E178" s="29">
        <f t="shared" si="28"/>
        <v>3393.4979371189957</v>
      </c>
      <c r="F178">
        <f t="shared" si="29"/>
        <v>3393.5</v>
      </c>
      <c r="G178">
        <f t="shared" si="33"/>
        <v>-2.0562999998219311E-3</v>
      </c>
      <c r="K178">
        <f t="shared" si="30"/>
        <v>-2.0562999998219311E-3</v>
      </c>
      <c r="O178">
        <f t="shared" ca="1" si="31"/>
        <v>-7.0550383581365083E-4</v>
      </c>
      <c r="Q178" s="2">
        <f t="shared" si="32"/>
        <v>40865.058799999999</v>
      </c>
    </row>
    <row r="179" spans="1:17">
      <c r="A179" s="12" t="s">
        <v>58</v>
      </c>
      <c r="B179" s="32" t="s">
        <v>30</v>
      </c>
      <c r="C179" s="12">
        <v>55894.523800000003</v>
      </c>
      <c r="D179" s="12">
        <v>2.0000000000000001E-4</v>
      </c>
      <c r="E179" s="29">
        <f t="shared" ref="E179:E188" si="34">+(C179-C$7)/C$8</f>
        <v>3404.4980296140775</v>
      </c>
      <c r="F179">
        <f t="shared" ref="F179:F189" si="35">ROUND(2*E179,0)/2</f>
        <v>3404.5</v>
      </c>
      <c r="G179">
        <f t="shared" ref="G179:G188" si="36">+C179-(C$7+F179*C$8)</f>
        <v>-1.9640999962575734E-3</v>
      </c>
      <c r="K179">
        <f>G179</f>
        <v>-1.9640999962575734E-3</v>
      </c>
      <c r="O179">
        <f t="shared" ref="O179:O188" ca="1" si="37">+C$11+C$12*$F179</f>
        <v>-7.070683980115349E-4</v>
      </c>
      <c r="Q179" s="2">
        <f t="shared" ref="Q179:Q188" si="38">+C179-15018.5</f>
        <v>40876.023800000003</v>
      </c>
    </row>
    <row r="180" spans="1:17">
      <c r="A180" s="37" t="s">
        <v>62</v>
      </c>
      <c r="B180" s="35" t="s">
        <v>31</v>
      </c>
      <c r="C180" s="36">
        <v>56087.9058</v>
      </c>
      <c r="D180" s="36">
        <v>4.0000000000000002E-4</v>
      </c>
      <c r="E180" s="29">
        <f t="shared" si="34"/>
        <v>3598.4989312906037</v>
      </c>
      <c r="F180">
        <f t="shared" si="35"/>
        <v>3598.5</v>
      </c>
      <c r="G180">
        <f t="shared" si="36"/>
        <v>-1.0652999990270473E-3</v>
      </c>
      <c r="K180">
        <f>G180</f>
        <v>-1.0652999990270473E-3</v>
      </c>
      <c r="O180">
        <f t="shared" ca="1" si="37"/>
        <v>-7.3466158586512676E-4</v>
      </c>
      <c r="Q180" s="2">
        <f t="shared" si="38"/>
        <v>41069.4058</v>
      </c>
    </row>
    <row r="181" spans="1:17">
      <c r="A181" s="37" t="s">
        <v>62</v>
      </c>
      <c r="B181" s="35" t="s">
        <v>31</v>
      </c>
      <c r="C181" s="36">
        <v>56088.902800000003</v>
      </c>
      <c r="D181" s="36">
        <v>2.9999999999999997E-4</v>
      </c>
      <c r="E181" s="29">
        <f t="shared" si="34"/>
        <v>3599.4991220993247</v>
      </c>
      <c r="F181">
        <f t="shared" si="35"/>
        <v>3599.5</v>
      </c>
      <c r="G181">
        <f t="shared" si="36"/>
        <v>-8.7509999866597354E-4</v>
      </c>
      <c r="K181">
        <f>G181</f>
        <v>-8.7509999866597354E-4</v>
      </c>
      <c r="O181">
        <f t="shared" ca="1" si="37"/>
        <v>-7.3480381879220712E-4</v>
      </c>
      <c r="Q181" s="2">
        <f t="shared" si="38"/>
        <v>41070.402800000003</v>
      </c>
    </row>
    <row r="182" spans="1:17">
      <c r="A182" s="37" t="s">
        <v>62</v>
      </c>
      <c r="B182" s="35" t="s">
        <v>31</v>
      </c>
      <c r="C182" s="36">
        <v>56126.779300000002</v>
      </c>
      <c r="D182" s="36">
        <v>2.9999999999999997E-4</v>
      </c>
      <c r="E182" s="29">
        <f t="shared" si="34"/>
        <v>3637.4968424267117</v>
      </c>
      <c r="F182">
        <f t="shared" si="35"/>
        <v>3637.5</v>
      </c>
      <c r="G182">
        <f t="shared" si="36"/>
        <v>-3.1474999996135011E-3</v>
      </c>
      <c r="K182">
        <f>G182</f>
        <v>-3.1474999996135011E-3</v>
      </c>
      <c r="O182">
        <f t="shared" ca="1" si="37"/>
        <v>-7.4020867002126114E-4</v>
      </c>
      <c r="Q182" s="2">
        <f t="shared" si="38"/>
        <v>41108.279300000002</v>
      </c>
    </row>
    <row r="183" spans="1:17">
      <c r="A183" s="13" t="s">
        <v>61</v>
      </c>
      <c r="B183" s="35" t="s">
        <v>30</v>
      </c>
      <c r="C183" s="36">
        <v>56192.570599999999</v>
      </c>
      <c r="D183" s="36">
        <v>2.0000000000000001E-4</v>
      </c>
      <c r="E183" s="29">
        <f t="shared" si="34"/>
        <v>3703.4987015577085</v>
      </c>
      <c r="F183">
        <f t="shared" si="35"/>
        <v>3703.5</v>
      </c>
      <c r="G183">
        <f t="shared" si="36"/>
        <v>-1.2943000037921593E-3</v>
      </c>
      <c r="K183">
        <f>G183</f>
        <v>-1.2943000037921593E-3</v>
      </c>
      <c r="O183">
        <f t="shared" ca="1" si="37"/>
        <v>-7.4959604320856557E-4</v>
      </c>
      <c r="Q183" s="2">
        <f t="shared" si="38"/>
        <v>41174.070599999999</v>
      </c>
    </row>
    <row r="184" spans="1:17">
      <c r="A184" s="13" t="s">
        <v>63</v>
      </c>
      <c r="B184" s="30" t="s">
        <v>31</v>
      </c>
      <c r="C184" s="34">
        <v>56219.485699999997</v>
      </c>
      <c r="D184" s="34">
        <v>1.5E-3</v>
      </c>
      <c r="E184" s="29">
        <f t="shared" si="34"/>
        <v>3730.499940911493</v>
      </c>
      <c r="F184">
        <f t="shared" si="35"/>
        <v>3730.5</v>
      </c>
      <c r="G184">
        <f t="shared" si="36"/>
        <v>-5.8900004660245031E-5</v>
      </c>
      <c r="J184">
        <f>+G184</f>
        <v>-5.8900004660245031E-5</v>
      </c>
      <c r="O184">
        <f t="shared" ca="1" si="37"/>
        <v>-7.5343633223973552E-4</v>
      </c>
      <c r="Q184" s="2">
        <f t="shared" si="38"/>
        <v>41200.985699999997</v>
      </c>
    </row>
    <row r="185" spans="1:17">
      <c r="A185" s="40" t="s">
        <v>67</v>
      </c>
      <c r="B185" s="41" t="s">
        <v>31</v>
      </c>
      <c r="C185" s="42">
        <v>56597.274239999999</v>
      </c>
      <c r="D185" s="40">
        <v>4.0000000000000002E-4</v>
      </c>
      <c r="E185" s="29">
        <f t="shared" si="34"/>
        <v>4109.4975591130815</v>
      </c>
      <c r="F185">
        <f t="shared" si="35"/>
        <v>4109.5</v>
      </c>
      <c r="G185">
        <f t="shared" si="36"/>
        <v>-2.433100002235733E-3</v>
      </c>
      <c r="K185">
        <f t="shared" ref="K185:K190" si="39">G185</f>
        <v>-2.433100002235733E-3</v>
      </c>
      <c r="N185">
        <f>+G185</f>
        <v>-2.433100002235733E-3</v>
      </c>
      <c r="O185">
        <f t="shared" ca="1" si="37"/>
        <v>-8.0734261160319589E-4</v>
      </c>
      <c r="Q185" s="2">
        <f t="shared" si="38"/>
        <v>41578.774239999999</v>
      </c>
    </row>
    <row r="186" spans="1:17">
      <c r="A186" s="37" t="s">
        <v>65</v>
      </c>
      <c r="B186" s="35" t="s">
        <v>30</v>
      </c>
      <c r="C186" s="36">
        <v>56638.642699999997</v>
      </c>
      <c r="D186" s="36">
        <v>2.0000000000000001E-4</v>
      </c>
      <c r="E186" s="29">
        <f t="shared" si="34"/>
        <v>4150.9984151439894</v>
      </c>
      <c r="F186">
        <f t="shared" si="35"/>
        <v>4151</v>
      </c>
      <c r="G186">
        <f t="shared" si="36"/>
        <v>-1.5798000022186898E-3</v>
      </c>
      <c r="K186">
        <f t="shared" si="39"/>
        <v>-1.5798000022186898E-3</v>
      </c>
      <c r="O186">
        <f t="shared" ca="1" si="37"/>
        <v>-8.1324527807703122E-4</v>
      </c>
      <c r="Q186" s="2">
        <f t="shared" si="38"/>
        <v>41620.142699999997</v>
      </c>
    </row>
    <row r="187" spans="1:17">
      <c r="A187" s="60" t="s">
        <v>0</v>
      </c>
      <c r="B187" s="61" t="s">
        <v>30</v>
      </c>
      <c r="C187" s="62">
        <v>57294.543400000002</v>
      </c>
      <c r="D187" s="62">
        <v>2E-3</v>
      </c>
      <c r="E187" s="29">
        <f t="shared" si="34"/>
        <v>4808.9982662690536</v>
      </c>
      <c r="F187">
        <f t="shared" si="35"/>
        <v>4809</v>
      </c>
      <c r="G187">
        <f t="shared" si="36"/>
        <v>-1.7281999971601181E-3</v>
      </c>
      <c r="K187">
        <f t="shared" si="39"/>
        <v>-1.7281999971601181E-3</v>
      </c>
      <c r="O187">
        <f t="shared" ca="1" si="37"/>
        <v>-9.0683454409591472E-4</v>
      </c>
      <c r="Q187" s="2">
        <f t="shared" si="38"/>
        <v>42276.043400000002</v>
      </c>
    </row>
    <row r="188" spans="1:17">
      <c r="A188" s="60" t="s">
        <v>0</v>
      </c>
      <c r="B188" s="61" t="s">
        <v>30</v>
      </c>
      <c r="C188" s="62">
        <v>57297.534800000001</v>
      </c>
      <c r="D188" s="62">
        <v>2.9999999999999997E-4</v>
      </c>
      <c r="E188" s="29">
        <f t="shared" si="34"/>
        <v>4811.999239975371</v>
      </c>
      <c r="F188">
        <f t="shared" si="35"/>
        <v>4812</v>
      </c>
      <c r="G188">
        <f t="shared" si="36"/>
        <v>-7.5759999890578911E-4</v>
      </c>
      <c r="K188">
        <f t="shared" si="39"/>
        <v>-7.5759999890578911E-4</v>
      </c>
      <c r="O188">
        <f t="shared" ca="1" si="37"/>
        <v>-9.0726124287715591E-4</v>
      </c>
      <c r="Q188" s="2">
        <f t="shared" si="38"/>
        <v>42279.034800000001</v>
      </c>
    </row>
    <row r="189" spans="1:17">
      <c r="A189" s="63" t="s">
        <v>619</v>
      </c>
      <c r="B189" s="64" t="s">
        <v>30</v>
      </c>
      <c r="C189" s="65">
        <v>57945.462</v>
      </c>
      <c r="D189" s="65">
        <v>1.1E-4</v>
      </c>
      <c r="E189" s="29">
        <f>+(C189-C$7)/C$8</f>
        <v>5462.0000726317094</v>
      </c>
      <c r="F189">
        <f t="shared" si="35"/>
        <v>5462</v>
      </c>
      <c r="G189">
        <f>+C189-(C$7+F189*C$8)</f>
        <v>7.2399998316541314E-5</v>
      </c>
      <c r="K189">
        <f t="shared" si="39"/>
        <v>7.2399998316541314E-5</v>
      </c>
      <c r="O189">
        <f ca="1">+C$11+C$12*$F189</f>
        <v>-9.9971264547939632E-4</v>
      </c>
      <c r="Q189" s="2">
        <f>+C189-15018.5</f>
        <v>42926.962</v>
      </c>
    </row>
    <row r="190" spans="1:17">
      <c r="A190" s="66" t="s">
        <v>620</v>
      </c>
      <c r="B190" s="67" t="s">
        <v>30</v>
      </c>
      <c r="C190" s="68">
        <v>59467.589800000002</v>
      </c>
      <c r="D190" s="69">
        <v>1.4E-3</v>
      </c>
      <c r="E190" s="29">
        <f>+(C190-C$7)/C$8</f>
        <v>6988.999305584678</v>
      </c>
      <c r="F190">
        <f t="shared" ref="F190" si="40">ROUND(2*E190,0)/2</f>
        <v>6989</v>
      </c>
      <c r="G190">
        <f>+C190-(C$7+F190*C$8)</f>
        <v>-6.9219999568304047E-4</v>
      </c>
      <c r="K190">
        <f t="shared" si="39"/>
        <v>-6.9219999568304047E-4</v>
      </c>
      <c r="O190">
        <f ca="1">+C$11+C$12*$F190</f>
        <v>-1.2169023251311216E-3</v>
      </c>
      <c r="Q190" s="2">
        <f>+C190-15018.5</f>
        <v>44449.089800000002</v>
      </c>
    </row>
    <row r="191" spans="1:17">
      <c r="A191" s="70" t="s">
        <v>621</v>
      </c>
      <c r="B191" s="71" t="s">
        <v>30</v>
      </c>
      <c r="C191" s="72">
        <v>60129.470600000117</v>
      </c>
      <c r="D191" s="70">
        <v>1E-4</v>
      </c>
      <c r="E191" s="29">
        <f>+(C191-C$7)/C$8</f>
        <v>7652.9983954813815</v>
      </c>
      <c r="F191">
        <f t="shared" ref="F191" si="41">ROUND(2*E191,0)/2</f>
        <v>7653</v>
      </c>
      <c r="G191">
        <f>+C191-(C$7+F191*C$8)</f>
        <v>-1.5993998822523281E-3</v>
      </c>
      <c r="K191">
        <f t="shared" ref="K191" si="42">G191</f>
        <v>-1.5993998822523281E-3</v>
      </c>
      <c r="O191">
        <f ca="1">+C$11+C$12*$F191</f>
        <v>-1.3113449887124874E-3</v>
      </c>
      <c r="Q191" s="2">
        <f>+C191-15018.5</f>
        <v>45110.970600000117</v>
      </c>
    </row>
    <row r="192" spans="1:17">
      <c r="B192" s="3"/>
      <c r="C192" s="44"/>
      <c r="D192" s="44"/>
    </row>
    <row r="193" spans="2:4">
      <c r="B193" s="3"/>
      <c r="C193" s="44"/>
      <c r="D193" s="44"/>
    </row>
    <row r="194" spans="2:4">
      <c r="B194" s="3"/>
      <c r="C194" s="44"/>
      <c r="D194" s="44"/>
    </row>
    <row r="195" spans="2:4">
      <c r="B195" s="3"/>
      <c r="C195" s="44"/>
      <c r="D195" s="44"/>
    </row>
    <row r="196" spans="2:4">
      <c r="B196" s="3"/>
      <c r="C196" s="44"/>
      <c r="D196" s="44"/>
    </row>
    <row r="197" spans="2:4">
      <c r="B197" s="3"/>
      <c r="C197" s="44"/>
      <c r="D197" s="44"/>
    </row>
    <row r="198" spans="2:4">
      <c r="B198" s="3"/>
      <c r="C198" s="44"/>
      <c r="D198" s="44"/>
    </row>
    <row r="199" spans="2:4">
      <c r="B199" s="3"/>
      <c r="C199" s="44"/>
      <c r="D199" s="44"/>
    </row>
    <row r="200" spans="2:4">
      <c r="B200" s="3"/>
      <c r="C200" s="44"/>
      <c r="D200" s="44"/>
    </row>
    <row r="201" spans="2:4">
      <c r="B201" s="3"/>
      <c r="C201" s="44"/>
      <c r="D201" s="44"/>
    </row>
    <row r="202" spans="2:4">
      <c r="B202" s="3"/>
      <c r="C202" s="44"/>
      <c r="D202" s="44"/>
    </row>
    <row r="203" spans="2:4">
      <c r="B203" s="3"/>
      <c r="C203" s="44"/>
      <c r="D203" s="44"/>
    </row>
    <row r="204" spans="2:4">
      <c r="B204" s="3"/>
      <c r="C204" s="44"/>
      <c r="D204" s="44"/>
    </row>
    <row r="205" spans="2:4">
      <c r="B205" s="3"/>
      <c r="C205" s="44"/>
      <c r="D205" s="44"/>
    </row>
    <row r="206" spans="2:4">
      <c r="B206" s="3"/>
      <c r="C206" s="44"/>
      <c r="D206" s="44"/>
    </row>
    <row r="207" spans="2:4">
      <c r="B207" s="3"/>
      <c r="C207" s="44"/>
      <c r="D207" s="44"/>
    </row>
    <row r="208" spans="2:4">
      <c r="B208" s="3"/>
      <c r="C208" s="44"/>
      <c r="D208" s="44"/>
    </row>
    <row r="209" spans="2:4">
      <c r="B209" s="3"/>
      <c r="C209" s="44"/>
      <c r="D209" s="44"/>
    </row>
    <row r="210" spans="2:4">
      <c r="B210" s="3"/>
      <c r="C210" s="44"/>
      <c r="D210" s="44"/>
    </row>
    <row r="211" spans="2:4">
      <c r="B211" s="3"/>
      <c r="C211" s="44"/>
      <c r="D211" s="44"/>
    </row>
    <row r="212" spans="2:4">
      <c r="B212" s="3"/>
      <c r="C212" s="44"/>
      <c r="D212" s="44"/>
    </row>
    <row r="213" spans="2:4">
      <c r="B213" s="3"/>
      <c r="C213" s="44"/>
      <c r="D213" s="44"/>
    </row>
    <row r="214" spans="2:4">
      <c r="B214" s="3"/>
      <c r="C214" s="44"/>
      <c r="D214" s="44"/>
    </row>
    <row r="215" spans="2:4">
      <c r="B215" s="3"/>
      <c r="C215" s="44"/>
      <c r="D215" s="44"/>
    </row>
    <row r="216" spans="2:4">
      <c r="B216" s="3"/>
      <c r="C216" s="44"/>
      <c r="D216" s="44"/>
    </row>
    <row r="217" spans="2:4">
      <c r="B217" s="3"/>
      <c r="C217" s="44"/>
      <c r="D217" s="44"/>
    </row>
    <row r="218" spans="2:4">
      <c r="B218" s="3"/>
      <c r="C218" s="44"/>
      <c r="D218" s="44"/>
    </row>
    <row r="219" spans="2:4">
      <c r="B219" s="3"/>
      <c r="C219" s="44"/>
      <c r="D219" s="44"/>
    </row>
    <row r="220" spans="2:4">
      <c r="B220" s="3"/>
      <c r="C220" s="44"/>
      <c r="D220" s="44"/>
    </row>
    <row r="221" spans="2:4">
      <c r="B221" s="3"/>
      <c r="C221" s="44"/>
      <c r="D221" s="44"/>
    </row>
    <row r="222" spans="2:4">
      <c r="B222" s="3"/>
      <c r="C222" s="44"/>
      <c r="D222" s="44"/>
    </row>
    <row r="223" spans="2:4">
      <c r="B223" s="3"/>
      <c r="C223" s="44"/>
      <c r="D223" s="44"/>
    </row>
    <row r="224" spans="2:4">
      <c r="B224" s="3"/>
      <c r="C224" s="44"/>
      <c r="D224" s="44"/>
    </row>
    <row r="225" spans="2:4">
      <c r="B225" s="3"/>
      <c r="C225" s="44"/>
      <c r="D225" s="44"/>
    </row>
    <row r="226" spans="2:4">
      <c r="B226" s="3"/>
      <c r="C226" s="44"/>
      <c r="D226" s="44"/>
    </row>
    <row r="227" spans="2:4">
      <c r="B227" s="3"/>
      <c r="C227" s="44"/>
      <c r="D227" s="44"/>
    </row>
    <row r="228" spans="2:4">
      <c r="B228" s="3"/>
      <c r="C228" s="44"/>
      <c r="D228" s="44"/>
    </row>
    <row r="229" spans="2:4">
      <c r="B229" s="3"/>
      <c r="C229" s="44"/>
      <c r="D229" s="44"/>
    </row>
    <row r="230" spans="2:4">
      <c r="B230" s="3"/>
      <c r="C230" s="44"/>
      <c r="D230" s="44"/>
    </row>
    <row r="231" spans="2:4">
      <c r="B231" s="3"/>
      <c r="C231" s="44"/>
      <c r="D231" s="44"/>
    </row>
    <row r="232" spans="2:4">
      <c r="B232" s="3"/>
      <c r="C232" s="44"/>
      <c r="D232" s="44"/>
    </row>
    <row r="233" spans="2:4">
      <c r="C233" s="44"/>
      <c r="D233" s="44"/>
    </row>
    <row r="234" spans="2:4">
      <c r="C234" s="44"/>
      <c r="D234" s="44"/>
    </row>
    <row r="235" spans="2:4">
      <c r="C235" s="44"/>
      <c r="D235" s="44"/>
    </row>
    <row r="236" spans="2:4">
      <c r="C236" s="44"/>
      <c r="D236" s="44"/>
    </row>
    <row r="237" spans="2:4">
      <c r="C237" s="44"/>
      <c r="D237" s="44"/>
    </row>
    <row r="238" spans="2:4">
      <c r="C238" s="44"/>
      <c r="D238" s="44"/>
    </row>
    <row r="239" spans="2:4">
      <c r="C239" s="44"/>
      <c r="D239" s="44"/>
    </row>
    <row r="240" spans="2:4">
      <c r="C240" s="44"/>
      <c r="D240" s="44"/>
    </row>
    <row r="241" spans="3:4">
      <c r="C241" s="44"/>
      <c r="D241" s="44"/>
    </row>
    <row r="242" spans="3:4">
      <c r="C242" s="44"/>
      <c r="D242" s="44"/>
    </row>
    <row r="243" spans="3:4">
      <c r="C243" s="44"/>
      <c r="D243" s="44"/>
    </row>
    <row r="244" spans="3:4">
      <c r="C244" s="44"/>
      <c r="D244" s="44"/>
    </row>
    <row r="245" spans="3:4">
      <c r="C245" s="44"/>
      <c r="D245" s="44"/>
    </row>
    <row r="246" spans="3:4">
      <c r="C246" s="44"/>
      <c r="D246" s="44"/>
    </row>
    <row r="247" spans="3:4">
      <c r="C247" s="44"/>
      <c r="D247" s="44"/>
    </row>
    <row r="248" spans="3:4">
      <c r="C248" s="44"/>
      <c r="D248" s="44"/>
    </row>
    <row r="249" spans="3:4">
      <c r="C249" s="44"/>
      <c r="D249" s="44"/>
    </row>
    <row r="250" spans="3:4">
      <c r="C250" s="44"/>
      <c r="D250" s="44"/>
    </row>
    <row r="251" spans="3:4">
      <c r="C251" s="44"/>
      <c r="D251" s="44"/>
    </row>
    <row r="252" spans="3:4">
      <c r="C252" s="44"/>
      <c r="D252" s="44"/>
    </row>
    <row r="253" spans="3:4">
      <c r="C253" s="44"/>
      <c r="D253" s="44"/>
    </row>
    <row r="254" spans="3:4">
      <c r="C254" s="44"/>
      <c r="D254" s="44"/>
    </row>
    <row r="255" spans="3:4">
      <c r="C255" s="44"/>
      <c r="D255" s="44"/>
    </row>
    <row r="256" spans="3:4">
      <c r="C256" s="44"/>
      <c r="D256" s="44"/>
    </row>
    <row r="257" spans="3:4">
      <c r="C257" s="44"/>
      <c r="D257" s="44"/>
    </row>
    <row r="258" spans="3:4">
      <c r="C258" s="44"/>
      <c r="D258" s="44"/>
    </row>
    <row r="259" spans="3:4">
      <c r="C259" s="44"/>
      <c r="D259" s="44"/>
    </row>
    <row r="260" spans="3:4">
      <c r="C260" s="44"/>
      <c r="D260" s="44"/>
    </row>
    <row r="261" spans="3:4">
      <c r="C261" s="44"/>
      <c r="D261" s="44"/>
    </row>
    <row r="262" spans="3:4">
      <c r="C262" s="44"/>
      <c r="D262" s="44"/>
    </row>
    <row r="263" spans="3:4">
      <c r="C263" s="44"/>
      <c r="D263" s="44"/>
    </row>
    <row r="264" spans="3:4">
      <c r="C264" s="44"/>
      <c r="D264" s="44"/>
    </row>
    <row r="265" spans="3:4">
      <c r="C265" s="44"/>
      <c r="D265" s="44"/>
    </row>
    <row r="266" spans="3:4">
      <c r="C266" s="44"/>
      <c r="D266" s="44"/>
    </row>
    <row r="267" spans="3:4">
      <c r="C267" s="44"/>
      <c r="D267" s="44"/>
    </row>
    <row r="268" spans="3:4">
      <c r="C268" s="44"/>
      <c r="D268" s="44"/>
    </row>
    <row r="269" spans="3:4">
      <c r="C269" s="44"/>
      <c r="D269" s="44"/>
    </row>
    <row r="270" spans="3:4">
      <c r="C270" s="44"/>
      <c r="D270" s="44"/>
    </row>
    <row r="271" spans="3:4">
      <c r="C271" s="44"/>
      <c r="D271" s="44"/>
    </row>
    <row r="272" spans="3:4">
      <c r="C272" s="44"/>
      <c r="D272" s="44"/>
    </row>
    <row r="273" spans="3:4">
      <c r="C273" s="44"/>
      <c r="D273" s="44"/>
    </row>
    <row r="274" spans="3:4">
      <c r="C274" s="44"/>
      <c r="D274" s="44"/>
    </row>
    <row r="275" spans="3:4">
      <c r="C275" s="44"/>
      <c r="D275" s="44"/>
    </row>
    <row r="276" spans="3:4">
      <c r="C276" s="44"/>
      <c r="D276" s="44"/>
    </row>
    <row r="277" spans="3:4">
      <c r="C277" s="44"/>
      <c r="D277" s="44"/>
    </row>
    <row r="278" spans="3:4">
      <c r="C278" s="44"/>
      <c r="D278" s="44"/>
    </row>
    <row r="279" spans="3:4">
      <c r="C279" s="44"/>
      <c r="D279" s="44"/>
    </row>
    <row r="280" spans="3:4">
      <c r="C280" s="44"/>
      <c r="D280" s="44"/>
    </row>
    <row r="281" spans="3:4">
      <c r="C281" s="44"/>
      <c r="D281" s="44"/>
    </row>
    <row r="282" spans="3:4">
      <c r="C282" s="44"/>
      <c r="D282" s="44"/>
    </row>
    <row r="283" spans="3:4">
      <c r="C283" s="44"/>
      <c r="D283" s="44"/>
    </row>
    <row r="284" spans="3:4">
      <c r="C284" s="44"/>
      <c r="D284" s="44"/>
    </row>
    <row r="285" spans="3:4">
      <c r="C285" s="44"/>
      <c r="D285" s="44"/>
    </row>
    <row r="286" spans="3:4">
      <c r="C286" s="44"/>
      <c r="D286" s="44"/>
    </row>
    <row r="287" spans="3:4">
      <c r="C287" s="44"/>
      <c r="D287" s="44"/>
    </row>
    <row r="288" spans="3:4">
      <c r="C288" s="44"/>
      <c r="D288" s="44"/>
    </row>
    <row r="289" spans="3:4">
      <c r="C289" s="44"/>
      <c r="D289" s="44"/>
    </row>
    <row r="290" spans="3:4">
      <c r="C290" s="44"/>
      <c r="D290" s="44"/>
    </row>
    <row r="291" spans="3:4">
      <c r="C291" s="44"/>
      <c r="D291" s="44"/>
    </row>
    <row r="292" spans="3:4">
      <c r="C292" s="44"/>
      <c r="D292" s="44"/>
    </row>
    <row r="293" spans="3:4">
      <c r="C293" s="44"/>
      <c r="D293" s="44"/>
    </row>
    <row r="294" spans="3:4">
      <c r="C294" s="44"/>
      <c r="D294" s="44"/>
    </row>
    <row r="295" spans="3:4">
      <c r="C295" s="44"/>
      <c r="D295" s="44"/>
    </row>
    <row r="296" spans="3:4">
      <c r="C296" s="44"/>
      <c r="D296" s="44"/>
    </row>
    <row r="297" spans="3:4">
      <c r="C297" s="44"/>
      <c r="D297" s="44"/>
    </row>
    <row r="298" spans="3:4">
      <c r="C298" s="44"/>
      <c r="D298" s="44"/>
    </row>
    <row r="299" spans="3:4">
      <c r="C299" s="44"/>
      <c r="D299" s="44"/>
    </row>
    <row r="300" spans="3:4">
      <c r="C300" s="44"/>
      <c r="D300" s="44"/>
    </row>
    <row r="301" spans="3:4">
      <c r="C301" s="44"/>
      <c r="D301" s="44"/>
    </row>
    <row r="302" spans="3:4">
      <c r="C302" s="44"/>
      <c r="D302" s="44"/>
    </row>
    <row r="303" spans="3:4">
      <c r="C303" s="44"/>
      <c r="D303" s="44"/>
    </row>
    <row r="304" spans="3:4">
      <c r="C304" s="44"/>
      <c r="D304" s="44"/>
    </row>
    <row r="305" spans="3:4">
      <c r="C305" s="44"/>
      <c r="D305" s="44"/>
    </row>
    <row r="306" spans="3:4">
      <c r="C306" s="44"/>
      <c r="D306" s="44"/>
    </row>
    <row r="307" spans="3:4">
      <c r="C307" s="44"/>
      <c r="D307" s="44"/>
    </row>
    <row r="308" spans="3:4">
      <c r="C308" s="44"/>
      <c r="D308" s="44"/>
    </row>
    <row r="309" spans="3:4">
      <c r="C309" s="44"/>
      <c r="D309" s="44"/>
    </row>
    <row r="310" spans="3:4">
      <c r="C310" s="44"/>
      <c r="D310" s="44"/>
    </row>
    <row r="311" spans="3:4">
      <c r="C311" s="44"/>
      <c r="D311" s="44"/>
    </row>
    <row r="312" spans="3:4">
      <c r="C312" s="44"/>
      <c r="D312" s="44"/>
    </row>
    <row r="313" spans="3:4">
      <c r="C313" s="44"/>
      <c r="D313" s="44"/>
    </row>
    <row r="314" spans="3:4">
      <c r="C314" s="44"/>
      <c r="D314" s="44"/>
    </row>
    <row r="315" spans="3:4">
      <c r="C315" s="44"/>
      <c r="D315" s="44"/>
    </row>
    <row r="316" spans="3:4">
      <c r="C316" s="44"/>
      <c r="D316" s="44"/>
    </row>
  </sheetData>
  <protectedRanges>
    <protectedRange sqref="A189:D189" name="Range1"/>
  </protectedRanges>
  <phoneticPr fontId="8" type="noConversion"/>
  <hyperlinks>
    <hyperlink ref="H2345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94"/>
  <sheetViews>
    <sheetView topLeftCell="A137" workbookViewId="0">
      <selection activeCell="A110" sqref="A110:D169"/>
    </sheetView>
  </sheetViews>
  <sheetFormatPr defaultRowHeight="12.75"/>
  <cols>
    <col min="1" max="1" width="19.7109375" style="44" customWidth="1"/>
    <col min="2" max="2" width="4.42578125" style="15" customWidth="1"/>
    <col min="3" max="3" width="12.7109375" style="44" customWidth="1"/>
    <col min="4" max="4" width="5.42578125" style="15" customWidth="1"/>
    <col min="5" max="5" width="14.85546875" style="15" customWidth="1"/>
    <col min="6" max="6" width="9.140625" style="15"/>
    <col min="7" max="7" width="12" style="15" customWidth="1"/>
    <col min="8" max="8" width="14.140625" style="44" customWidth="1"/>
    <col min="9" max="9" width="22.5703125" style="15" customWidth="1"/>
    <col min="10" max="10" width="25.140625" style="15" customWidth="1"/>
    <col min="11" max="11" width="15.7109375" style="15" customWidth="1"/>
    <col min="12" max="12" width="14.140625" style="15" customWidth="1"/>
    <col min="13" max="13" width="9.5703125" style="15" customWidth="1"/>
    <col min="14" max="14" width="14.140625" style="15" customWidth="1"/>
    <col min="15" max="15" width="23.42578125" style="15" customWidth="1"/>
    <col min="16" max="16" width="16.5703125" style="15" customWidth="1"/>
    <col min="17" max="17" width="41" style="15" customWidth="1"/>
    <col min="18" max="16384" width="9.140625" style="15"/>
  </cols>
  <sheetData>
    <row r="1" spans="1:16" ht="15.75">
      <c r="A1" s="43" t="s">
        <v>68</v>
      </c>
      <c r="I1" s="45" t="s">
        <v>69</v>
      </c>
      <c r="J1" s="46" t="s">
        <v>70</v>
      </c>
    </row>
    <row r="2" spans="1:16">
      <c r="I2" s="47" t="s">
        <v>71</v>
      </c>
      <c r="J2" s="48" t="s">
        <v>72</v>
      </c>
    </row>
    <row r="3" spans="1:16">
      <c r="A3" s="49" t="s">
        <v>73</v>
      </c>
      <c r="I3" s="47" t="s">
        <v>74</v>
      </c>
      <c r="J3" s="48" t="s">
        <v>56</v>
      </c>
    </row>
    <row r="4" spans="1:16">
      <c r="I4" s="47" t="s">
        <v>75</v>
      </c>
      <c r="J4" s="48" t="s">
        <v>56</v>
      </c>
    </row>
    <row r="5" spans="1:16" ht="13.5" thickBot="1">
      <c r="I5" s="50" t="s">
        <v>76</v>
      </c>
      <c r="J5" s="51" t="s">
        <v>77</v>
      </c>
    </row>
    <row r="10" spans="1:16" ht="13.5" thickBot="1"/>
    <row r="11" spans="1:16" ht="12.75" customHeight="1" thickBot="1">
      <c r="A11" s="44" t="str">
        <f t="shared" ref="A11:A42" si="0">P11</f>
        <v> MHAR 21.9 </v>
      </c>
      <c r="B11" s="3" t="str">
        <f t="shared" ref="B11:B42" si="1">IF(H11=INT(H11),"I","II")</f>
        <v>I</v>
      </c>
      <c r="C11" s="44">
        <f t="shared" ref="C11:C42" si="2">1*G11</f>
        <v>26743.311000000002</v>
      </c>
      <c r="D11" s="15" t="str">
        <f t="shared" ref="D11:D42" si="3">VLOOKUP(F11,I$1:J$5,2,FALSE)</f>
        <v>vis</v>
      </c>
      <c r="E11" s="52">
        <f>VLOOKUP(C11,Active!C$21:E$964,3,FALSE)</f>
        <v>-25840.01060182193</v>
      </c>
      <c r="F11" s="3" t="s">
        <v>76</v>
      </c>
      <c r="G11" s="15" t="str">
        <f t="shared" ref="G11:G42" si="4">MID(I11,3,LEN(I11)-3)</f>
        <v>26743.311</v>
      </c>
      <c r="H11" s="44">
        <f t="shared" ref="H11:H42" si="5">1*K11</f>
        <v>-25840</v>
      </c>
      <c r="I11" s="53" t="s">
        <v>79</v>
      </c>
      <c r="J11" s="54" t="s">
        <v>80</v>
      </c>
      <c r="K11" s="53">
        <v>-25840</v>
      </c>
      <c r="L11" s="53" t="s">
        <v>81</v>
      </c>
      <c r="M11" s="54" t="s">
        <v>82</v>
      </c>
      <c r="N11" s="54"/>
      <c r="O11" s="55" t="s">
        <v>83</v>
      </c>
      <c r="P11" s="55" t="s">
        <v>84</v>
      </c>
    </row>
    <row r="12" spans="1:16" ht="12.75" customHeight="1" thickBot="1">
      <c r="A12" s="44" t="str">
        <f t="shared" si="0"/>
        <v> MHAR 21.9 </v>
      </c>
      <c r="B12" s="3" t="str">
        <f t="shared" si="1"/>
        <v>I</v>
      </c>
      <c r="C12" s="44">
        <f t="shared" si="2"/>
        <v>27060.327000000001</v>
      </c>
      <c r="D12" s="15" t="str">
        <f t="shared" si="3"/>
        <v>vis</v>
      </c>
      <c r="E12" s="52">
        <f>VLOOKUP(C12,Active!C$21:E$964,3,FALSE)</f>
        <v>-25521.980020661915</v>
      </c>
      <c r="F12" s="3" t="s">
        <v>76</v>
      </c>
      <c r="G12" s="15" t="str">
        <f t="shared" si="4"/>
        <v>27060.327</v>
      </c>
      <c r="H12" s="44">
        <f t="shared" si="5"/>
        <v>-25522</v>
      </c>
      <c r="I12" s="53" t="s">
        <v>85</v>
      </c>
      <c r="J12" s="54" t="s">
        <v>86</v>
      </c>
      <c r="K12" s="53">
        <v>-25522</v>
      </c>
      <c r="L12" s="53" t="s">
        <v>87</v>
      </c>
      <c r="M12" s="54" t="s">
        <v>82</v>
      </c>
      <c r="N12" s="54"/>
      <c r="O12" s="55" t="s">
        <v>83</v>
      </c>
      <c r="P12" s="55" t="s">
        <v>84</v>
      </c>
    </row>
    <row r="13" spans="1:16" ht="12.75" customHeight="1" thickBot="1">
      <c r="A13" s="44" t="str">
        <f t="shared" si="0"/>
        <v> MHAR 21.9 </v>
      </c>
      <c r="B13" s="3" t="str">
        <f t="shared" si="1"/>
        <v>I</v>
      </c>
      <c r="C13" s="44">
        <f t="shared" si="2"/>
        <v>27063.324000000001</v>
      </c>
      <c r="D13" s="15" t="str">
        <f t="shared" si="3"/>
        <v>vis</v>
      </c>
      <c r="E13" s="52">
        <f>VLOOKUP(C13,Active!C$21:E$964,3,FALSE)</f>
        <v>-25518.973429033304</v>
      </c>
      <c r="F13" s="3" t="s">
        <v>76</v>
      </c>
      <c r="G13" s="15" t="str">
        <f t="shared" si="4"/>
        <v>27063.324</v>
      </c>
      <c r="H13" s="44">
        <f t="shared" si="5"/>
        <v>-25519</v>
      </c>
      <c r="I13" s="53" t="s">
        <v>88</v>
      </c>
      <c r="J13" s="54" t="s">
        <v>89</v>
      </c>
      <c r="K13" s="53">
        <v>-25519</v>
      </c>
      <c r="L13" s="53" t="s">
        <v>90</v>
      </c>
      <c r="M13" s="54" t="s">
        <v>82</v>
      </c>
      <c r="N13" s="54"/>
      <c r="O13" s="55" t="s">
        <v>83</v>
      </c>
      <c r="P13" s="55" t="s">
        <v>84</v>
      </c>
    </row>
    <row r="14" spans="1:16" ht="12.75" customHeight="1" thickBot="1">
      <c r="A14" s="44" t="str">
        <f t="shared" si="0"/>
        <v> MHAR 21.9 </v>
      </c>
      <c r="B14" s="3" t="str">
        <f t="shared" si="1"/>
        <v>I</v>
      </c>
      <c r="C14" s="44">
        <f t="shared" si="2"/>
        <v>31413.388999999999</v>
      </c>
      <c r="D14" s="15" t="str">
        <f t="shared" si="3"/>
        <v>vis</v>
      </c>
      <c r="E14" s="52">
        <f>VLOOKUP(C14,Active!C$21:E$964,3,FALSE)</f>
        <v>-21154.98643773366</v>
      </c>
      <c r="F14" s="3" t="s">
        <v>76</v>
      </c>
      <c r="G14" s="15" t="str">
        <f t="shared" si="4"/>
        <v>31413.389</v>
      </c>
      <c r="H14" s="44">
        <f t="shared" si="5"/>
        <v>-21155</v>
      </c>
      <c r="I14" s="53" t="s">
        <v>91</v>
      </c>
      <c r="J14" s="54" t="s">
        <v>92</v>
      </c>
      <c r="K14" s="53">
        <v>-21155</v>
      </c>
      <c r="L14" s="53" t="s">
        <v>93</v>
      </c>
      <c r="M14" s="54" t="s">
        <v>82</v>
      </c>
      <c r="N14" s="54"/>
      <c r="O14" s="55" t="s">
        <v>83</v>
      </c>
      <c r="P14" s="55" t="s">
        <v>84</v>
      </c>
    </row>
    <row r="15" spans="1:16" ht="12.75" customHeight="1" thickBot="1">
      <c r="A15" s="44" t="str">
        <f t="shared" si="0"/>
        <v> MHAR 21.9 </v>
      </c>
      <c r="B15" s="3" t="str">
        <f t="shared" si="1"/>
        <v>I</v>
      </c>
      <c r="C15" s="44">
        <f t="shared" si="2"/>
        <v>31673.534</v>
      </c>
      <c r="D15" s="15" t="str">
        <f t="shared" si="3"/>
        <v>vis</v>
      </c>
      <c r="E15" s="52">
        <f>VLOOKUP(C15,Active!C$21:E$964,3,FALSE)</f>
        <v>-20894.008867087785</v>
      </c>
      <c r="F15" s="3" t="s">
        <v>76</v>
      </c>
      <c r="G15" s="15" t="str">
        <f t="shared" si="4"/>
        <v>31673.534</v>
      </c>
      <c r="H15" s="44">
        <f t="shared" si="5"/>
        <v>-20894</v>
      </c>
      <c r="I15" s="53" t="s">
        <v>94</v>
      </c>
      <c r="J15" s="54" t="s">
        <v>95</v>
      </c>
      <c r="K15" s="53">
        <v>-20894</v>
      </c>
      <c r="L15" s="53" t="s">
        <v>96</v>
      </c>
      <c r="M15" s="54" t="s">
        <v>82</v>
      </c>
      <c r="N15" s="54"/>
      <c r="O15" s="55" t="s">
        <v>83</v>
      </c>
      <c r="P15" s="55" t="s">
        <v>84</v>
      </c>
    </row>
    <row r="16" spans="1:16" ht="12.75" customHeight="1" thickBot="1">
      <c r="A16" s="44" t="str">
        <f t="shared" si="0"/>
        <v> MHAR 21.9 </v>
      </c>
      <c r="B16" s="3" t="str">
        <f t="shared" si="1"/>
        <v>I</v>
      </c>
      <c r="C16" s="44">
        <f t="shared" si="2"/>
        <v>33864.527000000002</v>
      </c>
      <c r="D16" s="15" t="str">
        <f t="shared" si="3"/>
        <v>vis</v>
      </c>
      <c r="E16" s="52">
        <f>VLOOKUP(C16,Active!C$21:E$964,3,FALSE)</f>
        <v>-18696.003791294988</v>
      </c>
      <c r="F16" s="3" t="s">
        <v>76</v>
      </c>
      <c r="G16" s="15" t="str">
        <f t="shared" si="4"/>
        <v>33864.527</v>
      </c>
      <c r="H16" s="44">
        <f t="shared" si="5"/>
        <v>-18696</v>
      </c>
      <c r="I16" s="53" t="s">
        <v>97</v>
      </c>
      <c r="J16" s="54" t="s">
        <v>98</v>
      </c>
      <c r="K16" s="53">
        <v>-18696</v>
      </c>
      <c r="L16" s="53" t="s">
        <v>99</v>
      </c>
      <c r="M16" s="54" t="s">
        <v>82</v>
      </c>
      <c r="N16" s="54"/>
      <c r="O16" s="55" t="s">
        <v>83</v>
      </c>
      <c r="P16" s="55" t="s">
        <v>84</v>
      </c>
    </row>
    <row r="17" spans="1:16" ht="12.75" customHeight="1" thickBot="1">
      <c r="A17" s="44" t="str">
        <f t="shared" si="0"/>
        <v> MHAR 21.9 </v>
      </c>
      <c r="B17" s="3" t="str">
        <f t="shared" si="1"/>
        <v>I</v>
      </c>
      <c r="C17" s="44">
        <f t="shared" si="2"/>
        <v>33888.451000000001</v>
      </c>
      <c r="D17" s="15" t="str">
        <f t="shared" si="3"/>
        <v>vis</v>
      </c>
      <c r="E17" s="52">
        <f>VLOOKUP(C17,Active!C$21:E$964,3,FALSE)</f>
        <v>-18672.003224687396</v>
      </c>
      <c r="F17" s="3" t="s">
        <v>76</v>
      </c>
      <c r="G17" s="15" t="str">
        <f t="shared" si="4"/>
        <v>33888.451</v>
      </c>
      <c r="H17" s="44">
        <f t="shared" si="5"/>
        <v>-18672</v>
      </c>
      <c r="I17" s="53" t="s">
        <v>100</v>
      </c>
      <c r="J17" s="54" t="s">
        <v>101</v>
      </c>
      <c r="K17" s="53">
        <v>-18672</v>
      </c>
      <c r="L17" s="53" t="s">
        <v>102</v>
      </c>
      <c r="M17" s="54" t="s">
        <v>82</v>
      </c>
      <c r="N17" s="54"/>
      <c r="O17" s="55" t="s">
        <v>83</v>
      </c>
      <c r="P17" s="55" t="s">
        <v>84</v>
      </c>
    </row>
    <row r="18" spans="1:16" ht="12.75" customHeight="1" thickBot="1">
      <c r="A18" s="44" t="str">
        <f t="shared" si="0"/>
        <v> MHAR 21.9 </v>
      </c>
      <c r="B18" s="3" t="str">
        <f t="shared" si="1"/>
        <v>I</v>
      </c>
      <c r="C18" s="44">
        <f t="shared" si="2"/>
        <v>34191.498</v>
      </c>
      <c r="D18" s="15" t="str">
        <f t="shared" si="3"/>
        <v>vis</v>
      </c>
      <c r="E18" s="52">
        <f>VLOOKUP(C18,Active!C$21:E$964,3,FALSE)</f>
        <v>-18367.986350053943</v>
      </c>
      <c r="F18" s="3" t="s">
        <v>76</v>
      </c>
      <c r="G18" s="15" t="str">
        <f t="shared" si="4"/>
        <v>34191.498</v>
      </c>
      <c r="H18" s="44">
        <f t="shared" si="5"/>
        <v>-18368</v>
      </c>
      <c r="I18" s="53" t="s">
        <v>103</v>
      </c>
      <c r="J18" s="54" t="s">
        <v>104</v>
      </c>
      <c r="K18" s="53">
        <v>-18368</v>
      </c>
      <c r="L18" s="53" t="s">
        <v>105</v>
      </c>
      <c r="M18" s="54" t="s">
        <v>82</v>
      </c>
      <c r="N18" s="54"/>
      <c r="O18" s="55" t="s">
        <v>83</v>
      </c>
      <c r="P18" s="55" t="s">
        <v>84</v>
      </c>
    </row>
    <row r="19" spans="1:16" ht="12.75" customHeight="1" thickBot="1">
      <c r="A19" s="44" t="str">
        <f t="shared" si="0"/>
        <v> MHAR 21.9 </v>
      </c>
      <c r="B19" s="3" t="str">
        <f t="shared" si="1"/>
        <v>I</v>
      </c>
      <c r="C19" s="44">
        <f t="shared" si="2"/>
        <v>35509.264999999999</v>
      </c>
      <c r="D19" s="15" t="str">
        <f t="shared" si="3"/>
        <v>vis</v>
      </c>
      <c r="E19" s="52">
        <f>VLOOKUP(C19,Active!C$21:E$964,3,FALSE)</f>
        <v>-17046.001955438242</v>
      </c>
      <c r="F19" s="3" t="s">
        <v>76</v>
      </c>
      <c r="G19" s="15" t="str">
        <f t="shared" si="4"/>
        <v>35509.265</v>
      </c>
      <c r="H19" s="44">
        <f t="shared" si="5"/>
        <v>-17046</v>
      </c>
      <c r="I19" s="53" t="s">
        <v>106</v>
      </c>
      <c r="J19" s="54" t="s">
        <v>107</v>
      </c>
      <c r="K19" s="53">
        <v>-17046</v>
      </c>
      <c r="L19" s="53" t="s">
        <v>108</v>
      </c>
      <c r="M19" s="54" t="s">
        <v>82</v>
      </c>
      <c r="N19" s="54"/>
      <c r="O19" s="55" t="s">
        <v>83</v>
      </c>
      <c r="P19" s="55" t="s">
        <v>84</v>
      </c>
    </row>
    <row r="20" spans="1:16" ht="12.75" customHeight="1" thickBot="1">
      <c r="A20" s="44" t="str">
        <f t="shared" si="0"/>
        <v> MHAR 21.9 </v>
      </c>
      <c r="B20" s="3" t="str">
        <f t="shared" si="1"/>
        <v>II</v>
      </c>
      <c r="C20" s="44">
        <f t="shared" si="2"/>
        <v>35551.624000000003</v>
      </c>
      <c r="D20" s="15" t="str">
        <f t="shared" si="3"/>
        <v>vis</v>
      </c>
      <c r="E20" s="52">
        <f>VLOOKUP(C20,Active!C$21:E$964,3,FALSE)</f>
        <v>-17003.507389273258</v>
      </c>
      <c r="F20" s="3" t="s">
        <v>76</v>
      </c>
      <c r="G20" s="15" t="str">
        <f t="shared" si="4"/>
        <v>35551.624</v>
      </c>
      <c r="H20" s="44">
        <f t="shared" si="5"/>
        <v>-17003.5</v>
      </c>
      <c r="I20" s="53" t="s">
        <v>109</v>
      </c>
      <c r="J20" s="54" t="s">
        <v>110</v>
      </c>
      <c r="K20" s="53">
        <v>-17003.5</v>
      </c>
      <c r="L20" s="53" t="s">
        <v>111</v>
      </c>
      <c r="M20" s="54" t="s">
        <v>82</v>
      </c>
      <c r="N20" s="54"/>
      <c r="O20" s="55" t="s">
        <v>83</v>
      </c>
      <c r="P20" s="55" t="s">
        <v>84</v>
      </c>
    </row>
    <row r="21" spans="1:16" ht="12.75" customHeight="1" thickBot="1">
      <c r="A21" s="44" t="str">
        <f t="shared" si="0"/>
        <v> MHAR 21.9 </v>
      </c>
      <c r="B21" s="3" t="str">
        <f t="shared" si="1"/>
        <v>I</v>
      </c>
      <c r="C21" s="44">
        <f t="shared" si="2"/>
        <v>36378.47</v>
      </c>
      <c r="D21" s="15" t="str">
        <f t="shared" si="3"/>
        <v>vis</v>
      </c>
      <c r="E21" s="52">
        <f>VLOOKUP(C21,Active!C$21:E$964,3,FALSE)</f>
        <v>-16174.015143109547</v>
      </c>
      <c r="F21" s="3" t="s">
        <v>76</v>
      </c>
      <c r="G21" s="15" t="str">
        <f t="shared" si="4"/>
        <v>36378.470</v>
      </c>
      <c r="H21" s="44">
        <f t="shared" si="5"/>
        <v>-16174</v>
      </c>
      <c r="I21" s="53" t="s">
        <v>112</v>
      </c>
      <c r="J21" s="54" t="s">
        <v>113</v>
      </c>
      <c r="K21" s="53">
        <v>-16174</v>
      </c>
      <c r="L21" s="53" t="s">
        <v>114</v>
      </c>
      <c r="M21" s="54" t="s">
        <v>82</v>
      </c>
      <c r="N21" s="54"/>
      <c r="O21" s="55" t="s">
        <v>83</v>
      </c>
      <c r="P21" s="55" t="s">
        <v>84</v>
      </c>
    </row>
    <row r="22" spans="1:16" ht="12.75" customHeight="1" thickBot="1">
      <c r="A22" s="44" t="str">
        <f t="shared" si="0"/>
        <v> MHAR 21.9 </v>
      </c>
      <c r="B22" s="3" t="str">
        <f t="shared" si="1"/>
        <v>I</v>
      </c>
      <c r="C22" s="44">
        <f t="shared" si="2"/>
        <v>36394.419000000002</v>
      </c>
      <c r="D22" s="15" t="str">
        <f t="shared" si="3"/>
        <v>vis</v>
      </c>
      <c r="E22" s="52">
        <f>VLOOKUP(C22,Active!C$21:E$964,3,FALSE)</f>
        <v>-16158.01509977129</v>
      </c>
      <c r="F22" s="3" t="s">
        <v>76</v>
      </c>
      <c r="G22" s="15" t="str">
        <f t="shared" si="4"/>
        <v>36394.419</v>
      </c>
      <c r="H22" s="44">
        <f t="shared" si="5"/>
        <v>-16158</v>
      </c>
      <c r="I22" s="53" t="s">
        <v>115</v>
      </c>
      <c r="J22" s="54" t="s">
        <v>116</v>
      </c>
      <c r="K22" s="53">
        <v>-16158</v>
      </c>
      <c r="L22" s="53" t="s">
        <v>114</v>
      </c>
      <c r="M22" s="54" t="s">
        <v>82</v>
      </c>
      <c r="N22" s="54"/>
      <c r="O22" s="55" t="s">
        <v>83</v>
      </c>
      <c r="P22" s="55" t="s">
        <v>84</v>
      </c>
    </row>
    <row r="23" spans="1:16" ht="12.75" customHeight="1" thickBot="1">
      <c r="A23" s="44" t="str">
        <f t="shared" si="0"/>
        <v> MHAR 21.9 </v>
      </c>
      <c r="B23" s="3" t="str">
        <f t="shared" si="1"/>
        <v>I</v>
      </c>
      <c r="C23" s="44">
        <f t="shared" si="2"/>
        <v>36395.440000000002</v>
      </c>
      <c r="D23" s="15" t="str">
        <f t="shared" si="3"/>
        <v>vis</v>
      </c>
      <c r="E23" s="52">
        <f>VLOOKUP(C23,Active!C$21:E$964,3,FALSE)</f>
        <v>-16156.990832152733</v>
      </c>
      <c r="F23" s="3" t="s">
        <v>76</v>
      </c>
      <c r="G23" s="15" t="str">
        <f t="shared" si="4"/>
        <v>36395.440</v>
      </c>
      <c r="H23" s="44">
        <f t="shared" si="5"/>
        <v>-16157</v>
      </c>
      <c r="I23" s="53" t="s">
        <v>117</v>
      </c>
      <c r="J23" s="54" t="s">
        <v>118</v>
      </c>
      <c r="K23" s="53">
        <v>-16157</v>
      </c>
      <c r="L23" s="53" t="s">
        <v>119</v>
      </c>
      <c r="M23" s="54" t="s">
        <v>82</v>
      </c>
      <c r="N23" s="54"/>
      <c r="O23" s="55" t="s">
        <v>83</v>
      </c>
      <c r="P23" s="55" t="s">
        <v>84</v>
      </c>
    </row>
    <row r="24" spans="1:16" ht="12.75" customHeight="1" thickBot="1">
      <c r="A24" s="44" t="str">
        <f t="shared" si="0"/>
        <v> MHAR 21.9 </v>
      </c>
      <c r="B24" s="3" t="str">
        <f t="shared" si="1"/>
        <v>I</v>
      </c>
      <c r="C24" s="44">
        <f t="shared" si="2"/>
        <v>36400.421000000002</v>
      </c>
      <c r="D24" s="15" t="str">
        <f t="shared" si="3"/>
        <v>vis</v>
      </c>
      <c r="E24" s="52">
        <f>VLOOKUP(C24,Active!C$21:E$964,3,FALSE)</f>
        <v>-16151.993890910782</v>
      </c>
      <c r="F24" s="3" t="s">
        <v>76</v>
      </c>
      <c r="G24" s="15" t="str">
        <f t="shared" si="4"/>
        <v>36400.421</v>
      </c>
      <c r="H24" s="44">
        <f t="shared" si="5"/>
        <v>-16152</v>
      </c>
      <c r="I24" s="53" t="s">
        <v>120</v>
      </c>
      <c r="J24" s="54" t="s">
        <v>121</v>
      </c>
      <c r="K24" s="53">
        <v>-16152</v>
      </c>
      <c r="L24" s="53" t="s">
        <v>122</v>
      </c>
      <c r="M24" s="54" t="s">
        <v>82</v>
      </c>
      <c r="N24" s="54"/>
      <c r="O24" s="55" t="s">
        <v>83</v>
      </c>
      <c r="P24" s="55" t="s">
        <v>84</v>
      </c>
    </row>
    <row r="25" spans="1:16" ht="12.75" customHeight="1" thickBot="1">
      <c r="A25" s="44" t="str">
        <f t="shared" si="0"/>
        <v> MHAR 18.7 </v>
      </c>
      <c r="B25" s="3" t="str">
        <f t="shared" si="1"/>
        <v>I</v>
      </c>
      <c r="C25" s="44">
        <f t="shared" si="2"/>
        <v>37016.430999999997</v>
      </c>
      <c r="D25" s="15" t="str">
        <f t="shared" si="3"/>
        <v>vis</v>
      </c>
      <c r="E25" s="52">
        <f>VLOOKUP(C25,Active!C$21:E$964,3,FALSE)</f>
        <v>-15534.012406378833</v>
      </c>
      <c r="F25" s="3" t="s">
        <v>76</v>
      </c>
      <c r="G25" s="15" t="str">
        <f t="shared" si="4"/>
        <v>37016.431</v>
      </c>
      <c r="H25" s="44">
        <f t="shared" si="5"/>
        <v>-15534</v>
      </c>
      <c r="I25" s="53" t="s">
        <v>123</v>
      </c>
      <c r="J25" s="54" t="s">
        <v>124</v>
      </c>
      <c r="K25" s="53">
        <v>-15534</v>
      </c>
      <c r="L25" s="53" t="s">
        <v>81</v>
      </c>
      <c r="M25" s="54" t="s">
        <v>82</v>
      </c>
      <c r="N25" s="54"/>
      <c r="O25" s="55" t="s">
        <v>83</v>
      </c>
      <c r="P25" s="55" t="s">
        <v>125</v>
      </c>
    </row>
    <row r="26" spans="1:16" ht="12.75" customHeight="1" thickBot="1">
      <c r="A26" s="44" t="str">
        <f t="shared" si="0"/>
        <v> MHAR 21.9 </v>
      </c>
      <c r="B26" s="3" t="str">
        <f t="shared" si="1"/>
        <v>I</v>
      </c>
      <c r="C26" s="44">
        <f t="shared" si="2"/>
        <v>37045.351000000002</v>
      </c>
      <c r="D26" s="15" t="str">
        <f t="shared" si="3"/>
        <v>vis</v>
      </c>
      <c r="E26" s="52">
        <f>VLOOKUP(C26,Active!C$21:E$964,3,FALSE)</f>
        <v>-15504.999850523138</v>
      </c>
      <c r="F26" s="3" t="s">
        <v>76</v>
      </c>
      <c r="G26" s="15" t="str">
        <f t="shared" si="4"/>
        <v>37045.351</v>
      </c>
      <c r="H26" s="44">
        <f t="shared" si="5"/>
        <v>-15505</v>
      </c>
      <c r="I26" s="53" t="s">
        <v>129</v>
      </c>
      <c r="J26" s="54" t="s">
        <v>130</v>
      </c>
      <c r="K26" s="53">
        <v>-15505</v>
      </c>
      <c r="L26" s="53" t="s">
        <v>131</v>
      </c>
      <c r="M26" s="54" t="s">
        <v>82</v>
      </c>
      <c r="N26" s="54"/>
      <c r="O26" s="55" t="s">
        <v>83</v>
      </c>
      <c r="P26" s="55" t="s">
        <v>84</v>
      </c>
    </row>
    <row r="27" spans="1:16" ht="12.75" customHeight="1" thickBot="1">
      <c r="A27" s="44" t="str">
        <f t="shared" si="0"/>
        <v> MHAR 18.7 </v>
      </c>
      <c r="B27" s="3" t="str">
        <f t="shared" si="1"/>
        <v>II</v>
      </c>
      <c r="C27" s="44">
        <f t="shared" si="2"/>
        <v>39027.508999999998</v>
      </c>
      <c r="D27" s="15" t="str">
        <f t="shared" si="3"/>
        <v>vis</v>
      </c>
      <c r="E27" s="52">
        <f>VLOOKUP(C27,Active!C$21:E$964,3,FALSE)</f>
        <v>-13516.4981323418</v>
      </c>
      <c r="F27" s="3" t="s">
        <v>76</v>
      </c>
      <c r="G27" s="15" t="str">
        <f t="shared" si="4"/>
        <v>39027.509</v>
      </c>
      <c r="H27" s="44">
        <f t="shared" si="5"/>
        <v>-13516.5</v>
      </c>
      <c r="I27" s="53" t="s">
        <v>138</v>
      </c>
      <c r="J27" s="54" t="s">
        <v>139</v>
      </c>
      <c r="K27" s="53">
        <v>-13516.5</v>
      </c>
      <c r="L27" s="53" t="s">
        <v>134</v>
      </c>
      <c r="M27" s="54" t="s">
        <v>82</v>
      </c>
      <c r="N27" s="54"/>
      <c r="O27" s="55" t="s">
        <v>83</v>
      </c>
      <c r="P27" s="55" t="s">
        <v>125</v>
      </c>
    </row>
    <row r="28" spans="1:16" ht="12.75" customHeight="1" thickBot="1">
      <c r="A28" s="44" t="str">
        <f t="shared" si="0"/>
        <v> MHAR 21.9 </v>
      </c>
      <c r="B28" s="3" t="str">
        <f t="shared" si="1"/>
        <v>II</v>
      </c>
      <c r="C28" s="44">
        <f t="shared" si="2"/>
        <v>39029.500999999997</v>
      </c>
      <c r="D28" s="15" t="str">
        <f t="shared" si="3"/>
        <v>vis</v>
      </c>
      <c r="E28" s="52">
        <f>VLOOKUP(C28,Active!C$21:E$964,3,FALSE)</f>
        <v>-13514.499757125184</v>
      </c>
      <c r="F28" s="3" t="s">
        <v>76</v>
      </c>
      <c r="G28" s="15" t="str">
        <f t="shared" si="4"/>
        <v>39029.501</v>
      </c>
      <c r="H28" s="44">
        <f t="shared" si="5"/>
        <v>-13514.5</v>
      </c>
      <c r="I28" s="53" t="s">
        <v>143</v>
      </c>
      <c r="J28" s="54" t="s">
        <v>144</v>
      </c>
      <c r="K28" s="53">
        <v>-13514.5</v>
      </c>
      <c r="L28" s="53" t="s">
        <v>131</v>
      </c>
      <c r="M28" s="54" t="s">
        <v>82</v>
      </c>
      <c r="N28" s="54"/>
      <c r="O28" s="55" t="s">
        <v>83</v>
      </c>
      <c r="P28" s="55" t="s">
        <v>84</v>
      </c>
    </row>
    <row r="29" spans="1:16" ht="12.75" customHeight="1" thickBot="1">
      <c r="A29" s="44" t="str">
        <f t="shared" si="0"/>
        <v> MHAR 21.9 </v>
      </c>
      <c r="B29" s="3" t="str">
        <f t="shared" si="1"/>
        <v>I</v>
      </c>
      <c r="C29" s="44">
        <f t="shared" si="2"/>
        <v>40152.402999999998</v>
      </c>
      <c r="D29" s="15" t="str">
        <f t="shared" si="3"/>
        <v>vis</v>
      </c>
      <c r="E29" s="52">
        <f>VLOOKUP(C29,Active!C$21:E$964,3,FALSE)</f>
        <v>-12388.004010393961</v>
      </c>
      <c r="F29" s="3" t="s">
        <v>76</v>
      </c>
      <c r="G29" s="15" t="str">
        <f t="shared" si="4"/>
        <v>40152.403</v>
      </c>
      <c r="H29" s="44">
        <f t="shared" si="5"/>
        <v>-12388</v>
      </c>
      <c r="I29" s="53" t="s">
        <v>159</v>
      </c>
      <c r="J29" s="54" t="s">
        <v>160</v>
      </c>
      <c r="K29" s="53">
        <v>-12388</v>
      </c>
      <c r="L29" s="53" t="s">
        <v>102</v>
      </c>
      <c r="M29" s="54" t="s">
        <v>82</v>
      </c>
      <c r="N29" s="54"/>
      <c r="O29" s="55" t="s">
        <v>83</v>
      </c>
      <c r="P29" s="55" t="s">
        <v>84</v>
      </c>
    </row>
    <row r="30" spans="1:16" ht="12.75" customHeight="1" thickBot="1">
      <c r="A30" s="44" t="str">
        <f t="shared" si="0"/>
        <v> MHAR 21.9 </v>
      </c>
      <c r="B30" s="3" t="str">
        <f t="shared" si="1"/>
        <v>I</v>
      </c>
      <c r="C30" s="44">
        <f t="shared" si="2"/>
        <v>44254.267999999996</v>
      </c>
      <c r="D30" s="15" t="str">
        <f t="shared" si="3"/>
        <v>vis</v>
      </c>
      <c r="E30" s="52">
        <f>VLOOKUP(C30,Active!C$21:E$964,3,FALSE)</f>
        <v>-8273.0113608433658</v>
      </c>
      <c r="F30" s="3" t="s">
        <v>76</v>
      </c>
      <c r="G30" s="15" t="str">
        <f t="shared" si="4"/>
        <v>44254.268</v>
      </c>
      <c r="H30" s="44">
        <f t="shared" si="5"/>
        <v>-8273</v>
      </c>
      <c r="I30" s="53" t="s">
        <v>176</v>
      </c>
      <c r="J30" s="54" t="s">
        <v>177</v>
      </c>
      <c r="K30" s="53">
        <v>-8273</v>
      </c>
      <c r="L30" s="53" t="s">
        <v>178</v>
      </c>
      <c r="M30" s="54" t="s">
        <v>82</v>
      </c>
      <c r="N30" s="54"/>
      <c r="O30" s="55" t="s">
        <v>83</v>
      </c>
      <c r="P30" s="55" t="s">
        <v>84</v>
      </c>
    </row>
    <row r="31" spans="1:16" ht="12.75" customHeight="1" thickBot="1">
      <c r="A31" s="44" t="str">
        <f t="shared" si="0"/>
        <v> MHAR 21.9 </v>
      </c>
      <c r="B31" s="3" t="str">
        <f t="shared" si="1"/>
        <v>I</v>
      </c>
      <c r="C31" s="44">
        <f t="shared" si="2"/>
        <v>44256.256000000001</v>
      </c>
      <c r="D31" s="15" t="str">
        <f t="shared" si="3"/>
        <v>vis</v>
      </c>
      <c r="E31" s="52">
        <f>VLOOKUP(C31,Active!C$21:E$964,3,FALSE)</f>
        <v>-8271.0169984283857</v>
      </c>
      <c r="F31" s="3" t="s">
        <v>76</v>
      </c>
      <c r="G31" s="15" t="str">
        <f t="shared" si="4"/>
        <v>44256.256</v>
      </c>
      <c r="H31" s="44">
        <f t="shared" si="5"/>
        <v>-8271</v>
      </c>
      <c r="I31" s="53" t="s">
        <v>179</v>
      </c>
      <c r="J31" s="54" t="s">
        <v>180</v>
      </c>
      <c r="K31" s="53">
        <v>-8271</v>
      </c>
      <c r="L31" s="53" t="s">
        <v>114</v>
      </c>
      <c r="M31" s="54" t="s">
        <v>82</v>
      </c>
      <c r="N31" s="54"/>
      <c r="O31" s="55" t="s">
        <v>83</v>
      </c>
      <c r="P31" s="55" t="s">
        <v>84</v>
      </c>
    </row>
    <row r="32" spans="1:16" ht="12.75" customHeight="1" thickBot="1">
      <c r="A32" s="44" t="str">
        <f t="shared" si="0"/>
        <v>IBVS 2868 </v>
      </c>
      <c r="B32" s="3" t="str">
        <f t="shared" si="1"/>
        <v>I</v>
      </c>
      <c r="C32" s="44">
        <f t="shared" si="2"/>
        <v>46430.315999999999</v>
      </c>
      <c r="D32" s="15" t="str">
        <f t="shared" si="3"/>
        <v>vis</v>
      </c>
      <c r="E32" s="52">
        <f>VLOOKUP(C32,Active!C$21:E$964,3,FALSE)</f>
        <v>-6089.9991151772401</v>
      </c>
      <c r="F32" s="3" t="s">
        <v>76</v>
      </c>
      <c r="G32" s="15" t="str">
        <f t="shared" si="4"/>
        <v>46430.316</v>
      </c>
      <c r="H32" s="44">
        <f t="shared" si="5"/>
        <v>-6090</v>
      </c>
      <c r="I32" s="53" t="s">
        <v>181</v>
      </c>
      <c r="J32" s="54" t="s">
        <v>182</v>
      </c>
      <c r="K32" s="53">
        <v>-6090</v>
      </c>
      <c r="L32" s="53" t="s">
        <v>134</v>
      </c>
      <c r="M32" s="54" t="s">
        <v>78</v>
      </c>
      <c r="N32" s="54"/>
      <c r="O32" s="55" t="s">
        <v>183</v>
      </c>
      <c r="P32" s="56" t="s">
        <v>184</v>
      </c>
    </row>
    <row r="33" spans="1:16" ht="12.75" customHeight="1" thickBot="1">
      <c r="A33" s="44" t="str">
        <f t="shared" si="0"/>
        <v> MHAR 21.9 </v>
      </c>
      <c r="B33" s="3" t="str">
        <f t="shared" si="1"/>
        <v>I</v>
      </c>
      <c r="C33" s="44">
        <f t="shared" si="2"/>
        <v>46713.391000000003</v>
      </c>
      <c r="D33" s="15" t="str">
        <f t="shared" si="3"/>
        <v>vis</v>
      </c>
      <c r="E33" s="52">
        <f>VLOOKUP(C33,Active!C$21:E$964,3,FALSE)</f>
        <v>-5806.0181591312576</v>
      </c>
      <c r="F33" s="3" t="s">
        <v>76</v>
      </c>
      <c r="G33" s="15" t="str">
        <f t="shared" si="4"/>
        <v>46713.391</v>
      </c>
      <c r="H33" s="44">
        <f t="shared" si="5"/>
        <v>-5806</v>
      </c>
      <c r="I33" s="53" t="s">
        <v>185</v>
      </c>
      <c r="J33" s="54" t="s">
        <v>186</v>
      </c>
      <c r="K33" s="53">
        <v>-5806</v>
      </c>
      <c r="L33" s="53" t="s">
        <v>187</v>
      </c>
      <c r="M33" s="54" t="s">
        <v>82</v>
      </c>
      <c r="N33" s="54"/>
      <c r="O33" s="55" t="s">
        <v>83</v>
      </c>
      <c r="P33" s="55" t="s">
        <v>84</v>
      </c>
    </row>
    <row r="34" spans="1:16" ht="12.75" customHeight="1" thickBot="1">
      <c r="A34" s="44" t="str">
        <f t="shared" si="0"/>
        <v> MHAR 21.9 </v>
      </c>
      <c r="B34" s="3" t="str">
        <f t="shared" si="1"/>
        <v>I</v>
      </c>
      <c r="C34" s="44">
        <f t="shared" si="2"/>
        <v>46714.411</v>
      </c>
      <c r="D34" s="15" t="str">
        <f t="shared" si="3"/>
        <v>vis</v>
      </c>
      <c r="E34" s="52">
        <f>VLOOKUP(C34,Active!C$21:E$964,3,FALSE)</f>
        <v>-5804.9948947131143</v>
      </c>
      <c r="F34" s="3" t="s">
        <v>76</v>
      </c>
      <c r="G34" s="15" t="str">
        <f t="shared" si="4"/>
        <v>46714.411</v>
      </c>
      <c r="H34" s="44">
        <f t="shared" si="5"/>
        <v>-5805</v>
      </c>
      <c r="I34" s="53" t="s">
        <v>188</v>
      </c>
      <c r="J34" s="54" t="s">
        <v>189</v>
      </c>
      <c r="K34" s="53">
        <v>-5805</v>
      </c>
      <c r="L34" s="53" t="s">
        <v>190</v>
      </c>
      <c r="M34" s="54" t="s">
        <v>82</v>
      </c>
      <c r="N34" s="54"/>
      <c r="O34" s="55" t="s">
        <v>83</v>
      </c>
      <c r="P34" s="55" t="s">
        <v>84</v>
      </c>
    </row>
    <row r="35" spans="1:16" ht="12.75" customHeight="1" thickBot="1">
      <c r="A35" s="44" t="str">
        <f t="shared" si="0"/>
        <v>BAVM 55 </v>
      </c>
      <c r="B35" s="3" t="str">
        <f t="shared" si="1"/>
        <v>II</v>
      </c>
      <c r="C35" s="44">
        <f t="shared" si="2"/>
        <v>47470.485800000002</v>
      </c>
      <c r="D35" s="15" t="str">
        <f t="shared" si="3"/>
        <v>vis</v>
      </c>
      <c r="E35" s="52">
        <f>VLOOKUP(C35,Active!C$21:E$964,3,FALSE)</f>
        <v>-5046.5003454018997</v>
      </c>
      <c r="F35" s="3" t="s">
        <v>76</v>
      </c>
      <c r="G35" s="15" t="str">
        <f t="shared" si="4"/>
        <v>47470.4858</v>
      </c>
      <c r="H35" s="44">
        <f t="shared" si="5"/>
        <v>-5046.5</v>
      </c>
      <c r="I35" s="53" t="s">
        <v>191</v>
      </c>
      <c r="J35" s="54" t="s">
        <v>192</v>
      </c>
      <c r="K35" s="53">
        <v>-5046.5</v>
      </c>
      <c r="L35" s="53" t="s">
        <v>193</v>
      </c>
      <c r="M35" s="54" t="s">
        <v>194</v>
      </c>
      <c r="N35" s="54" t="s">
        <v>195</v>
      </c>
      <c r="O35" s="55" t="s">
        <v>196</v>
      </c>
      <c r="P35" s="56" t="s">
        <v>197</v>
      </c>
    </row>
    <row r="36" spans="1:16" ht="12.75" customHeight="1" thickBot="1">
      <c r="A36" s="44" t="str">
        <f t="shared" si="0"/>
        <v>BAVM 55 </v>
      </c>
      <c r="B36" s="3" t="str">
        <f t="shared" si="1"/>
        <v>II</v>
      </c>
      <c r="C36" s="44">
        <f t="shared" si="2"/>
        <v>47769.529900000001</v>
      </c>
      <c r="D36" s="15" t="str">
        <f t="shared" si="3"/>
        <v>vis</v>
      </c>
      <c r="E36" s="52">
        <f>VLOOKUP(C36,Active!C$21:E$964,3,FALSE)</f>
        <v>-4746.4991816894244</v>
      </c>
      <c r="F36" s="3" t="s">
        <v>76</v>
      </c>
      <c r="G36" s="15" t="str">
        <f t="shared" si="4"/>
        <v>47769.5299</v>
      </c>
      <c r="H36" s="44">
        <f t="shared" si="5"/>
        <v>-4746.5</v>
      </c>
      <c r="I36" s="53" t="s">
        <v>198</v>
      </c>
      <c r="J36" s="54" t="s">
        <v>199</v>
      </c>
      <c r="K36" s="53">
        <v>-4746.5</v>
      </c>
      <c r="L36" s="53" t="s">
        <v>200</v>
      </c>
      <c r="M36" s="54" t="s">
        <v>194</v>
      </c>
      <c r="N36" s="54" t="s">
        <v>195</v>
      </c>
      <c r="O36" s="55" t="s">
        <v>196</v>
      </c>
      <c r="P36" s="56" t="s">
        <v>197</v>
      </c>
    </row>
    <row r="37" spans="1:16" ht="12.75" customHeight="1" thickBot="1">
      <c r="A37" s="44" t="str">
        <f t="shared" si="0"/>
        <v>BAVM 55 </v>
      </c>
      <c r="B37" s="3" t="str">
        <f t="shared" si="1"/>
        <v>II</v>
      </c>
      <c r="C37" s="44">
        <f t="shared" si="2"/>
        <v>48093.491300000002</v>
      </c>
      <c r="D37" s="15" t="str">
        <f t="shared" si="3"/>
        <v>vis</v>
      </c>
      <c r="E37" s="52">
        <f>VLOOKUP(C37,Active!C$21:E$964,3,FALSE)</f>
        <v>-4421.5009724021565</v>
      </c>
      <c r="F37" s="3" t="s">
        <v>76</v>
      </c>
      <c r="G37" s="15" t="str">
        <f t="shared" si="4"/>
        <v>48093.4913</v>
      </c>
      <c r="H37" s="44">
        <f t="shared" si="5"/>
        <v>-4421.5</v>
      </c>
      <c r="I37" s="53" t="s">
        <v>207</v>
      </c>
      <c r="J37" s="54" t="s">
        <v>208</v>
      </c>
      <c r="K37" s="53">
        <v>-4421.5</v>
      </c>
      <c r="L37" s="53" t="s">
        <v>209</v>
      </c>
      <c r="M37" s="54" t="s">
        <v>194</v>
      </c>
      <c r="N37" s="54" t="s">
        <v>195</v>
      </c>
      <c r="O37" s="55" t="s">
        <v>196</v>
      </c>
      <c r="P37" s="56" t="s">
        <v>197</v>
      </c>
    </row>
    <row r="38" spans="1:16" ht="12.75" customHeight="1" thickBot="1">
      <c r="A38" s="44" t="str">
        <f t="shared" si="0"/>
        <v>BAVM 55 </v>
      </c>
      <c r="B38" s="3" t="str">
        <f t="shared" si="1"/>
        <v>I</v>
      </c>
      <c r="C38" s="44">
        <f t="shared" si="2"/>
        <v>48205.632599999997</v>
      </c>
      <c r="D38" s="15" t="str">
        <f t="shared" si="3"/>
        <v>vis</v>
      </c>
      <c r="E38" s="52">
        <f>VLOOKUP(C38,Active!C$21:E$964,3,FALSE)</f>
        <v>-4309.00077427008</v>
      </c>
      <c r="F38" s="3" t="s">
        <v>76</v>
      </c>
      <c r="G38" s="15" t="str">
        <f t="shared" si="4"/>
        <v>48205.6326</v>
      </c>
      <c r="H38" s="44">
        <f t="shared" si="5"/>
        <v>-4309</v>
      </c>
      <c r="I38" s="53" t="s">
        <v>210</v>
      </c>
      <c r="J38" s="54" t="s">
        <v>211</v>
      </c>
      <c r="K38" s="53">
        <v>-4309</v>
      </c>
      <c r="L38" s="53" t="s">
        <v>212</v>
      </c>
      <c r="M38" s="54" t="s">
        <v>194</v>
      </c>
      <c r="N38" s="54" t="s">
        <v>195</v>
      </c>
      <c r="O38" s="55" t="s">
        <v>196</v>
      </c>
      <c r="P38" s="56" t="s">
        <v>197</v>
      </c>
    </row>
    <row r="39" spans="1:16" ht="12.75" customHeight="1" thickBot="1">
      <c r="A39" s="44" t="str">
        <f t="shared" si="0"/>
        <v>BAVM 117 </v>
      </c>
      <c r="B39" s="3" t="str">
        <f t="shared" si="1"/>
        <v>II</v>
      </c>
      <c r="C39" s="44">
        <f t="shared" si="2"/>
        <v>50001.387999999999</v>
      </c>
      <c r="D39" s="15" t="str">
        <f t="shared" si="3"/>
        <v>vis</v>
      </c>
      <c r="E39" s="52">
        <f>VLOOKUP(C39,Active!C$21:E$964,3,FALSE)</f>
        <v>-2507.4982208240745</v>
      </c>
      <c r="F39" s="3" t="s">
        <v>76</v>
      </c>
      <c r="G39" s="15" t="str">
        <f t="shared" si="4"/>
        <v>50001.388</v>
      </c>
      <c r="H39" s="44">
        <f t="shared" si="5"/>
        <v>-2507.5</v>
      </c>
      <c r="I39" s="53" t="s">
        <v>236</v>
      </c>
      <c r="J39" s="54" t="s">
        <v>237</v>
      </c>
      <c r="K39" s="53">
        <v>-2507.5</v>
      </c>
      <c r="L39" s="53" t="s">
        <v>238</v>
      </c>
      <c r="M39" s="54" t="s">
        <v>194</v>
      </c>
      <c r="N39" s="54" t="s">
        <v>195</v>
      </c>
      <c r="O39" s="55" t="s">
        <v>196</v>
      </c>
      <c r="P39" s="56" t="s">
        <v>239</v>
      </c>
    </row>
    <row r="40" spans="1:16" ht="12.75" customHeight="1" thickBot="1">
      <c r="A40" s="44" t="str">
        <f t="shared" si="0"/>
        <v>BAVM 102 </v>
      </c>
      <c r="B40" s="3" t="str">
        <f t="shared" si="1"/>
        <v>I</v>
      </c>
      <c r="C40" s="44">
        <f t="shared" si="2"/>
        <v>50489.324999999997</v>
      </c>
      <c r="D40" s="15" t="str">
        <f t="shared" si="3"/>
        <v>vis</v>
      </c>
      <c r="E40" s="52">
        <f>VLOOKUP(C40,Active!C$21:E$964,3,FALSE)</f>
        <v>-2017.999622395369</v>
      </c>
      <c r="F40" s="3" t="s">
        <v>76</v>
      </c>
      <c r="G40" s="15" t="str">
        <f t="shared" si="4"/>
        <v>50489.3250</v>
      </c>
      <c r="H40" s="44">
        <f t="shared" si="5"/>
        <v>-2018</v>
      </c>
      <c r="I40" s="53" t="s">
        <v>240</v>
      </c>
      <c r="J40" s="54" t="s">
        <v>241</v>
      </c>
      <c r="K40" s="53">
        <v>-2018</v>
      </c>
      <c r="L40" s="53" t="s">
        <v>200</v>
      </c>
      <c r="M40" s="54" t="s">
        <v>194</v>
      </c>
      <c r="N40" s="54" t="s">
        <v>195</v>
      </c>
      <c r="O40" s="55" t="s">
        <v>196</v>
      </c>
      <c r="P40" s="56" t="s">
        <v>242</v>
      </c>
    </row>
    <row r="41" spans="1:16" ht="12.75" customHeight="1" thickBot="1">
      <c r="A41" s="44" t="str">
        <f t="shared" si="0"/>
        <v>BAVM 152 </v>
      </c>
      <c r="B41" s="3" t="str">
        <f t="shared" si="1"/>
        <v>II</v>
      </c>
      <c r="C41" s="44">
        <f t="shared" si="2"/>
        <v>51867.413099999998</v>
      </c>
      <c r="D41" s="15" t="str">
        <f t="shared" si="3"/>
        <v>vis</v>
      </c>
      <c r="E41" s="52">
        <f>VLOOKUP(C41,Active!C$21:E$964,3,FALSE)</f>
        <v>-635.50107553116186</v>
      </c>
      <c r="F41" s="3" t="s">
        <v>76</v>
      </c>
      <c r="G41" s="15" t="str">
        <f t="shared" si="4"/>
        <v>51867.4131</v>
      </c>
      <c r="H41" s="44">
        <f t="shared" si="5"/>
        <v>-635.5</v>
      </c>
      <c r="I41" s="53" t="s">
        <v>243</v>
      </c>
      <c r="J41" s="54" t="s">
        <v>244</v>
      </c>
      <c r="K41" s="53">
        <v>-635.5</v>
      </c>
      <c r="L41" s="53" t="s">
        <v>245</v>
      </c>
      <c r="M41" s="54" t="s">
        <v>194</v>
      </c>
      <c r="N41" s="54" t="s">
        <v>195</v>
      </c>
      <c r="O41" s="55" t="s">
        <v>196</v>
      </c>
      <c r="P41" s="56" t="s">
        <v>246</v>
      </c>
    </row>
    <row r="42" spans="1:16" ht="12.75" customHeight="1" thickBot="1">
      <c r="A42" s="44" t="str">
        <f t="shared" si="0"/>
        <v>IBVS 5583 </v>
      </c>
      <c r="B42" s="3" t="str">
        <f t="shared" si="1"/>
        <v>I</v>
      </c>
      <c r="C42" s="44">
        <f t="shared" si="2"/>
        <v>52908.583599999998</v>
      </c>
      <c r="D42" s="15" t="str">
        <f t="shared" si="3"/>
        <v>vis</v>
      </c>
      <c r="E42" s="52">
        <f>VLOOKUP(C42,Active!C$21:E$964,3,FALSE)</f>
        <v>409.00159689441045</v>
      </c>
      <c r="F42" s="3" t="s">
        <v>76</v>
      </c>
      <c r="G42" s="15" t="str">
        <f t="shared" si="4"/>
        <v>52908.5836</v>
      </c>
      <c r="H42" s="44">
        <f t="shared" si="5"/>
        <v>409</v>
      </c>
      <c r="I42" s="53" t="s">
        <v>268</v>
      </c>
      <c r="J42" s="54" t="s">
        <v>269</v>
      </c>
      <c r="K42" s="53">
        <v>409</v>
      </c>
      <c r="L42" s="53" t="s">
        <v>270</v>
      </c>
      <c r="M42" s="54" t="s">
        <v>194</v>
      </c>
      <c r="N42" s="54" t="s">
        <v>249</v>
      </c>
      <c r="O42" s="55" t="s">
        <v>271</v>
      </c>
      <c r="P42" s="56" t="s">
        <v>272</v>
      </c>
    </row>
    <row r="43" spans="1:16" ht="12.75" customHeight="1" thickBot="1">
      <c r="A43" s="44" t="str">
        <f t="shared" ref="A43:A74" si="6">P43</f>
        <v>BAVM 172 </v>
      </c>
      <c r="B43" s="3" t="str">
        <f t="shared" ref="B43:B74" si="7">IF(H43=INT(H43),"I","II")</f>
        <v>I</v>
      </c>
      <c r="C43" s="44">
        <f t="shared" ref="C43:C74" si="8">1*G43</f>
        <v>52931.507799999999</v>
      </c>
      <c r="D43" s="15" t="str">
        <f t="shared" ref="D43:D74" si="9">VLOOKUP(F43,I$1:J$5,2,FALSE)</f>
        <v>vis</v>
      </c>
      <c r="E43" s="52">
        <f>VLOOKUP(C43,Active!C$21:E$964,3,FALSE)</f>
        <v>431.99916373213745</v>
      </c>
      <c r="F43" s="3" t="s">
        <v>76</v>
      </c>
      <c r="G43" s="15" t="str">
        <f t="shared" ref="G43:G74" si="10">MID(I43,3,LEN(I43)-3)</f>
        <v>52931.5078</v>
      </c>
      <c r="H43" s="44">
        <f t="shared" ref="H43:H74" si="11">1*K43</f>
        <v>432</v>
      </c>
      <c r="I43" s="53" t="s">
        <v>273</v>
      </c>
      <c r="J43" s="54" t="s">
        <v>274</v>
      </c>
      <c r="K43" s="53">
        <v>432</v>
      </c>
      <c r="L43" s="53" t="s">
        <v>275</v>
      </c>
      <c r="M43" s="54" t="s">
        <v>194</v>
      </c>
      <c r="N43" s="54" t="s">
        <v>276</v>
      </c>
      <c r="O43" s="55" t="s">
        <v>196</v>
      </c>
      <c r="P43" s="56" t="s">
        <v>277</v>
      </c>
    </row>
    <row r="44" spans="1:16" ht="12.75" customHeight="1" thickBot="1">
      <c r="A44" s="44" t="str">
        <f t="shared" si="6"/>
        <v> BBS 130 </v>
      </c>
      <c r="B44" s="3" t="str">
        <f t="shared" si="7"/>
        <v>I</v>
      </c>
      <c r="C44" s="44">
        <f t="shared" si="8"/>
        <v>52991.317300000002</v>
      </c>
      <c r="D44" s="15" t="str">
        <f t="shared" si="9"/>
        <v>vis</v>
      </c>
      <c r="E44" s="52">
        <f>VLOOKUP(C44,Active!C$21:E$964,3,FALSE)</f>
        <v>492.00007865091436</v>
      </c>
      <c r="F44" s="3" t="s">
        <v>76</v>
      </c>
      <c r="G44" s="15" t="str">
        <f t="shared" si="10"/>
        <v>52991.3173</v>
      </c>
      <c r="H44" s="44">
        <f t="shared" si="11"/>
        <v>492</v>
      </c>
      <c r="I44" s="53" t="s">
        <v>278</v>
      </c>
      <c r="J44" s="54" t="s">
        <v>279</v>
      </c>
      <c r="K44" s="53" t="s">
        <v>280</v>
      </c>
      <c r="L44" s="53" t="s">
        <v>254</v>
      </c>
      <c r="M44" s="54" t="s">
        <v>194</v>
      </c>
      <c r="N44" s="54" t="s">
        <v>249</v>
      </c>
      <c r="O44" s="55" t="s">
        <v>281</v>
      </c>
      <c r="P44" s="55" t="s">
        <v>282</v>
      </c>
    </row>
    <row r="45" spans="1:16" ht="12.75" customHeight="1" thickBot="1">
      <c r="A45" s="44" t="str">
        <f t="shared" si="6"/>
        <v>IBVS 5577 </v>
      </c>
      <c r="B45" s="3" t="str">
        <f t="shared" si="7"/>
        <v>II</v>
      </c>
      <c r="C45" s="44">
        <f t="shared" si="8"/>
        <v>53281.887540000003</v>
      </c>
      <c r="D45" s="15" t="str">
        <f t="shared" si="9"/>
        <v>vis</v>
      </c>
      <c r="E45" s="52">
        <f>VLOOKUP(C45,Active!C$21:E$964,3,FALSE)</f>
        <v>783.5002625375505</v>
      </c>
      <c r="F45" s="3" t="s">
        <v>76</v>
      </c>
      <c r="G45" s="15" t="str">
        <f t="shared" si="10"/>
        <v>53281.88754</v>
      </c>
      <c r="H45" s="44">
        <f t="shared" si="11"/>
        <v>783.5</v>
      </c>
      <c r="I45" s="53" t="s">
        <v>283</v>
      </c>
      <c r="J45" s="54" t="s">
        <v>284</v>
      </c>
      <c r="K45" s="53" t="s">
        <v>285</v>
      </c>
      <c r="L45" s="53" t="s">
        <v>286</v>
      </c>
      <c r="M45" s="54" t="s">
        <v>194</v>
      </c>
      <c r="N45" s="54" t="s">
        <v>249</v>
      </c>
      <c r="O45" s="55" t="s">
        <v>255</v>
      </c>
      <c r="P45" s="56" t="s">
        <v>287</v>
      </c>
    </row>
    <row r="46" spans="1:16" ht="12.75" customHeight="1" thickBot="1">
      <c r="A46" s="44" t="str">
        <f t="shared" si="6"/>
        <v>IBVS 5694 </v>
      </c>
      <c r="B46" s="3" t="str">
        <f t="shared" si="7"/>
        <v>I</v>
      </c>
      <c r="C46" s="44">
        <f t="shared" si="8"/>
        <v>53640.24</v>
      </c>
      <c r="D46" s="15" t="str">
        <f t="shared" si="9"/>
        <v>vis</v>
      </c>
      <c r="E46" s="52">
        <f>VLOOKUP(C46,Active!C$21:E$964,3,FALSE)</f>
        <v>1142.9995973153532</v>
      </c>
      <c r="F46" s="3" t="s">
        <v>76</v>
      </c>
      <c r="G46" s="15" t="str">
        <f t="shared" si="10"/>
        <v>53640.2400</v>
      </c>
      <c r="H46" s="44">
        <f t="shared" si="11"/>
        <v>1143</v>
      </c>
      <c r="I46" s="53" t="s">
        <v>293</v>
      </c>
      <c r="J46" s="54" t="s">
        <v>294</v>
      </c>
      <c r="K46" s="53" t="s">
        <v>295</v>
      </c>
      <c r="L46" s="53" t="s">
        <v>264</v>
      </c>
      <c r="M46" s="54" t="s">
        <v>194</v>
      </c>
      <c r="N46" s="54" t="s">
        <v>249</v>
      </c>
      <c r="O46" s="55" t="s">
        <v>296</v>
      </c>
      <c r="P46" s="56" t="s">
        <v>297</v>
      </c>
    </row>
    <row r="47" spans="1:16" ht="12.75" customHeight="1" thickBot="1">
      <c r="A47" s="44" t="str">
        <f t="shared" si="6"/>
        <v>IBVS 5670 </v>
      </c>
      <c r="B47" s="3" t="str">
        <f t="shared" si="7"/>
        <v>II</v>
      </c>
      <c r="C47" s="44">
        <f t="shared" si="8"/>
        <v>53661.671300000002</v>
      </c>
      <c r="D47" s="15" t="str">
        <f t="shared" si="9"/>
        <v>vis</v>
      </c>
      <c r="E47" s="52">
        <f>VLOOKUP(C47,Active!C$21:E$964,3,FALSE)</f>
        <v>1164.4994862610718</v>
      </c>
      <c r="F47" s="3" t="s">
        <v>76</v>
      </c>
      <c r="G47" s="15" t="str">
        <f t="shared" si="10"/>
        <v>53661.6713</v>
      </c>
      <c r="H47" s="44">
        <f t="shared" si="11"/>
        <v>1164.5</v>
      </c>
      <c r="I47" s="53" t="s">
        <v>298</v>
      </c>
      <c r="J47" s="54" t="s">
        <v>299</v>
      </c>
      <c r="K47" s="53" t="s">
        <v>300</v>
      </c>
      <c r="L47" s="53" t="s">
        <v>291</v>
      </c>
      <c r="M47" s="54" t="s">
        <v>194</v>
      </c>
      <c r="N47" s="54" t="s">
        <v>249</v>
      </c>
      <c r="O47" s="55" t="s">
        <v>255</v>
      </c>
      <c r="P47" s="56" t="s">
        <v>292</v>
      </c>
    </row>
    <row r="48" spans="1:16" ht="12.75" customHeight="1" thickBot="1">
      <c r="A48" s="44" t="str">
        <f t="shared" si="6"/>
        <v>IBVS 5670 </v>
      </c>
      <c r="B48" s="3" t="str">
        <f t="shared" si="7"/>
        <v>II</v>
      </c>
      <c r="C48" s="44">
        <f t="shared" si="8"/>
        <v>53692.572979999997</v>
      </c>
      <c r="D48" s="15" t="str">
        <f t="shared" si="9"/>
        <v>PE</v>
      </c>
      <c r="E48" s="52">
        <f>VLOOKUP(C48,Active!C$21:E$964,3,FALSE)</f>
        <v>1195.5000643051433</v>
      </c>
      <c r="F48" s="3" t="str">
        <f>LEFT(M48,1)</f>
        <v>E</v>
      </c>
      <c r="G48" s="15" t="str">
        <f t="shared" si="10"/>
        <v>53692.57298</v>
      </c>
      <c r="H48" s="44">
        <f t="shared" si="11"/>
        <v>1195.5</v>
      </c>
      <c r="I48" s="53" t="s">
        <v>306</v>
      </c>
      <c r="J48" s="54" t="s">
        <v>307</v>
      </c>
      <c r="K48" s="53" t="s">
        <v>308</v>
      </c>
      <c r="L48" s="53" t="s">
        <v>309</v>
      </c>
      <c r="M48" s="54" t="s">
        <v>194</v>
      </c>
      <c r="N48" s="54" t="s">
        <v>249</v>
      </c>
      <c r="O48" s="55" t="s">
        <v>255</v>
      </c>
      <c r="P48" s="56" t="s">
        <v>292</v>
      </c>
    </row>
    <row r="49" spans="1:16" ht="12.75" customHeight="1" thickBot="1">
      <c r="A49" s="44" t="str">
        <f t="shared" si="6"/>
        <v>IBVS 5670 </v>
      </c>
      <c r="B49" s="3" t="str">
        <f t="shared" si="7"/>
        <v>II</v>
      </c>
      <c r="C49" s="44">
        <f t="shared" si="8"/>
        <v>53696.560030000001</v>
      </c>
      <c r="D49" s="15" t="str">
        <f t="shared" si="9"/>
        <v>PE</v>
      </c>
      <c r="E49" s="52">
        <f>VLOOKUP(C49,Active!C$21:E$964,3,FALSE)</f>
        <v>1199.4998744996292</v>
      </c>
      <c r="F49" s="3" t="str">
        <f>LEFT(M49,1)</f>
        <v>E</v>
      </c>
      <c r="G49" s="15" t="str">
        <f t="shared" si="10"/>
        <v>53696.56003</v>
      </c>
      <c r="H49" s="44">
        <f t="shared" si="11"/>
        <v>1199.5</v>
      </c>
      <c r="I49" s="53" t="s">
        <v>310</v>
      </c>
      <c r="J49" s="54" t="s">
        <v>311</v>
      </c>
      <c r="K49" s="53" t="s">
        <v>312</v>
      </c>
      <c r="L49" s="53" t="s">
        <v>313</v>
      </c>
      <c r="M49" s="54" t="s">
        <v>194</v>
      </c>
      <c r="N49" s="54" t="s">
        <v>249</v>
      </c>
      <c r="O49" s="55" t="s">
        <v>255</v>
      </c>
      <c r="P49" s="56" t="s">
        <v>292</v>
      </c>
    </row>
    <row r="50" spans="1:16" ht="12.75" customHeight="1" thickBot="1">
      <c r="A50" s="44" t="str">
        <f t="shared" si="6"/>
        <v>IBVS 5670 </v>
      </c>
      <c r="B50" s="3" t="str">
        <f t="shared" si="7"/>
        <v>II</v>
      </c>
      <c r="C50" s="44">
        <f t="shared" si="8"/>
        <v>53704.534800000001</v>
      </c>
      <c r="D50" s="15" t="str">
        <f t="shared" si="9"/>
        <v>PE</v>
      </c>
      <c r="E50" s="52">
        <f>VLOOKUP(C50,Active!C$21:E$964,3,FALSE)</f>
        <v>1207.5001670328693</v>
      </c>
      <c r="F50" s="3" t="str">
        <f>LEFT(M50,1)</f>
        <v>E</v>
      </c>
      <c r="G50" s="15" t="str">
        <f t="shared" si="10"/>
        <v>53704.5348</v>
      </c>
      <c r="H50" s="44">
        <f t="shared" si="11"/>
        <v>1207.5</v>
      </c>
      <c r="I50" s="53" t="s">
        <v>314</v>
      </c>
      <c r="J50" s="54" t="s">
        <v>315</v>
      </c>
      <c r="K50" s="53" t="s">
        <v>316</v>
      </c>
      <c r="L50" s="53" t="s">
        <v>317</v>
      </c>
      <c r="M50" s="54" t="s">
        <v>194</v>
      </c>
      <c r="N50" s="54" t="s">
        <v>249</v>
      </c>
      <c r="O50" s="55" t="s">
        <v>255</v>
      </c>
      <c r="P50" s="56" t="s">
        <v>292</v>
      </c>
    </row>
    <row r="51" spans="1:16" ht="12.75" customHeight="1" thickBot="1">
      <c r="A51" s="44" t="str">
        <f t="shared" si="6"/>
        <v>BAVM 183 </v>
      </c>
      <c r="B51" s="3" t="str">
        <f t="shared" si="7"/>
        <v>II</v>
      </c>
      <c r="C51" s="44">
        <f t="shared" si="8"/>
        <v>54017.532700000003</v>
      </c>
      <c r="D51" s="15" t="str">
        <f t="shared" si="9"/>
        <v>vis</v>
      </c>
      <c r="E51" s="52">
        <f>VLOOKUP(C51,Active!C$21:E$964,3,FALSE)</f>
        <v>1521.499788625677</v>
      </c>
      <c r="F51" s="3" t="s">
        <v>76</v>
      </c>
      <c r="G51" s="15" t="str">
        <f t="shared" si="10"/>
        <v>54017.5327</v>
      </c>
      <c r="H51" s="44">
        <f t="shared" si="11"/>
        <v>1521.5</v>
      </c>
      <c r="I51" s="53" t="s">
        <v>318</v>
      </c>
      <c r="J51" s="54" t="s">
        <v>319</v>
      </c>
      <c r="K51" s="53" t="s">
        <v>320</v>
      </c>
      <c r="L51" s="53" t="s">
        <v>321</v>
      </c>
      <c r="M51" s="54" t="s">
        <v>322</v>
      </c>
      <c r="N51" s="54" t="s">
        <v>276</v>
      </c>
      <c r="O51" s="55" t="s">
        <v>196</v>
      </c>
      <c r="P51" s="56" t="s">
        <v>323</v>
      </c>
    </row>
    <row r="52" spans="1:16" ht="12.75" customHeight="1" thickBot="1">
      <c r="A52" s="44" t="str">
        <f t="shared" si="6"/>
        <v> BBS 133 (=IBVS 5781) </v>
      </c>
      <c r="B52" s="3" t="str">
        <f t="shared" si="7"/>
        <v>II</v>
      </c>
      <c r="C52" s="44">
        <f t="shared" si="8"/>
        <v>54090.300199999998</v>
      </c>
      <c r="D52" s="15" t="str">
        <f t="shared" si="9"/>
        <v>vis</v>
      </c>
      <c r="E52" s="52">
        <f>VLOOKUP(C52,Active!C$21:E$964,3,FALSE)</f>
        <v>1594.5001744565491</v>
      </c>
      <c r="F52" s="3" t="s">
        <v>76</v>
      </c>
      <c r="G52" s="15" t="str">
        <f t="shared" si="10"/>
        <v>54090.3002</v>
      </c>
      <c r="H52" s="44">
        <f t="shared" si="11"/>
        <v>1594.5</v>
      </c>
      <c r="I52" s="53" t="s">
        <v>324</v>
      </c>
      <c r="J52" s="54" t="s">
        <v>325</v>
      </c>
      <c r="K52" s="53" t="s">
        <v>326</v>
      </c>
      <c r="L52" s="53" t="s">
        <v>327</v>
      </c>
      <c r="M52" s="54" t="s">
        <v>322</v>
      </c>
      <c r="N52" s="54" t="s">
        <v>76</v>
      </c>
      <c r="O52" s="55" t="s">
        <v>250</v>
      </c>
      <c r="P52" s="55" t="s">
        <v>328</v>
      </c>
    </row>
    <row r="53" spans="1:16" ht="12.75" customHeight="1" thickBot="1">
      <c r="A53" s="44" t="str">
        <f t="shared" si="6"/>
        <v>IBVS 5898 </v>
      </c>
      <c r="B53" s="3" t="str">
        <f t="shared" si="7"/>
        <v>II</v>
      </c>
      <c r="C53" s="44">
        <f t="shared" si="8"/>
        <v>54335.5124</v>
      </c>
      <c r="D53" s="15" t="str">
        <f t="shared" si="9"/>
        <v>vis</v>
      </c>
      <c r="E53" s="52">
        <f>VLOOKUP(C53,Active!C$21:E$964,3,FALSE)</f>
        <v>1840.4971540207564</v>
      </c>
      <c r="F53" s="3" t="s">
        <v>76</v>
      </c>
      <c r="G53" s="15" t="str">
        <f t="shared" si="10"/>
        <v>54335.5124</v>
      </c>
      <c r="H53" s="44">
        <f t="shared" si="11"/>
        <v>1840.5</v>
      </c>
      <c r="I53" s="53" t="s">
        <v>329</v>
      </c>
      <c r="J53" s="54" t="s">
        <v>330</v>
      </c>
      <c r="K53" s="53" t="s">
        <v>331</v>
      </c>
      <c r="L53" s="53" t="s">
        <v>332</v>
      </c>
      <c r="M53" s="54" t="s">
        <v>322</v>
      </c>
      <c r="N53" s="54" t="s">
        <v>227</v>
      </c>
      <c r="O53" s="55" t="s">
        <v>333</v>
      </c>
      <c r="P53" s="56" t="s">
        <v>334</v>
      </c>
    </row>
    <row r="54" spans="1:16" ht="12.75" customHeight="1" thickBot="1">
      <c r="A54" s="44" t="str">
        <f t="shared" si="6"/>
        <v>IBVS 5898 </v>
      </c>
      <c r="B54" s="3" t="str">
        <f t="shared" si="7"/>
        <v>II</v>
      </c>
      <c r="C54" s="44">
        <f t="shared" si="8"/>
        <v>54716.294600000001</v>
      </c>
      <c r="D54" s="15" t="str">
        <f t="shared" si="9"/>
        <v>vis</v>
      </c>
      <c r="E54" s="52">
        <f>VLOOKUP(C54,Active!C$21:E$964,3,FALSE)</f>
        <v>2222.4980131615889</v>
      </c>
      <c r="F54" s="3" t="s">
        <v>76</v>
      </c>
      <c r="G54" s="15" t="str">
        <f t="shared" si="10"/>
        <v>54716.2946</v>
      </c>
      <c r="H54" s="44">
        <f t="shared" si="11"/>
        <v>2222.5</v>
      </c>
      <c r="I54" s="53" t="s">
        <v>365</v>
      </c>
      <c r="J54" s="54" t="s">
        <v>366</v>
      </c>
      <c r="K54" s="53" t="s">
        <v>367</v>
      </c>
      <c r="L54" s="53" t="s">
        <v>209</v>
      </c>
      <c r="M54" s="54" t="s">
        <v>322</v>
      </c>
      <c r="N54" s="54" t="s">
        <v>76</v>
      </c>
      <c r="O54" s="55" t="s">
        <v>333</v>
      </c>
      <c r="P54" s="56" t="s">
        <v>334</v>
      </c>
    </row>
    <row r="55" spans="1:16" ht="12.75" customHeight="1" thickBot="1">
      <c r="A55" s="44" t="str">
        <f t="shared" si="6"/>
        <v>IBVS 5972 </v>
      </c>
      <c r="B55" s="3" t="str">
        <f t="shared" si="7"/>
        <v>II</v>
      </c>
      <c r="C55" s="44">
        <f t="shared" si="8"/>
        <v>55458.919699999999</v>
      </c>
      <c r="D55" s="15" t="str">
        <f t="shared" si="9"/>
        <v>vis</v>
      </c>
      <c r="E55" s="52">
        <f>VLOOKUP(C55,Active!C$21:E$964,3,FALSE)</f>
        <v>2967.4998179191239</v>
      </c>
      <c r="F55" s="3" t="s">
        <v>76</v>
      </c>
      <c r="G55" s="15" t="str">
        <f t="shared" si="10"/>
        <v>55458.9197</v>
      </c>
      <c r="H55" s="44">
        <f t="shared" si="11"/>
        <v>2967.5</v>
      </c>
      <c r="I55" s="53" t="s">
        <v>417</v>
      </c>
      <c r="J55" s="54" t="s">
        <v>418</v>
      </c>
      <c r="K55" s="53" t="s">
        <v>419</v>
      </c>
      <c r="L55" s="53" t="s">
        <v>317</v>
      </c>
      <c r="M55" s="54" t="s">
        <v>322</v>
      </c>
      <c r="N55" s="54" t="s">
        <v>76</v>
      </c>
      <c r="O55" s="55" t="s">
        <v>255</v>
      </c>
      <c r="P55" s="56" t="s">
        <v>420</v>
      </c>
    </row>
    <row r="56" spans="1:16" ht="12.75" customHeight="1" thickBot="1">
      <c r="A56" s="44" t="str">
        <f t="shared" si="6"/>
        <v>BAVM 215 </v>
      </c>
      <c r="B56" s="3" t="str">
        <f t="shared" si="7"/>
        <v>I</v>
      </c>
      <c r="C56" s="44">
        <f t="shared" si="8"/>
        <v>55460.414400000001</v>
      </c>
      <c r="D56" s="15" t="str">
        <f t="shared" si="9"/>
        <v>vis</v>
      </c>
      <c r="E56" s="52">
        <f>VLOOKUP(C56,Active!C$21:E$964,3,FALSE)</f>
        <v>2968.999301571876</v>
      </c>
      <c r="F56" s="3" t="s">
        <v>76</v>
      </c>
      <c r="G56" s="15" t="str">
        <f t="shared" si="10"/>
        <v>55460.4144</v>
      </c>
      <c r="H56" s="44">
        <f t="shared" si="11"/>
        <v>2969</v>
      </c>
      <c r="I56" s="53" t="s">
        <v>421</v>
      </c>
      <c r="J56" s="54" t="s">
        <v>422</v>
      </c>
      <c r="K56" s="53" t="s">
        <v>423</v>
      </c>
      <c r="L56" s="53" t="s">
        <v>291</v>
      </c>
      <c r="M56" s="54" t="s">
        <v>322</v>
      </c>
      <c r="N56" s="54" t="s">
        <v>76</v>
      </c>
      <c r="O56" s="55" t="s">
        <v>196</v>
      </c>
      <c r="P56" s="56" t="s">
        <v>424</v>
      </c>
    </row>
    <row r="57" spans="1:16" ht="12.75" customHeight="1" thickBot="1">
      <c r="A57" s="44" t="str">
        <f t="shared" si="6"/>
        <v>IBVS 5972 </v>
      </c>
      <c r="B57" s="3" t="str">
        <f t="shared" si="7"/>
        <v>II</v>
      </c>
      <c r="C57" s="44">
        <f t="shared" si="8"/>
        <v>55460.9133</v>
      </c>
      <c r="D57" s="15" t="str">
        <f t="shared" si="9"/>
        <v>vis</v>
      </c>
      <c r="E57" s="52">
        <f>VLOOKUP(C57,Active!C$21:E$964,3,FALSE)</f>
        <v>2969.4997982563978</v>
      </c>
      <c r="F57" s="3" t="s">
        <v>76</v>
      </c>
      <c r="G57" s="15" t="str">
        <f t="shared" si="10"/>
        <v>55460.9133</v>
      </c>
      <c r="H57" s="44">
        <f t="shared" si="11"/>
        <v>2969.5</v>
      </c>
      <c r="I57" s="53" t="s">
        <v>425</v>
      </c>
      <c r="J57" s="54" t="s">
        <v>426</v>
      </c>
      <c r="K57" s="53" t="s">
        <v>427</v>
      </c>
      <c r="L57" s="53" t="s">
        <v>408</v>
      </c>
      <c r="M57" s="54" t="s">
        <v>322</v>
      </c>
      <c r="N57" s="54" t="s">
        <v>76</v>
      </c>
      <c r="O57" s="55" t="s">
        <v>255</v>
      </c>
      <c r="P57" s="56" t="s">
        <v>420</v>
      </c>
    </row>
    <row r="58" spans="1:16" ht="12.75" customHeight="1" thickBot="1">
      <c r="A58" s="44" t="str">
        <f t="shared" si="6"/>
        <v>IBVS 5972 </v>
      </c>
      <c r="B58" s="3" t="str">
        <f t="shared" si="7"/>
        <v>II</v>
      </c>
      <c r="C58" s="44">
        <f t="shared" si="8"/>
        <v>55467.892599999999</v>
      </c>
      <c r="D58" s="15" t="str">
        <f t="shared" si="9"/>
        <v>vis</v>
      </c>
      <c r="E58" s="52">
        <f>VLOOKUP(C58,Active!C$21:E$964,3,FALSE)</f>
        <v>2976.5014348775453</v>
      </c>
      <c r="F58" s="3" t="s">
        <v>76</v>
      </c>
      <c r="G58" s="15" t="str">
        <f t="shared" si="10"/>
        <v>55467.8926</v>
      </c>
      <c r="H58" s="44">
        <f t="shared" si="11"/>
        <v>2976.5</v>
      </c>
      <c r="I58" s="53" t="s">
        <v>428</v>
      </c>
      <c r="J58" s="54" t="s">
        <v>429</v>
      </c>
      <c r="K58" s="53" t="s">
        <v>430</v>
      </c>
      <c r="L58" s="53" t="s">
        <v>431</v>
      </c>
      <c r="M58" s="54" t="s">
        <v>322</v>
      </c>
      <c r="N58" s="54" t="s">
        <v>76</v>
      </c>
      <c r="O58" s="55" t="s">
        <v>255</v>
      </c>
      <c r="P58" s="56" t="s">
        <v>420</v>
      </c>
    </row>
    <row r="59" spans="1:16" ht="12.75" customHeight="1" thickBot="1">
      <c r="A59" s="44" t="str">
        <f t="shared" si="6"/>
        <v>IBVS 5972 </v>
      </c>
      <c r="B59" s="3" t="str">
        <f t="shared" si="7"/>
        <v>II</v>
      </c>
      <c r="C59" s="44">
        <f t="shared" si="8"/>
        <v>55485.832900000001</v>
      </c>
      <c r="D59" s="15" t="str">
        <f t="shared" si="9"/>
        <v>vis</v>
      </c>
      <c r="E59" s="52">
        <f>VLOOKUP(C59,Active!C$21:E$964,3,FALSE)</f>
        <v>2994.4991511921344</v>
      </c>
      <c r="F59" s="3" t="s">
        <v>76</v>
      </c>
      <c r="G59" s="15" t="str">
        <f t="shared" si="10"/>
        <v>55485.8329</v>
      </c>
      <c r="H59" s="44">
        <f t="shared" si="11"/>
        <v>2994.5</v>
      </c>
      <c r="I59" s="53" t="s">
        <v>440</v>
      </c>
      <c r="J59" s="54" t="s">
        <v>441</v>
      </c>
      <c r="K59" s="53" t="s">
        <v>442</v>
      </c>
      <c r="L59" s="53" t="s">
        <v>443</v>
      </c>
      <c r="M59" s="54" t="s">
        <v>322</v>
      </c>
      <c r="N59" s="54" t="s">
        <v>76</v>
      </c>
      <c r="O59" s="55" t="s">
        <v>255</v>
      </c>
      <c r="P59" s="56" t="s">
        <v>420</v>
      </c>
    </row>
    <row r="60" spans="1:16" ht="12.75" customHeight="1" thickBot="1">
      <c r="A60" s="44" t="str">
        <f t="shared" si="6"/>
        <v>IBVS 5972 </v>
      </c>
      <c r="B60" s="3" t="str">
        <f t="shared" si="7"/>
        <v>II</v>
      </c>
      <c r="C60" s="44">
        <f t="shared" si="8"/>
        <v>55498.792000000001</v>
      </c>
      <c r="D60" s="15" t="str">
        <f t="shared" si="9"/>
        <v>vis</v>
      </c>
      <c r="E60" s="52">
        <f>VLOOKUP(C60,Active!C$21:E$964,3,FALSE)</f>
        <v>3007.4997256246888</v>
      </c>
      <c r="F60" s="3" t="s">
        <v>76</v>
      </c>
      <c r="G60" s="15" t="str">
        <f t="shared" si="10"/>
        <v>55498.7920</v>
      </c>
      <c r="H60" s="44">
        <f t="shared" si="11"/>
        <v>3007.5</v>
      </c>
      <c r="I60" s="53" t="s">
        <v>444</v>
      </c>
      <c r="J60" s="54" t="s">
        <v>445</v>
      </c>
      <c r="K60" s="53" t="s">
        <v>446</v>
      </c>
      <c r="L60" s="53" t="s">
        <v>254</v>
      </c>
      <c r="M60" s="54" t="s">
        <v>322</v>
      </c>
      <c r="N60" s="54" t="s">
        <v>76</v>
      </c>
      <c r="O60" s="55" t="s">
        <v>255</v>
      </c>
      <c r="P60" s="56" t="s">
        <v>420</v>
      </c>
    </row>
    <row r="61" spans="1:16" ht="12.75" customHeight="1" thickBot="1">
      <c r="A61" s="44" t="str">
        <f t="shared" si="6"/>
        <v>IBVS 5972 </v>
      </c>
      <c r="B61" s="3" t="str">
        <f t="shared" si="7"/>
        <v>II</v>
      </c>
      <c r="C61" s="44">
        <f t="shared" si="8"/>
        <v>55499.7889</v>
      </c>
      <c r="D61" s="15" t="str">
        <f t="shared" si="9"/>
        <v>vis</v>
      </c>
      <c r="E61" s="52">
        <f>VLOOKUP(C61,Active!C$21:E$964,3,FALSE)</f>
        <v>3008.4998161133644</v>
      </c>
      <c r="F61" s="3" t="s">
        <v>76</v>
      </c>
      <c r="G61" s="15" t="str">
        <f t="shared" si="10"/>
        <v>55499.7889</v>
      </c>
      <c r="H61" s="44">
        <f t="shared" si="11"/>
        <v>3008.5</v>
      </c>
      <c r="I61" s="53" t="s">
        <v>447</v>
      </c>
      <c r="J61" s="54" t="s">
        <v>448</v>
      </c>
      <c r="K61" s="53" t="s">
        <v>449</v>
      </c>
      <c r="L61" s="53" t="s">
        <v>317</v>
      </c>
      <c r="M61" s="54" t="s">
        <v>322</v>
      </c>
      <c r="N61" s="54" t="s">
        <v>76</v>
      </c>
      <c r="O61" s="55" t="s">
        <v>255</v>
      </c>
      <c r="P61" s="56" t="s">
        <v>420</v>
      </c>
    </row>
    <row r="62" spans="1:16" ht="12.75" customHeight="1" thickBot="1">
      <c r="A62" s="44" t="str">
        <f t="shared" si="6"/>
        <v>IBVS 5972 </v>
      </c>
      <c r="B62" s="3" t="str">
        <f t="shared" si="7"/>
        <v>II</v>
      </c>
      <c r="C62" s="44">
        <f t="shared" si="8"/>
        <v>55500.785600000003</v>
      </c>
      <c r="D62" s="15" t="str">
        <f t="shared" si="9"/>
        <v>vis</v>
      </c>
      <c r="E62" s="52">
        <f>VLOOKUP(C62,Active!C$21:E$964,3,FALSE)</f>
        <v>3009.4997059619627</v>
      </c>
      <c r="F62" s="3" t="s">
        <v>76</v>
      </c>
      <c r="G62" s="15" t="str">
        <f t="shared" si="10"/>
        <v>55500.7856</v>
      </c>
      <c r="H62" s="44">
        <f t="shared" si="11"/>
        <v>3009.5</v>
      </c>
      <c r="I62" s="53" t="s">
        <v>450</v>
      </c>
      <c r="J62" s="54" t="s">
        <v>451</v>
      </c>
      <c r="K62" s="53" t="s">
        <v>452</v>
      </c>
      <c r="L62" s="53" t="s">
        <v>254</v>
      </c>
      <c r="M62" s="54" t="s">
        <v>322</v>
      </c>
      <c r="N62" s="54" t="s">
        <v>76</v>
      </c>
      <c r="O62" s="55" t="s">
        <v>255</v>
      </c>
      <c r="P62" s="56" t="s">
        <v>420</v>
      </c>
    </row>
    <row r="63" spans="1:16" ht="12.75" customHeight="1" thickBot="1">
      <c r="A63" s="44" t="str">
        <f t="shared" si="6"/>
        <v>IBVS 5972 </v>
      </c>
      <c r="B63" s="3" t="str">
        <f t="shared" si="7"/>
        <v>II</v>
      </c>
      <c r="C63" s="44">
        <f t="shared" si="8"/>
        <v>55504.772900000004</v>
      </c>
      <c r="D63" s="15" t="str">
        <f t="shared" si="9"/>
        <v>vis</v>
      </c>
      <c r="E63" s="52">
        <f>VLOOKUP(C63,Active!C$21:E$964,3,FALSE)</f>
        <v>3013.4997669565482</v>
      </c>
      <c r="F63" s="3" t="s">
        <v>76</v>
      </c>
      <c r="G63" s="15" t="str">
        <f t="shared" si="10"/>
        <v>55504.7729</v>
      </c>
      <c r="H63" s="44">
        <f t="shared" si="11"/>
        <v>3013.5</v>
      </c>
      <c r="I63" s="53" t="s">
        <v>453</v>
      </c>
      <c r="J63" s="54" t="s">
        <v>454</v>
      </c>
      <c r="K63" s="53" t="s">
        <v>455</v>
      </c>
      <c r="L63" s="53" t="s">
        <v>408</v>
      </c>
      <c r="M63" s="54" t="s">
        <v>322</v>
      </c>
      <c r="N63" s="54" t="s">
        <v>76</v>
      </c>
      <c r="O63" s="55" t="s">
        <v>255</v>
      </c>
      <c r="P63" s="56" t="s">
        <v>420</v>
      </c>
    </row>
    <row r="64" spans="1:16" ht="12.75" customHeight="1" thickBot="1">
      <c r="A64" s="44" t="str">
        <f t="shared" si="6"/>
        <v>IBVS 5972 </v>
      </c>
      <c r="B64" s="3" t="str">
        <f t="shared" si="7"/>
        <v>II</v>
      </c>
      <c r="C64" s="44">
        <f t="shared" si="8"/>
        <v>55506.766600000003</v>
      </c>
      <c r="D64" s="15" t="str">
        <f t="shared" si="9"/>
        <v>vis</v>
      </c>
      <c r="E64" s="52">
        <f>VLOOKUP(C64,Active!C$21:E$964,3,FALSE)</f>
        <v>3015.4998476138603</v>
      </c>
      <c r="F64" s="3" t="s">
        <v>76</v>
      </c>
      <c r="G64" s="15" t="str">
        <f t="shared" si="10"/>
        <v>55506.7666</v>
      </c>
      <c r="H64" s="44">
        <f t="shared" si="11"/>
        <v>3015.5</v>
      </c>
      <c r="I64" s="53" t="s">
        <v>456</v>
      </c>
      <c r="J64" s="54" t="s">
        <v>457</v>
      </c>
      <c r="K64" s="53" t="s">
        <v>458</v>
      </c>
      <c r="L64" s="53" t="s">
        <v>317</v>
      </c>
      <c r="M64" s="54" t="s">
        <v>322</v>
      </c>
      <c r="N64" s="54" t="s">
        <v>76</v>
      </c>
      <c r="O64" s="55" t="s">
        <v>255</v>
      </c>
      <c r="P64" s="56" t="s">
        <v>420</v>
      </c>
    </row>
    <row r="65" spans="1:16" ht="12.75" customHeight="1" thickBot="1">
      <c r="A65" s="44" t="str">
        <f t="shared" si="6"/>
        <v>IBVS 5960 </v>
      </c>
      <c r="B65" s="3" t="str">
        <f t="shared" si="7"/>
        <v>II</v>
      </c>
      <c r="C65" s="44">
        <f t="shared" si="8"/>
        <v>55513.744899999998</v>
      </c>
      <c r="D65" s="15" t="str">
        <f t="shared" si="9"/>
        <v>vis</v>
      </c>
      <c r="E65" s="52">
        <f>VLOOKUP(C65,Active!C$21:E$964,3,FALSE)</f>
        <v>3022.5004810345945</v>
      </c>
      <c r="F65" s="3" t="s">
        <v>76</v>
      </c>
      <c r="G65" s="15" t="str">
        <f t="shared" si="10"/>
        <v>55513.7449</v>
      </c>
      <c r="H65" s="44">
        <f t="shared" si="11"/>
        <v>3022.5</v>
      </c>
      <c r="I65" s="53" t="s">
        <v>459</v>
      </c>
      <c r="J65" s="54" t="s">
        <v>460</v>
      </c>
      <c r="K65" s="53" t="s">
        <v>461</v>
      </c>
      <c r="L65" s="53" t="s">
        <v>462</v>
      </c>
      <c r="M65" s="54" t="s">
        <v>322</v>
      </c>
      <c r="N65" s="54" t="s">
        <v>76</v>
      </c>
      <c r="O65" s="55" t="s">
        <v>250</v>
      </c>
      <c r="P65" s="56" t="s">
        <v>463</v>
      </c>
    </row>
    <row r="66" spans="1:16" ht="12.75" customHeight="1" thickBot="1">
      <c r="A66" s="44" t="str">
        <f t="shared" si="6"/>
        <v>IBVS 5972 </v>
      </c>
      <c r="B66" s="3" t="str">
        <f t="shared" si="7"/>
        <v>II</v>
      </c>
      <c r="C66" s="44">
        <f t="shared" si="8"/>
        <v>55528.696400000001</v>
      </c>
      <c r="D66" s="15" t="str">
        <f t="shared" si="9"/>
        <v>vis</v>
      </c>
      <c r="E66" s="52">
        <f>VLOOKUP(C66,Active!C$21:E$964,3,FALSE)</f>
        <v>3037.4998319639321</v>
      </c>
      <c r="F66" s="3" t="s">
        <v>76</v>
      </c>
      <c r="G66" s="15" t="str">
        <f t="shared" si="10"/>
        <v>55528.6964</v>
      </c>
      <c r="H66" s="44">
        <f t="shared" si="11"/>
        <v>3037.5</v>
      </c>
      <c r="I66" s="53" t="s">
        <v>464</v>
      </c>
      <c r="J66" s="54" t="s">
        <v>465</v>
      </c>
      <c r="K66" s="53" t="s">
        <v>466</v>
      </c>
      <c r="L66" s="53" t="s">
        <v>317</v>
      </c>
      <c r="M66" s="54" t="s">
        <v>322</v>
      </c>
      <c r="N66" s="54" t="s">
        <v>76</v>
      </c>
      <c r="O66" s="55" t="s">
        <v>255</v>
      </c>
      <c r="P66" s="56" t="s">
        <v>420</v>
      </c>
    </row>
    <row r="67" spans="1:16" ht="12.75" customHeight="1" thickBot="1">
      <c r="A67" s="44" t="str">
        <f t="shared" si="6"/>
        <v>IBVS 5972 </v>
      </c>
      <c r="B67" s="3" t="str">
        <f t="shared" si="7"/>
        <v>II</v>
      </c>
      <c r="C67" s="44">
        <f t="shared" si="8"/>
        <v>55533.680500000002</v>
      </c>
      <c r="D67" s="15" t="str">
        <f t="shared" si="9"/>
        <v>vis</v>
      </c>
      <c r="E67" s="52">
        <f>VLOOKUP(C67,Active!C$21:E$964,3,FALSE)</f>
        <v>3042.4998831271541</v>
      </c>
      <c r="F67" s="3" t="s">
        <v>76</v>
      </c>
      <c r="G67" s="15" t="str">
        <f t="shared" si="10"/>
        <v>55533.6805</v>
      </c>
      <c r="H67" s="44">
        <f t="shared" si="11"/>
        <v>3042.5</v>
      </c>
      <c r="I67" s="53" t="s">
        <v>467</v>
      </c>
      <c r="J67" s="54" t="s">
        <v>468</v>
      </c>
      <c r="K67" s="53" t="s">
        <v>469</v>
      </c>
      <c r="L67" s="53" t="s">
        <v>317</v>
      </c>
      <c r="M67" s="54" t="s">
        <v>322</v>
      </c>
      <c r="N67" s="54" t="s">
        <v>76</v>
      </c>
      <c r="O67" s="55" t="s">
        <v>255</v>
      </c>
      <c r="P67" s="56" t="s">
        <v>420</v>
      </c>
    </row>
    <row r="68" spans="1:16" ht="12.75" customHeight="1" thickBot="1">
      <c r="A68" s="44" t="str">
        <f t="shared" si="6"/>
        <v>IBVS 5972 </v>
      </c>
      <c r="B68" s="3" t="str">
        <f t="shared" si="7"/>
        <v>II</v>
      </c>
      <c r="C68" s="44">
        <f t="shared" si="8"/>
        <v>55537.667300000001</v>
      </c>
      <c r="D68" s="15" t="str">
        <f t="shared" si="9"/>
        <v>vis</v>
      </c>
      <c r="E68" s="52">
        <f>VLOOKUP(C68,Active!C$21:E$964,3,FALSE)</f>
        <v>3046.4994425215332</v>
      </c>
      <c r="F68" s="3" t="s">
        <v>76</v>
      </c>
      <c r="G68" s="15" t="str">
        <f t="shared" si="10"/>
        <v>55537.6673</v>
      </c>
      <c r="H68" s="44">
        <f t="shared" si="11"/>
        <v>3046.5</v>
      </c>
      <c r="I68" s="53" t="s">
        <v>470</v>
      </c>
      <c r="J68" s="54" t="s">
        <v>471</v>
      </c>
      <c r="K68" s="53" t="s">
        <v>472</v>
      </c>
      <c r="L68" s="53" t="s">
        <v>235</v>
      </c>
      <c r="M68" s="54" t="s">
        <v>322</v>
      </c>
      <c r="N68" s="54" t="s">
        <v>76</v>
      </c>
      <c r="O68" s="55" t="s">
        <v>255</v>
      </c>
      <c r="P68" s="56" t="s">
        <v>420</v>
      </c>
    </row>
    <row r="69" spans="1:16" ht="12.75" customHeight="1" thickBot="1">
      <c r="A69" s="44" t="str">
        <f t="shared" si="6"/>
        <v>IBVS 5972 </v>
      </c>
      <c r="B69" s="3" t="str">
        <f t="shared" si="7"/>
        <v>II</v>
      </c>
      <c r="C69" s="44">
        <f t="shared" si="8"/>
        <v>55563.5838</v>
      </c>
      <c r="D69" s="15" t="str">
        <f t="shared" si="9"/>
        <v>vis</v>
      </c>
      <c r="E69" s="52">
        <f>VLOOKUP(C69,Active!C$21:E$964,3,FALSE)</f>
        <v>3072.4988859459449</v>
      </c>
      <c r="F69" s="3" t="s">
        <v>76</v>
      </c>
      <c r="G69" s="15" t="str">
        <f t="shared" si="10"/>
        <v>55563.5838</v>
      </c>
      <c r="H69" s="44">
        <f t="shared" si="11"/>
        <v>3072.5</v>
      </c>
      <c r="I69" s="53" t="s">
        <v>473</v>
      </c>
      <c r="J69" s="54" t="s">
        <v>474</v>
      </c>
      <c r="K69" s="53" t="s">
        <v>475</v>
      </c>
      <c r="L69" s="53" t="s">
        <v>267</v>
      </c>
      <c r="M69" s="54" t="s">
        <v>322</v>
      </c>
      <c r="N69" s="54" t="s">
        <v>76</v>
      </c>
      <c r="O69" s="55" t="s">
        <v>255</v>
      </c>
      <c r="P69" s="56" t="s">
        <v>420</v>
      </c>
    </row>
    <row r="70" spans="1:16" ht="12.75" customHeight="1" thickBot="1">
      <c r="A70" s="44" t="str">
        <f t="shared" si="6"/>
        <v>IBVS 5972 </v>
      </c>
      <c r="B70" s="3" t="str">
        <f t="shared" si="7"/>
        <v>II</v>
      </c>
      <c r="C70" s="44">
        <f t="shared" si="8"/>
        <v>55564.580800000003</v>
      </c>
      <c r="D70" s="15" t="str">
        <f t="shared" si="9"/>
        <v>vis</v>
      </c>
      <c r="E70" s="52">
        <f>VLOOKUP(C70,Active!C$21:E$964,3,FALSE)</f>
        <v>3073.499076754666</v>
      </c>
      <c r="F70" s="3" t="s">
        <v>76</v>
      </c>
      <c r="G70" s="15" t="str">
        <f t="shared" si="10"/>
        <v>55564.5808</v>
      </c>
      <c r="H70" s="44">
        <f t="shared" si="11"/>
        <v>3073.5</v>
      </c>
      <c r="I70" s="53" t="s">
        <v>476</v>
      </c>
      <c r="J70" s="54" t="s">
        <v>477</v>
      </c>
      <c r="K70" s="53" t="s">
        <v>478</v>
      </c>
      <c r="L70" s="53" t="s">
        <v>479</v>
      </c>
      <c r="M70" s="54" t="s">
        <v>322</v>
      </c>
      <c r="N70" s="54" t="s">
        <v>76</v>
      </c>
      <c r="O70" s="55" t="s">
        <v>255</v>
      </c>
      <c r="P70" s="56" t="s">
        <v>420</v>
      </c>
    </row>
    <row r="71" spans="1:16" ht="12.75" customHeight="1" thickBot="1">
      <c r="A71" s="44" t="str">
        <f t="shared" si="6"/>
        <v>IBVS 6044 </v>
      </c>
      <c r="B71" s="3" t="str">
        <f t="shared" si="7"/>
        <v>I</v>
      </c>
      <c r="C71" s="44">
        <f t="shared" si="8"/>
        <v>55751.483099999998</v>
      </c>
      <c r="D71" s="15" t="str">
        <f t="shared" si="9"/>
        <v>vis</v>
      </c>
      <c r="E71" s="52">
        <f>VLOOKUP(C71,Active!C$21:E$964,3,FALSE)</f>
        <v>3260.9995407348497</v>
      </c>
      <c r="F71" s="3" t="s">
        <v>76</v>
      </c>
      <c r="G71" s="15" t="str">
        <f t="shared" si="10"/>
        <v>55751.4831</v>
      </c>
      <c r="H71" s="44">
        <f t="shared" si="11"/>
        <v>3261</v>
      </c>
      <c r="I71" s="53" t="s">
        <v>480</v>
      </c>
      <c r="J71" s="54" t="s">
        <v>481</v>
      </c>
      <c r="K71" s="53" t="s">
        <v>482</v>
      </c>
      <c r="L71" s="53" t="s">
        <v>321</v>
      </c>
      <c r="M71" s="54" t="s">
        <v>322</v>
      </c>
      <c r="N71" s="54" t="s">
        <v>76</v>
      </c>
      <c r="O71" s="55" t="s">
        <v>333</v>
      </c>
      <c r="P71" s="56" t="s">
        <v>483</v>
      </c>
    </row>
    <row r="72" spans="1:16" ht="12.75" customHeight="1" thickBot="1">
      <c r="A72" s="44" t="str">
        <f t="shared" si="6"/>
        <v>IBVS 6044 </v>
      </c>
      <c r="B72" s="3" t="str">
        <f t="shared" si="7"/>
        <v>I</v>
      </c>
      <c r="C72" s="44">
        <f t="shared" si="8"/>
        <v>55752.479500000001</v>
      </c>
      <c r="D72" s="15" t="str">
        <f t="shared" si="9"/>
        <v>vis</v>
      </c>
      <c r="E72" s="52">
        <f>VLOOKUP(C72,Active!C$21:E$964,3,FALSE)</f>
        <v>3261.9991296233256</v>
      </c>
      <c r="F72" s="3" t="s">
        <v>76</v>
      </c>
      <c r="G72" s="15" t="str">
        <f t="shared" si="10"/>
        <v>55752.4795</v>
      </c>
      <c r="H72" s="44">
        <f t="shared" si="11"/>
        <v>3262</v>
      </c>
      <c r="I72" s="53" t="s">
        <v>484</v>
      </c>
      <c r="J72" s="54" t="s">
        <v>485</v>
      </c>
      <c r="K72" s="53" t="s">
        <v>486</v>
      </c>
      <c r="L72" s="53" t="s">
        <v>443</v>
      </c>
      <c r="M72" s="54" t="s">
        <v>322</v>
      </c>
      <c r="N72" s="54" t="s">
        <v>76</v>
      </c>
      <c r="O72" s="55" t="s">
        <v>333</v>
      </c>
      <c r="P72" s="56" t="s">
        <v>483</v>
      </c>
    </row>
    <row r="73" spans="1:16" ht="12.75" customHeight="1" thickBot="1">
      <c r="A73" s="44" t="str">
        <f t="shared" si="6"/>
        <v>IBVS 6014 </v>
      </c>
      <c r="B73" s="3" t="str">
        <f t="shared" si="7"/>
        <v>II</v>
      </c>
      <c r="C73" s="44">
        <f t="shared" si="8"/>
        <v>55775.904399999999</v>
      </c>
      <c r="D73" s="15" t="str">
        <f t="shared" si="9"/>
        <v>vis</v>
      </c>
      <c r="E73" s="52">
        <f>VLOOKUP(C73,Active!C$21:E$964,3,FALSE)</f>
        <v>3285.4989989063101</v>
      </c>
      <c r="F73" s="3" t="s">
        <v>76</v>
      </c>
      <c r="G73" s="15" t="str">
        <f t="shared" si="10"/>
        <v>55775.9044</v>
      </c>
      <c r="H73" s="44">
        <f t="shared" si="11"/>
        <v>3285.5</v>
      </c>
      <c r="I73" s="53" t="s">
        <v>487</v>
      </c>
      <c r="J73" s="54" t="s">
        <v>488</v>
      </c>
      <c r="K73" s="53" t="s">
        <v>489</v>
      </c>
      <c r="L73" s="53" t="s">
        <v>479</v>
      </c>
      <c r="M73" s="54" t="s">
        <v>322</v>
      </c>
      <c r="N73" s="54" t="s">
        <v>76</v>
      </c>
      <c r="O73" s="55" t="s">
        <v>255</v>
      </c>
      <c r="P73" s="56" t="s">
        <v>490</v>
      </c>
    </row>
    <row r="74" spans="1:16" ht="12.75" customHeight="1" thickBot="1">
      <c r="A74" s="44" t="str">
        <f t="shared" si="6"/>
        <v>BAVM 220 </v>
      </c>
      <c r="B74" s="3" t="str">
        <f t="shared" si="7"/>
        <v>I</v>
      </c>
      <c r="C74" s="44">
        <f t="shared" si="8"/>
        <v>55776.404300000002</v>
      </c>
      <c r="D74" s="15" t="str">
        <f t="shared" si="9"/>
        <v>vis</v>
      </c>
      <c r="E74" s="52">
        <f>VLOOKUP(C74,Active!C$21:E$964,3,FALSE)</f>
        <v>3286.0004987912457</v>
      </c>
      <c r="F74" s="3" t="s">
        <v>76</v>
      </c>
      <c r="G74" s="15" t="str">
        <f t="shared" si="10"/>
        <v>55776.4043</v>
      </c>
      <c r="H74" s="44">
        <f t="shared" si="11"/>
        <v>3286</v>
      </c>
      <c r="I74" s="53" t="s">
        <v>491</v>
      </c>
      <c r="J74" s="54" t="s">
        <v>492</v>
      </c>
      <c r="K74" s="53" t="s">
        <v>493</v>
      </c>
      <c r="L74" s="53" t="s">
        <v>494</v>
      </c>
      <c r="M74" s="54" t="s">
        <v>322</v>
      </c>
      <c r="N74" s="54" t="s">
        <v>276</v>
      </c>
      <c r="O74" s="55" t="s">
        <v>196</v>
      </c>
      <c r="P74" s="56" t="s">
        <v>495</v>
      </c>
    </row>
    <row r="75" spans="1:16" ht="12.75" customHeight="1" thickBot="1">
      <c r="A75" s="44" t="str">
        <f t="shared" ref="A75:A106" si="12">P75</f>
        <v>IBVS 6014 </v>
      </c>
      <c r="B75" s="3" t="str">
        <f t="shared" ref="B75:B106" si="13">IF(H75=INT(H75),"I","II")</f>
        <v>II</v>
      </c>
      <c r="C75" s="44">
        <f t="shared" ref="C75:C106" si="14">1*G75</f>
        <v>55776.901400000002</v>
      </c>
      <c r="D75" s="15" t="str">
        <f t="shared" ref="D75:D106" si="15">VLOOKUP(F75,I$1:J$5,2,FALSE)</f>
        <v>vis</v>
      </c>
      <c r="E75" s="52">
        <f>VLOOKUP(C75,Active!C$21:E$964,3,FALSE)</f>
        <v>3286.4991897150312</v>
      </c>
      <c r="F75" s="3" t="s">
        <v>76</v>
      </c>
      <c r="G75" s="15" t="str">
        <f t="shared" ref="G75:G106" si="16">MID(I75,3,LEN(I75)-3)</f>
        <v>55776.9014</v>
      </c>
      <c r="H75" s="44">
        <f t="shared" ref="H75:H106" si="17">1*K75</f>
        <v>3286.5</v>
      </c>
      <c r="I75" s="53" t="s">
        <v>496</v>
      </c>
      <c r="J75" s="54" t="s">
        <v>497</v>
      </c>
      <c r="K75" s="53" t="s">
        <v>498</v>
      </c>
      <c r="L75" s="53" t="s">
        <v>291</v>
      </c>
      <c r="M75" s="54" t="s">
        <v>322</v>
      </c>
      <c r="N75" s="54" t="s">
        <v>76</v>
      </c>
      <c r="O75" s="55" t="s">
        <v>255</v>
      </c>
      <c r="P75" s="56" t="s">
        <v>490</v>
      </c>
    </row>
    <row r="76" spans="1:16" ht="12.75" customHeight="1" thickBot="1">
      <c r="A76" s="44" t="str">
        <f t="shared" si="12"/>
        <v>IBVS 6014 </v>
      </c>
      <c r="B76" s="3" t="str">
        <f t="shared" si="13"/>
        <v>II</v>
      </c>
      <c r="C76" s="44">
        <f t="shared" si="14"/>
        <v>55779.891600000003</v>
      </c>
      <c r="D76" s="15" t="str">
        <f t="shared" si="15"/>
        <v>vis</v>
      </c>
      <c r="E76" s="52">
        <f>VLOOKUP(C76,Active!C$21:E$964,3,FALSE)</f>
        <v>3289.4989595808574</v>
      </c>
      <c r="F76" s="3" t="s">
        <v>76</v>
      </c>
      <c r="G76" s="15" t="str">
        <f t="shared" si="16"/>
        <v>55779.8916</v>
      </c>
      <c r="H76" s="44">
        <f t="shared" si="17"/>
        <v>3289.5</v>
      </c>
      <c r="I76" s="53" t="s">
        <v>499</v>
      </c>
      <c r="J76" s="54" t="s">
        <v>500</v>
      </c>
      <c r="K76" s="53" t="s">
        <v>501</v>
      </c>
      <c r="L76" s="53" t="s">
        <v>479</v>
      </c>
      <c r="M76" s="54" t="s">
        <v>322</v>
      </c>
      <c r="N76" s="54" t="s">
        <v>76</v>
      </c>
      <c r="O76" s="55" t="s">
        <v>255</v>
      </c>
      <c r="P76" s="56" t="s">
        <v>490</v>
      </c>
    </row>
    <row r="77" spans="1:16" ht="12.75" customHeight="1" thickBot="1">
      <c r="A77" s="44" t="str">
        <f t="shared" si="12"/>
        <v>IBVS 6014 </v>
      </c>
      <c r="B77" s="3" t="str">
        <f t="shared" si="13"/>
        <v>II</v>
      </c>
      <c r="C77" s="44">
        <f t="shared" si="14"/>
        <v>55787.866499999996</v>
      </c>
      <c r="D77" s="15" t="str">
        <f t="shared" si="15"/>
        <v>vis</v>
      </c>
      <c r="E77" s="52">
        <f>VLOOKUP(C77,Active!C$21:E$964,3,FALSE)</f>
        <v>3297.499382530144</v>
      </c>
      <c r="F77" s="3" t="s">
        <v>76</v>
      </c>
      <c r="G77" s="15" t="str">
        <f t="shared" si="16"/>
        <v>55787.8665</v>
      </c>
      <c r="H77" s="44">
        <f t="shared" si="17"/>
        <v>3297.5</v>
      </c>
      <c r="I77" s="53" t="s">
        <v>502</v>
      </c>
      <c r="J77" s="54" t="s">
        <v>503</v>
      </c>
      <c r="K77" s="53" t="s">
        <v>504</v>
      </c>
      <c r="L77" s="53" t="s">
        <v>235</v>
      </c>
      <c r="M77" s="54" t="s">
        <v>322</v>
      </c>
      <c r="N77" s="54" t="s">
        <v>76</v>
      </c>
      <c r="O77" s="55" t="s">
        <v>255</v>
      </c>
      <c r="P77" s="56" t="s">
        <v>490</v>
      </c>
    </row>
    <row r="78" spans="1:16" ht="12.75" customHeight="1" thickBot="1">
      <c r="A78" s="44" t="str">
        <f t="shared" si="12"/>
        <v>IBVS 6014 </v>
      </c>
      <c r="B78" s="3" t="str">
        <f t="shared" si="13"/>
        <v>II</v>
      </c>
      <c r="C78" s="44">
        <f t="shared" si="14"/>
        <v>55800.826000000001</v>
      </c>
      <c r="D78" s="15" t="str">
        <f t="shared" si="15"/>
        <v>vis</v>
      </c>
      <c r="E78" s="52">
        <f>VLOOKUP(C78,Active!C$21:E$964,3,FALSE)</f>
        <v>3310.5003582428672</v>
      </c>
      <c r="F78" s="3" t="s">
        <v>76</v>
      </c>
      <c r="G78" s="15" t="str">
        <f t="shared" si="16"/>
        <v>55800.8260</v>
      </c>
      <c r="H78" s="44">
        <f t="shared" si="17"/>
        <v>3310.5</v>
      </c>
      <c r="I78" s="53" t="s">
        <v>505</v>
      </c>
      <c r="J78" s="54" t="s">
        <v>506</v>
      </c>
      <c r="K78" s="53" t="s">
        <v>507</v>
      </c>
      <c r="L78" s="53" t="s">
        <v>462</v>
      </c>
      <c r="M78" s="54" t="s">
        <v>322</v>
      </c>
      <c r="N78" s="54" t="s">
        <v>76</v>
      </c>
      <c r="O78" s="55" t="s">
        <v>255</v>
      </c>
      <c r="P78" s="56" t="s">
        <v>490</v>
      </c>
    </row>
    <row r="79" spans="1:16" ht="12.75" customHeight="1" thickBot="1">
      <c r="A79" s="44" t="str">
        <f t="shared" si="12"/>
        <v>IBVS 6044 </v>
      </c>
      <c r="B79" s="3" t="str">
        <f t="shared" si="13"/>
        <v>I</v>
      </c>
      <c r="C79" s="44">
        <f t="shared" si="14"/>
        <v>55801.323600000003</v>
      </c>
      <c r="D79" s="15" t="str">
        <f t="shared" si="15"/>
        <v>vis</v>
      </c>
      <c r="E79" s="52">
        <f>VLOOKUP(C79,Active!C$21:E$964,3,FALSE)</f>
        <v>3310.9995507668596</v>
      </c>
      <c r="F79" s="3" t="s">
        <v>76</v>
      </c>
      <c r="G79" s="15" t="str">
        <f t="shared" si="16"/>
        <v>55801.3236</v>
      </c>
      <c r="H79" s="44">
        <f t="shared" si="17"/>
        <v>3311</v>
      </c>
      <c r="I79" s="53" t="s">
        <v>508</v>
      </c>
      <c r="J79" s="54" t="s">
        <v>509</v>
      </c>
      <c r="K79" s="53" t="s">
        <v>510</v>
      </c>
      <c r="L79" s="53" t="s">
        <v>321</v>
      </c>
      <c r="M79" s="54" t="s">
        <v>322</v>
      </c>
      <c r="N79" s="54" t="s">
        <v>76</v>
      </c>
      <c r="O79" s="55" t="s">
        <v>333</v>
      </c>
      <c r="P79" s="56" t="s">
        <v>483</v>
      </c>
    </row>
    <row r="80" spans="1:16" ht="12.75" customHeight="1" thickBot="1">
      <c r="A80" s="44" t="str">
        <f t="shared" si="12"/>
        <v>IBVS 6014 </v>
      </c>
      <c r="B80" s="3" t="str">
        <f t="shared" si="13"/>
        <v>II</v>
      </c>
      <c r="C80" s="44">
        <f t="shared" si="14"/>
        <v>55806.806499999999</v>
      </c>
      <c r="D80" s="15" t="str">
        <f t="shared" si="15"/>
        <v>vis</v>
      </c>
      <c r="E80" s="52">
        <f>VLOOKUP(C80,Active!C$21:E$964,3,FALSE)</f>
        <v>3316.4999982945578</v>
      </c>
      <c r="F80" s="3" t="s">
        <v>76</v>
      </c>
      <c r="G80" s="15" t="str">
        <f t="shared" si="16"/>
        <v>55806.8065</v>
      </c>
      <c r="H80" s="44">
        <f t="shared" si="17"/>
        <v>3316.5</v>
      </c>
      <c r="I80" s="53" t="s">
        <v>511</v>
      </c>
      <c r="J80" s="54" t="s">
        <v>512</v>
      </c>
      <c r="K80" s="53" t="s">
        <v>513</v>
      </c>
      <c r="L80" s="53" t="s">
        <v>389</v>
      </c>
      <c r="M80" s="54" t="s">
        <v>322</v>
      </c>
      <c r="N80" s="54" t="s">
        <v>76</v>
      </c>
      <c r="O80" s="55" t="s">
        <v>255</v>
      </c>
      <c r="P80" s="56" t="s">
        <v>490</v>
      </c>
    </row>
    <row r="81" spans="1:16" ht="12.75" customHeight="1" thickBot="1">
      <c r="A81" s="44" t="str">
        <f t="shared" si="12"/>
        <v>IBVS 6014 </v>
      </c>
      <c r="B81" s="3" t="str">
        <f t="shared" si="13"/>
        <v>II</v>
      </c>
      <c r="C81" s="44">
        <f t="shared" si="14"/>
        <v>55807.803099999997</v>
      </c>
      <c r="D81" s="15" t="str">
        <f t="shared" si="15"/>
        <v>vis</v>
      </c>
      <c r="E81" s="52">
        <f>VLOOKUP(C81,Active!C$21:E$964,3,FALSE)</f>
        <v>3317.4997878231106</v>
      </c>
      <c r="F81" s="3" t="s">
        <v>76</v>
      </c>
      <c r="G81" s="15" t="str">
        <f t="shared" si="16"/>
        <v>55807.8031</v>
      </c>
      <c r="H81" s="44">
        <f t="shared" si="17"/>
        <v>3317.5</v>
      </c>
      <c r="I81" s="53" t="s">
        <v>514</v>
      </c>
      <c r="J81" s="54" t="s">
        <v>515</v>
      </c>
      <c r="K81" s="53" t="s">
        <v>516</v>
      </c>
      <c r="L81" s="53" t="s">
        <v>317</v>
      </c>
      <c r="M81" s="54" t="s">
        <v>322</v>
      </c>
      <c r="N81" s="54" t="s">
        <v>76</v>
      </c>
      <c r="O81" s="55" t="s">
        <v>255</v>
      </c>
      <c r="P81" s="56" t="s">
        <v>490</v>
      </c>
    </row>
    <row r="82" spans="1:16" ht="12.75" customHeight="1" thickBot="1">
      <c r="A82" s="44" t="str">
        <f t="shared" si="12"/>
        <v>IBVS 6014 </v>
      </c>
      <c r="B82" s="3" t="str">
        <f t="shared" si="13"/>
        <v>II</v>
      </c>
      <c r="C82" s="44">
        <f t="shared" si="14"/>
        <v>55811.790200000003</v>
      </c>
      <c r="D82" s="15" t="str">
        <f t="shared" si="15"/>
        <v>vis</v>
      </c>
      <c r="E82" s="52">
        <f>VLOOKUP(C82,Active!C$21:E$964,3,FALSE)</f>
        <v>3321.4996481776193</v>
      </c>
      <c r="F82" s="3" t="s">
        <v>76</v>
      </c>
      <c r="G82" s="15" t="str">
        <f t="shared" si="16"/>
        <v>55811.7902</v>
      </c>
      <c r="H82" s="44">
        <f t="shared" si="17"/>
        <v>3321.5</v>
      </c>
      <c r="I82" s="53" t="s">
        <v>517</v>
      </c>
      <c r="J82" s="54" t="s">
        <v>518</v>
      </c>
      <c r="K82" s="53" t="s">
        <v>519</v>
      </c>
      <c r="L82" s="53" t="s">
        <v>200</v>
      </c>
      <c r="M82" s="54" t="s">
        <v>322</v>
      </c>
      <c r="N82" s="54" t="s">
        <v>76</v>
      </c>
      <c r="O82" s="55" t="s">
        <v>255</v>
      </c>
      <c r="P82" s="56" t="s">
        <v>490</v>
      </c>
    </row>
    <row r="83" spans="1:16" ht="12.75" customHeight="1" thickBot="1">
      <c r="A83" s="44" t="str">
        <f t="shared" si="12"/>
        <v>IBVS 6014 </v>
      </c>
      <c r="B83" s="3" t="str">
        <f t="shared" si="13"/>
        <v>II</v>
      </c>
      <c r="C83" s="44">
        <f t="shared" si="14"/>
        <v>55817.770600000003</v>
      </c>
      <c r="D83" s="15" t="str">
        <f t="shared" si="15"/>
        <v>vis</v>
      </c>
      <c r="E83" s="52">
        <f>VLOOKUP(C83,Active!C$21:E$964,3,FALSE)</f>
        <v>3327.4991879092713</v>
      </c>
      <c r="F83" s="3" t="s">
        <v>76</v>
      </c>
      <c r="G83" s="15" t="str">
        <f t="shared" si="16"/>
        <v>55817.7706</v>
      </c>
      <c r="H83" s="44">
        <f t="shared" si="17"/>
        <v>3327.5</v>
      </c>
      <c r="I83" s="53" t="s">
        <v>520</v>
      </c>
      <c r="J83" s="54" t="s">
        <v>521</v>
      </c>
      <c r="K83" s="53" t="s">
        <v>522</v>
      </c>
      <c r="L83" s="53" t="s">
        <v>291</v>
      </c>
      <c r="M83" s="54" t="s">
        <v>322</v>
      </c>
      <c r="N83" s="54" t="s">
        <v>76</v>
      </c>
      <c r="O83" s="55" t="s">
        <v>255</v>
      </c>
      <c r="P83" s="56" t="s">
        <v>490</v>
      </c>
    </row>
    <row r="84" spans="1:16" ht="12.75" customHeight="1" thickBot="1">
      <c r="A84" s="44" t="str">
        <f t="shared" si="12"/>
        <v>IBVS 6014 </v>
      </c>
      <c r="B84" s="3" t="str">
        <f t="shared" si="13"/>
        <v>II</v>
      </c>
      <c r="C84" s="44">
        <f t="shared" si="14"/>
        <v>55825.745499999997</v>
      </c>
      <c r="D84" s="15" t="str">
        <f t="shared" si="15"/>
        <v>vis</v>
      </c>
      <c r="E84" s="52">
        <f>VLOOKUP(C84,Active!C$21:E$964,3,FALSE)</f>
        <v>3335.4996108585583</v>
      </c>
      <c r="F84" s="3" t="s">
        <v>76</v>
      </c>
      <c r="G84" s="15" t="str">
        <f t="shared" si="16"/>
        <v>55825.7455</v>
      </c>
      <c r="H84" s="44">
        <f t="shared" si="17"/>
        <v>3335.5</v>
      </c>
      <c r="I84" s="53" t="s">
        <v>523</v>
      </c>
      <c r="J84" s="54" t="s">
        <v>524</v>
      </c>
      <c r="K84" s="53" t="s">
        <v>525</v>
      </c>
      <c r="L84" s="53" t="s">
        <v>200</v>
      </c>
      <c r="M84" s="54" t="s">
        <v>322</v>
      </c>
      <c r="N84" s="54" t="s">
        <v>76</v>
      </c>
      <c r="O84" s="55" t="s">
        <v>255</v>
      </c>
      <c r="P84" s="56" t="s">
        <v>490</v>
      </c>
    </row>
    <row r="85" spans="1:16" ht="12.75" customHeight="1" thickBot="1">
      <c r="A85" s="44" t="str">
        <f t="shared" si="12"/>
        <v>IBVS 6014 </v>
      </c>
      <c r="B85" s="3" t="str">
        <f t="shared" si="13"/>
        <v>II</v>
      </c>
      <c r="C85" s="44">
        <f t="shared" si="14"/>
        <v>55830.729299999999</v>
      </c>
      <c r="D85" s="15" t="str">
        <f t="shared" si="15"/>
        <v>vis</v>
      </c>
      <c r="E85" s="52">
        <f>VLOOKUP(C85,Active!C$21:E$964,3,FALSE)</f>
        <v>3340.499361061658</v>
      </c>
      <c r="F85" s="3" t="s">
        <v>76</v>
      </c>
      <c r="G85" s="15" t="str">
        <f t="shared" si="16"/>
        <v>55830.7293</v>
      </c>
      <c r="H85" s="44">
        <f t="shared" si="17"/>
        <v>3340.5</v>
      </c>
      <c r="I85" s="53" t="s">
        <v>526</v>
      </c>
      <c r="J85" s="54" t="s">
        <v>527</v>
      </c>
      <c r="K85" s="53" t="s">
        <v>528</v>
      </c>
      <c r="L85" s="53" t="s">
        <v>235</v>
      </c>
      <c r="M85" s="54" t="s">
        <v>322</v>
      </c>
      <c r="N85" s="54" t="s">
        <v>76</v>
      </c>
      <c r="O85" s="55" t="s">
        <v>255</v>
      </c>
      <c r="P85" s="56" t="s">
        <v>490</v>
      </c>
    </row>
    <row r="86" spans="1:16" ht="12.75" customHeight="1" thickBot="1">
      <c r="A86" s="44" t="str">
        <f t="shared" si="12"/>
        <v>IBVS 6014 </v>
      </c>
      <c r="B86" s="3" t="str">
        <f t="shared" si="13"/>
        <v>II</v>
      </c>
      <c r="C86" s="44">
        <f t="shared" si="14"/>
        <v>55832.723400000003</v>
      </c>
      <c r="D86" s="15" t="str">
        <f t="shared" si="15"/>
        <v>vis</v>
      </c>
      <c r="E86" s="52">
        <f>VLOOKUP(C86,Active!C$21:E$964,3,FALSE)</f>
        <v>3342.4998429991383</v>
      </c>
      <c r="F86" s="3" t="s">
        <v>76</v>
      </c>
      <c r="G86" s="15" t="str">
        <f t="shared" si="16"/>
        <v>55832.7234</v>
      </c>
      <c r="H86" s="44">
        <f t="shared" si="17"/>
        <v>3342.5</v>
      </c>
      <c r="I86" s="53" t="s">
        <v>529</v>
      </c>
      <c r="J86" s="54" t="s">
        <v>530</v>
      </c>
      <c r="K86" s="53" t="s">
        <v>531</v>
      </c>
      <c r="L86" s="53" t="s">
        <v>317</v>
      </c>
      <c r="M86" s="54" t="s">
        <v>322</v>
      </c>
      <c r="N86" s="54" t="s">
        <v>76</v>
      </c>
      <c r="O86" s="55" t="s">
        <v>255</v>
      </c>
      <c r="P86" s="56" t="s">
        <v>490</v>
      </c>
    </row>
    <row r="87" spans="1:16" ht="12.75" customHeight="1" thickBot="1">
      <c r="A87" s="44" t="str">
        <f t="shared" si="12"/>
        <v>IBVS 6014 </v>
      </c>
      <c r="B87" s="3" t="str">
        <f t="shared" si="13"/>
        <v>II</v>
      </c>
      <c r="C87" s="44">
        <f t="shared" si="14"/>
        <v>55833.719700000001</v>
      </c>
      <c r="D87" s="15" t="str">
        <f t="shared" si="15"/>
        <v>vis</v>
      </c>
      <c r="E87" s="52">
        <f>VLOOKUP(C87,Active!C$21:E$964,3,FALSE)</f>
        <v>3343.4993315675683</v>
      </c>
      <c r="F87" s="3" t="s">
        <v>76</v>
      </c>
      <c r="G87" s="15" t="str">
        <f t="shared" si="16"/>
        <v>55833.7197</v>
      </c>
      <c r="H87" s="44">
        <f t="shared" si="17"/>
        <v>3343.5</v>
      </c>
      <c r="I87" s="53" t="s">
        <v>532</v>
      </c>
      <c r="J87" s="54" t="s">
        <v>533</v>
      </c>
      <c r="K87" s="53" t="s">
        <v>534</v>
      </c>
      <c r="L87" s="53" t="s">
        <v>264</v>
      </c>
      <c r="M87" s="54" t="s">
        <v>322</v>
      </c>
      <c r="N87" s="54" t="s">
        <v>76</v>
      </c>
      <c r="O87" s="55" t="s">
        <v>255</v>
      </c>
      <c r="P87" s="56" t="s">
        <v>490</v>
      </c>
    </row>
    <row r="88" spans="1:16" ht="12.75" customHeight="1" thickBot="1">
      <c r="A88" s="44" t="str">
        <f t="shared" si="12"/>
        <v>IBVS 6014 </v>
      </c>
      <c r="B88" s="3" t="str">
        <f t="shared" si="13"/>
        <v>II</v>
      </c>
      <c r="C88" s="44">
        <f t="shared" si="14"/>
        <v>55834.716500000002</v>
      </c>
      <c r="D88" s="15" t="str">
        <f t="shared" si="15"/>
        <v>vis</v>
      </c>
      <c r="E88" s="52">
        <f>VLOOKUP(C88,Active!C$21:E$964,3,FALSE)</f>
        <v>3344.4993217362048</v>
      </c>
      <c r="F88" s="3" t="s">
        <v>76</v>
      </c>
      <c r="G88" s="15" t="str">
        <f t="shared" si="16"/>
        <v>55834.7165</v>
      </c>
      <c r="H88" s="44">
        <f t="shared" si="17"/>
        <v>3344.5</v>
      </c>
      <c r="I88" s="53" t="s">
        <v>540</v>
      </c>
      <c r="J88" s="54" t="s">
        <v>541</v>
      </c>
      <c r="K88" s="53" t="s">
        <v>542</v>
      </c>
      <c r="L88" s="53" t="s">
        <v>264</v>
      </c>
      <c r="M88" s="54" t="s">
        <v>322</v>
      </c>
      <c r="N88" s="54" t="s">
        <v>76</v>
      </c>
      <c r="O88" s="55" t="s">
        <v>255</v>
      </c>
      <c r="P88" s="56" t="s">
        <v>490</v>
      </c>
    </row>
    <row r="89" spans="1:16" ht="12.75" customHeight="1" thickBot="1">
      <c r="A89" s="44" t="str">
        <f t="shared" si="12"/>
        <v>IBVS 6014 </v>
      </c>
      <c r="B89" s="3" t="str">
        <f t="shared" si="13"/>
        <v>II</v>
      </c>
      <c r="C89" s="44">
        <f t="shared" si="14"/>
        <v>55835.711499999998</v>
      </c>
      <c r="D89" s="15" t="str">
        <f t="shared" si="15"/>
        <v>vis</v>
      </c>
      <c r="E89" s="52">
        <f>VLOOKUP(C89,Active!C$21:E$964,3,FALSE)</f>
        <v>3345.4975061440982</v>
      </c>
      <c r="F89" s="3" t="s">
        <v>76</v>
      </c>
      <c r="G89" s="15" t="str">
        <f t="shared" si="16"/>
        <v>55835.7115</v>
      </c>
      <c r="H89" s="44">
        <f t="shared" si="17"/>
        <v>3345.5</v>
      </c>
      <c r="I89" s="53" t="s">
        <v>543</v>
      </c>
      <c r="J89" s="54" t="s">
        <v>544</v>
      </c>
      <c r="K89" s="53" t="s">
        <v>545</v>
      </c>
      <c r="L89" s="53" t="s">
        <v>546</v>
      </c>
      <c r="M89" s="54" t="s">
        <v>322</v>
      </c>
      <c r="N89" s="54" t="s">
        <v>76</v>
      </c>
      <c r="O89" s="55" t="s">
        <v>255</v>
      </c>
      <c r="P89" s="56" t="s">
        <v>490</v>
      </c>
    </row>
    <row r="90" spans="1:16" ht="12.75" customHeight="1" thickBot="1">
      <c r="A90" s="44" t="str">
        <f t="shared" si="12"/>
        <v>IBVS 6014 </v>
      </c>
      <c r="B90" s="3" t="str">
        <f t="shared" si="13"/>
        <v>II</v>
      </c>
      <c r="C90" s="44">
        <f t="shared" si="14"/>
        <v>55838.703999999998</v>
      </c>
      <c r="D90" s="15" t="str">
        <f t="shared" si="15"/>
        <v>vis</v>
      </c>
      <c r="E90" s="52">
        <f>VLOOKUP(C90,Active!C$21:E$964,3,FALSE)</f>
        <v>3348.4995833708676</v>
      </c>
      <c r="F90" s="3" t="s">
        <v>76</v>
      </c>
      <c r="G90" s="15" t="str">
        <f t="shared" si="16"/>
        <v>55838.7040</v>
      </c>
      <c r="H90" s="44">
        <f t="shared" si="17"/>
        <v>3348.5</v>
      </c>
      <c r="I90" s="53" t="s">
        <v>547</v>
      </c>
      <c r="J90" s="54" t="s">
        <v>548</v>
      </c>
      <c r="K90" s="53" t="s">
        <v>549</v>
      </c>
      <c r="L90" s="53" t="s">
        <v>200</v>
      </c>
      <c r="M90" s="54" t="s">
        <v>322</v>
      </c>
      <c r="N90" s="54" t="s">
        <v>76</v>
      </c>
      <c r="O90" s="55" t="s">
        <v>255</v>
      </c>
      <c r="P90" s="56" t="s">
        <v>490</v>
      </c>
    </row>
    <row r="91" spans="1:16" ht="12.75" customHeight="1" thickBot="1">
      <c r="A91" s="44" t="str">
        <f t="shared" si="12"/>
        <v>IBVS 6014 </v>
      </c>
      <c r="B91" s="3" t="str">
        <f t="shared" si="13"/>
        <v>II</v>
      </c>
      <c r="C91" s="44">
        <f t="shared" si="14"/>
        <v>55839.6999</v>
      </c>
      <c r="D91" s="15" t="str">
        <f t="shared" si="15"/>
        <v>vis</v>
      </c>
      <c r="E91" s="52">
        <f>VLOOKUP(C91,Active!C$21:E$964,3,FALSE)</f>
        <v>3349.4986706591362</v>
      </c>
      <c r="F91" s="3" t="s">
        <v>76</v>
      </c>
      <c r="G91" s="15" t="str">
        <f t="shared" si="16"/>
        <v>55839.6999</v>
      </c>
      <c r="H91" s="44">
        <f t="shared" si="17"/>
        <v>3349.5</v>
      </c>
      <c r="I91" s="53" t="s">
        <v>550</v>
      </c>
      <c r="J91" s="54" t="s">
        <v>551</v>
      </c>
      <c r="K91" s="53" t="s">
        <v>552</v>
      </c>
      <c r="L91" s="53" t="s">
        <v>275</v>
      </c>
      <c r="M91" s="54" t="s">
        <v>322</v>
      </c>
      <c r="N91" s="54" t="s">
        <v>76</v>
      </c>
      <c r="O91" s="55" t="s">
        <v>255</v>
      </c>
      <c r="P91" s="56" t="s">
        <v>490</v>
      </c>
    </row>
    <row r="92" spans="1:16" ht="12.75" customHeight="1" thickBot="1">
      <c r="A92" s="44" t="str">
        <f t="shared" si="12"/>
        <v>IBVS 6014 </v>
      </c>
      <c r="B92" s="3" t="str">
        <f t="shared" si="13"/>
        <v>II</v>
      </c>
      <c r="C92" s="44">
        <f t="shared" si="14"/>
        <v>55841.693899999998</v>
      </c>
      <c r="D92" s="15" t="str">
        <f t="shared" si="15"/>
        <v>vis</v>
      </c>
      <c r="E92" s="52">
        <f>VLOOKUP(C92,Active!C$21:E$964,3,FALSE)</f>
        <v>3351.4990522765711</v>
      </c>
      <c r="F92" s="3" t="s">
        <v>76</v>
      </c>
      <c r="G92" s="15" t="str">
        <f t="shared" si="16"/>
        <v>55841.6939</v>
      </c>
      <c r="H92" s="44">
        <f t="shared" si="17"/>
        <v>3351.5</v>
      </c>
      <c r="I92" s="53" t="s">
        <v>553</v>
      </c>
      <c r="J92" s="54" t="s">
        <v>554</v>
      </c>
      <c r="K92" s="53" t="s">
        <v>555</v>
      </c>
      <c r="L92" s="53" t="s">
        <v>443</v>
      </c>
      <c r="M92" s="54" t="s">
        <v>322</v>
      </c>
      <c r="N92" s="54" t="s">
        <v>76</v>
      </c>
      <c r="O92" s="55" t="s">
        <v>255</v>
      </c>
      <c r="P92" s="56" t="s">
        <v>490</v>
      </c>
    </row>
    <row r="93" spans="1:16" ht="12.75" customHeight="1" thickBot="1">
      <c r="A93" s="44" t="str">
        <f t="shared" si="12"/>
        <v>IBVS 6014 </v>
      </c>
      <c r="B93" s="3" t="str">
        <f t="shared" si="13"/>
        <v>II</v>
      </c>
      <c r="C93" s="44">
        <f t="shared" si="14"/>
        <v>55842.690600000002</v>
      </c>
      <c r="D93" s="15" t="str">
        <f t="shared" si="15"/>
        <v>vis</v>
      </c>
      <c r="E93" s="52">
        <f>VLOOKUP(C93,Active!C$21:E$964,3,FALSE)</f>
        <v>3352.4989421251694</v>
      </c>
      <c r="F93" s="3" t="s">
        <v>76</v>
      </c>
      <c r="G93" s="15" t="str">
        <f t="shared" si="16"/>
        <v>55842.6906</v>
      </c>
      <c r="H93" s="44">
        <f t="shared" si="17"/>
        <v>3352.5</v>
      </c>
      <c r="I93" s="53" t="s">
        <v>556</v>
      </c>
      <c r="J93" s="54" t="s">
        <v>557</v>
      </c>
      <c r="K93" s="53" t="s">
        <v>558</v>
      </c>
      <c r="L93" s="53" t="s">
        <v>267</v>
      </c>
      <c r="M93" s="54" t="s">
        <v>322</v>
      </c>
      <c r="N93" s="54" t="s">
        <v>76</v>
      </c>
      <c r="O93" s="55" t="s">
        <v>255</v>
      </c>
      <c r="P93" s="56" t="s">
        <v>490</v>
      </c>
    </row>
    <row r="94" spans="1:16" ht="12.75" customHeight="1" thickBot="1">
      <c r="A94" s="44" t="str">
        <f t="shared" si="12"/>
        <v>IBVS 6014 </v>
      </c>
      <c r="B94" s="3" t="str">
        <f t="shared" si="13"/>
        <v>II</v>
      </c>
      <c r="C94" s="44">
        <f t="shared" si="14"/>
        <v>55851.661399999997</v>
      </c>
      <c r="D94" s="15" t="str">
        <f t="shared" si="15"/>
        <v>vis</v>
      </c>
      <c r="E94" s="52">
        <f>VLOOKUP(C94,Active!C$21:E$964,3,FALSE)</f>
        <v>3361.4984523627245</v>
      </c>
      <c r="F94" s="3" t="s">
        <v>76</v>
      </c>
      <c r="G94" s="15" t="str">
        <f t="shared" si="16"/>
        <v>55851.6614</v>
      </c>
      <c r="H94" s="44">
        <f t="shared" si="17"/>
        <v>3361.5</v>
      </c>
      <c r="I94" s="53" t="s">
        <v>559</v>
      </c>
      <c r="J94" s="54" t="s">
        <v>560</v>
      </c>
      <c r="K94" s="53" t="s">
        <v>561</v>
      </c>
      <c r="L94" s="53" t="s">
        <v>438</v>
      </c>
      <c r="M94" s="54" t="s">
        <v>322</v>
      </c>
      <c r="N94" s="54" t="s">
        <v>76</v>
      </c>
      <c r="O94" s="55" t="s">
        <v>255</v>
      </c>
      <c r="P94" s="56" t="s">
        <v>490</v>
      </c>
    </row>
    <row r="95" spans="1:16" ht="12.75" customHeight="1" thickBot="1">
      <c r="A95" s="44" t="str">
        <f t="shared" si="12"/>
        <v>IBVS 6014 </v>
      </c>
      <c r="B95" s="3" t="str">
        <f t="shared" si="13"/>
        <v>II</v>
      </c>
      <c r="C95" s="44">
        <f t="shared" si="14"/>
        <v>55853.654600000002</v>
      </c>
      <c r="D95" s="15" t="str">
        <f t="shared" si="15"/>
        <v>vis</v>
      </c>
      <c r="E95" s="52">
        <f>VLOOKUP(C95,Active!C$21:E$964,3,FALSE)</f>
        <v>3363.4980314198369</v>
      </c>
      <c r="F95" s="3" t="s">
        <v>76</v>
      </c>
      <c r="G95" s="15" t="str">
        <f t="shared" si="16"/>
        <v>55853.6546</v>
      </c>
      <c r="H95" s="44">
        <f t="shared" si="17"/>
        <v>3363.5</v>
      </c>
      <c r="I95" s="53" t="s">
        <v>562</v>
      </c>
      <c r="J95" s="54" t="s">
        <v>563</v>
      </c>
      <c r="K95" s="53" t="s">
        <v>564</v>
      </c>
      <c r="L95" s="53" t="s">
        <v>565</v>
      </c>
      <c r="M95" s="54" t="s">
        <v>322</v>
      </c>
      <c r="N95" s="54" t="s">
        <v>76</v>
      </c>
      <c r="O95" s="55" t="s">
        <v>255</v>
      </c>
      <c r="P95" s="56" t="s">
        <v>490</v>
      </c>
    </row>
    <row r="96" spans="1:16" ht="12.75" customHeight="1" thickBot="1">
      <c r="A96" s="44" t="str">
        <f t="shared" si="12"/>
        <v>IBVS 6014 </v>
      </c>
      <c r="B96" s="3" t="str">
        <f t="shared" si="13"/>
        <v>II</v>
      </c>
      <c r="C96" s="44">
        <f t="shared" si="14"/>
        <v>55854.652000000002</v>
      </c>
      <c r="D96" s="15" t="str">
        <f t="shared" si="15"/>
        <v>vis</v>
      </c>
      <c r="E96" s="52">
        <f>VLOOKUP(C96,Active!C$21:E$964,3,FALSE)</f>
        <v>3364.4986235087194</v>
      </c>
      <c r="F96" s="3" t="s">
        <v>76</v>
      </c>
      <c r="G96" s="15" t="str">
        <f t="shared" si="16"/>
        <v>55854.6520</v>
      </c>
      <c r="H96" s="44">
        <f t="shared" si="17"/>
        <v>3364.5</v>
      </c>
      <c r="I96" s="53" t="s">
        <v>566</v>
      </c>
      <c r="J96" s="54" t="s">
        <v>567</v>
      </c>
      <c r="K96" s="53" t="s">
        <v>568</v>
      </c>
      <c r="L96" s="53" t="s">
        <v>231</v>
      </c>
      <c r="M96" s="54" t="s">
        <v>322</v>
      </c>
      <c r="N96" s="54" t="s">
        <v>76</v>
      </c>
      <c r="O96" s="55" t="s">
        <v>255</v>
      </c>
      <c r="P96" s="56" t="s">
        <v>490</v>
      </c>
    </row>
    <row r="97" spans="1:16" ht="12.75" customHeight="1" thickBot="1">
      <c r="A97" s="44" t="str">
        <f t="shared" si="12"/>
        <v>IBVS 6014 </v>
      </c>
      <c r="B97" s="3" t="str">
        <f t="shared" si="13"/>
        <v>II</v>
      </c>
      <c r="C97" s="44">
        <f t="shared" si="14"/>
        <v>55855.6486</v>
      </c>
      <c r="D97" s="15" t="str">
        <f t="shared" si="15"/>
        <v>vis</v>
      </c>
      <c r="E97" s="52">
        <f>VLOOKUP(C97,Active!C$21:E$964,3,FALSE)</f>
        <v>3365.4984130372718</v>
      </c>
      <c r="F97" s="3" t="s">
        <v>76</v>
      </c>
      <c r="G97" s="15" t="str">
        <f t="shared" si="16"/>
        <v>55855.6486</v>
      </c>
      <c r="H97" s="44">
        <f t="shared" si="17"/>
        <v>3365.5</v>
      </c>
      <c r="I97" s="53" t="s">
        <v>569</v>
      </c>
      <c r="J97" s="54" t="s">
        <v>570</v>
      </c>
      <c r="K97" s="53" t="s">
        <v>571</v>
      </c>
      <c r="L97" s="53" t="s">
        <v>193</v>
      </c>
      <c r="M97" s="54" t="s">
        <v>322</v>
      </c>
      <c r="N97" s="54" t="s">
        <v>76</v>
      </c>
      <c r="O97" s="55" t="s">
        <v>255</v>
      </c>
      <c r="P97" s="56" t="s">
        <v>490</v>
      </c>
    </row>
    <row r="98" spans="1:16" ht="12.75" customHeight="1" thickBot="1">
      <c r="A98" s="44" t="str">
        <f t="shared" si="12"/>
        <v>IBVS 6014 </v>
      </c>
      <c r="B98" s="3" t="str">
        <f t="shared" si="13"/>
        <v>II</v>
      </c>
      <c r="C98" s="44">
        <f t="shared" si="14"/>
        <v>55863.6224</v>
      </c>
      <c r="D98" s="15" t="str">
        <f t="shared" si="15"/>
        <v>vis</v>
      </c>
      <c r="E98" s="52">
        <f>VLOOKUP(C98,Active!C$21:E$964,3,FALSE)</f>
        <v>3373.4977324661136</v>
      </c>
      <c r="F98" s="3" t="s">
        <v>76</v>
      </c>
      <c r="G98" s="15" t="str">
        <f t="shared" si="16"/>
        <v>55863.6224</v>
      </c>
      <c r="H98" s="44">
        <f t="shared" si="17"/>
        <v>3373.5</v>
      </c>
      <c r="I98" s="53" t="s">
        <v>572</v>
      </c>
      <c r="J98" s="54" t="s">
        <v>573</v>
      </c>
      <c r="K98" s="53" t="s">
        <v>574</v>
      </c>
      <c r="L98" s="53" t="s">
        <v>575</v>
      </c>
      <c r="M98" s="54" t="s">
        <v>322</v>
      </c>
      <c r="N98" s="54" t="s">
        <v>76</v>
      </c>
      <c r="O98" s="55" t="s">
        <v>255</v>
      </c>
      <c r="P98" s="56" t="s">
        <v>490</v>
      </c>
    </row>
    <row r="99" spans="1:16" ht="12.75" customHeight="1" thickBot="1">
      <c r="A99" s="44" t="str">
        <f t="shared" si="12"/>
        <v>IBVS 6014 </v>
      </c>
      <c r="B99" s="3" t="str">
        <f t="shared" si="13"/>
        <v>II</v>
      </c>
      <c r="C99" s="44">
        <f t="shared" si="14"/>
        <v>55865.616499999996</v>
      </c>
      <c r="D99" s="15" t="str">
        <f t="shared" si="15"/>
        <v>vis</v>
      </c>
      <c r="E99" s="52">
        <f>VLOOKUP(C99,Active!C$21:E$964,3,FALSE)</f>
        <v>3375.4982144035866</v>
      </c>
      <c r="F99" s="3" t="s">
        <v>76</v>
      </c>
      <c r="G99" s="15" t="str">
        <f t="shared" si="16"/>
        <v>55865.6165</v>
      </c>
      <c r="H99" s="44">
        <f t="shared" si="17"/>
        <v>3375.5</v>
      </c>
      <c r="I99" s="53" t="s">
        <v>576</v>
      </c>
      <c r="J99" s="54" t="s">
        <v>577</v>
      </c>
      <c r="K99" s="53" t="s">
        <v>578</v>
      </c>
      <c r="L99" s="53" t="s">
        <v>206</v>
      </c>
      <c r="M99" s="54" t="s">
        <v>322</v>
      </c>
      <c r="N99" s="54" t="s">
        <v>76</v>
      </c>
      <c r="O99" s="55" t="s">
        <v>255</v>
      </c>
      <c r="P99" s="56" t="s">
        <v>490</v>
      </c>
    </row>
    <row r="100" spans="1:16" ht="12.75" customHeight="1" thickBot="1">
      <c r="A100" s="44" t="str">
        <f t="shared" si="12"/>
        <v>IBVS 6014 </v>
      </c>
      <c r="B100" s="3" t="str">
        <f t="shared" si="13"/>
        <v>II</v>
      </c>
      <c r="C100" s="44">
        <f t="shared" si="14"/>
        <v>55870.600200000001</v>
      </c>
      <c r="D100" s="15" t="str">
        <f t="shared" si="15"/>
        <v>vis</v>
      </c>
      <c r="E100" s="52">
        <f>VLOOKUP(C100,Active!C$21:E$964,3,FALSE)</f>
        <v>3380.4978642866481</v>
      </c>
      <c r="F100" s="3" t="s">
        <v>76</v>
      </c>
      <c r="G100" s="15" t="str">
        <f t="shared" si="16"/>
        <v>55870.6002</v>
      </c>
      <c r="H100" s="44">
        <f t="shared" si="17"/>
        <v>3380.5</v>
      </c>
      <c r="I100" s="53" t="s">
        <v>579</v>
      </c>
      <c r="J100" s="54" t="s">
        <v>580</v>
      </c>
      <c r="K100" s="53" t="s">
        <v>581</v>
      </c>
      <c r="L100" s="53" t="s">
        <v>209</v>
      </c>
      <c r="M100" s="54" t="s">
        <v>322</v>
      </c>
      <c r="N100" s="54" t="s">
        <v>76</v>
      </c>
      <c r="O100" s="55" t="s">
        <v>255</v>
      </c>
      <c r="P100" s="56" t="s">
        <v>490</v>
      </c>
    </row>
    <row r="101" spans="1:16" ht="12.75" customHeight="1" thickBot="1">
      <c r="A101" s="44" t="str">
        <f t="shared" si="12"/>
        <v>IBVS 6014 </v>
      </c>
      <c r="B101" s="3" t="str">
        <f t="shared" si="13"/>
        <v>II</v>
      </c>
      <c r="C101" s="44">
        <f t="shared" si="14"/>
        <v>55876.581100000003</v>
      </c>
      <c r="D101" s="15" t="str">
        <f t="shared" si="15"/>
        <v>vis</v>
      </c>
      <c r="E101" s="52">
        <f>VLOOKUP(C101,Active!C$21:E$964,3,FALSE)</f>
        <v>3386.497905618507</v>
      </c>
      <c r="F101" s="3" t="s">
        <v>76</v>
      </c>
      <c r="G101" s="15" t="str">
        <f t="shared" si="16"/>
        <v>55876.5811</v>
      </c>
      <c r="H101" s="44">
        <f t="shared" si="17"/>
        <v>3386.5</v>
      </c>
      <c r="I101" s="53" t="s">
        <v>586</v>
      </c>
      <c r="J101" s="54" t="s">
        <v>587</v>
      </c>
      <c r="K101" s="53" t="s">
        <v>588</v>
      </c>
      <c r="L101" s="53" t="s">
        <v>209</v>
      </c>
      <c r="M101" s="54" t="s">
        <v>322</v>
      </c>
      <c r="N101" s="54" t="s">
        <v>76</v>
      </c>
      <c r="O101" s="55" t="s">
        <v>255</v>
      </c>
      <c r="P101" s="56" t="s">
        <v>490</v>
      </c>
    </row>
    <row r="102" spans="1:16" ht="12.75" customHeight="1" thickBot="1">
      <c r="A102" s="44" t="str">
        <f t="shared" si="12"/>
        <v>IBVS 6014 </v>
      </c>
      <c r="B102" s="3" t="str">
        <f t="shared" si="13"/>
        <v>II</v>
      </c>
      <c r="C102" s="44">
        <f t="shared" si="14"/>
        <v>55883.558799999999</v>
      </c>
      <c r="D102" s="15" t="str">
        <f t="shared" si="15"/>
        <v>vis</v>
      </c>
      <c r="E102" s="52">
        <f>VLOOKUP(C102,Active!C$21:E$964,3,FALSE)</f>
        <v>3393.4979371189957</v>
      </c>
      <c r="F102" s="3" t="s">
        <v>76</v>
      </c>
      <c r="G102" s="15" t="str">
        <f t="shared" si="16"/>
        <v>55883.5588</v>
      </c>
      <c r="H102" s="44">
        <f t="shared" si="17"/>
        <v>3393.5</v>
      </c>
      <c r="I102" s="53" t="s">
        <v>589</v>
      </c>
      <c r="J102" s="54" t="s">
        <v>590</v>
      </c>
      <c r="K102" s="53" t="s">
        <v>591</v>
      </c>
      <c r="L102" s="53" t="s">
        <v>565</v>
      </c>
      <c r="M102" s="54" t="s">
        <v>322</v>
      </c>
      <c r="N102" s="54" t="s">
        <v>76</v>
      </c>
      <c r="O102" s="55" t="s">
        <v>255</v>
      </c>
      <c r="P102" s="56" t="s">
        <v>490</v>
      </c>
    </row>
    <row r="103" spans="1:16" ht="12.75" customHeight="1" thickBot="1">
      <c r="A103" s="44" t="str">
        <f t="shared" si="12"/>
        <v>IBVS 6014 </v>
      </c>
      <c r="B103" s="3" t="str">
        <f t="shared" si="13"/>
        <v>II</v>
      </c>
      <c r="C103" s="44">
        <f t="shared" si="14"/>
        <v>55894.523800000003</v>
      </c>
      <c r="D103" s="15" t="str">
        <f t="shared" si="15"/>
        <v>vis</v>
      </c>
      <c r="E103" s="52">
        <f>VLOOKUP(C103,Active!C$21:E$964,3,FALSE)</f>
        <v>3404.4980296140775</v>
      </c>
      <c r="F103" s="3" t="s">
        <v>76</v>
      </c>
      <c r="G103" s="15" t="str">
        <f t="shared" si="16"/>
        <v>55894.5238</v>
      </c>
      <c r="H103" s="44">
        <f t="shared" si="17"/>
        <v>3404.5</v>
      </c>
      <c r="I103" s="53" t="s">
        <v>592</v>
      </c>
      <c r="J103" s="54" t="s">
        <v>593</v>
      </c>
      <c r="K103" s="53" t="s">
        <v>594</v>
      </c>
      <c r="L103" s="53" t="s">
        <v>565</v>
      </c>
      <c r="M103" s="54" t="s">
        <v>322</v>
      </c>
      <c r="N103" s="54" t="s">
        <v>76</v>
      </c>
      <c r="O103" s="55" t="s">
        <v>255</v>
      </c>
      <c r="P103" s="56" t="s">
        <v>490</v>
      </c>
    </row>
    <row r="104" spans="1:16" ht="12.75" customHeight="1" thickBot="1">
      <c r="A104" s="44" t="str">
        <f t="shared" si="12"/>
        <v>IBVS 6046 </v>
      </c>
      <c r="B104" s="3" t="str">
        <f t="shared" si="13"/>
        <v>II</v>
      </c>
      <c r="C104" s="44">
        <f t="shared" si="14"/>
        <v>56087.9058</v>
      </c>
      <c r="D104" s="15" t="str">
        <f t="shared" si="15"/>
        <v>vis</v>
      </c>
      <c r="E104" s="52">
        <f>VLOOKUP(C104,Active!C$21:E$964,3,FALSE)</f>
        <v>3598.4989312906037</v>
      </c>
      <c r="F104" s="3" t="s">
        <v>76</v>
      </c>
      <c r="G104" s="15" t="str">
        <f t="shared" si="16"/>
        <v>56087.9058</v>
      </c>
      <c r="H104" s="44">
        <f t="shared" si="17"/>
        <v>3598.5</v>
      </c>
      <c r="I104" s="53" t="s">
        <v>595</v>
      </c>
      <c r="J104" s="54" t="s">
        <v>596</v>
      </c>
      <c r="K104" s="53" t="s">
        <v>597</v>
      </c>
      <c r="L104" s="53" t="s">
        <v>479</v>
      </c>
      <c r="M104" s="54" t="s">
        <v>322</v>
      </c>
      <c r="N104" s="54" t="s">
        <v>76</v>
      </c>
      <c r="O104" s="55" t="s">
        <v>255</v>
      </c>
      <c r="P104" s="56" t="s">
        <v>598</v>
      </c>
    </row>
    <row r="105" spans="1:16" ht="12.75" customHeight="1" thickBot="1">
      <c r="A105" s="44" t="str">
        <f t="shared" si="12"/>
        <v>IBVS 6046 </v>
      </c>
      <c r="B105" s="3" t="str">
        <f t="shared" si="13"/>
        <v>II</v>
      </c>
      <c r="C105" s="44">
        <f t="shared" si="14"/>
        <v>56088.902800000003</v>
      </c>
      <c r="D105" s="15" t="str">
        <f t="shared" si="15"/>
        <v>vis</v>
      </c>
      <c r="E105" s="52">
        <f>VLOOKUP(C105,Active!C$21:E$964,3,FALSE)</f>
        <v>3599.4991220993247</v>
      </c>
      <c r="F105" s="3" t="s">
        <v>76</v>
      </c>
      <c r="G105" s="15" t="str">
        <f t="shared" si="16"/>
        <v>56088.9028</v>
      </c>
      <c r="H105" s="44">
        <f t="shared" si="17"/>
        <v>3599.5</v>
      </c>
      <c r="I105" s="53" t="s">
        <v>599</v>
      </c>
      <c r="J105" s="54" t="s">
        <v>600</v>
      </c>
      <c r="K105" s="53" t="s">
        <v>601</v>
      </c>
      <c r="L105" s="53" t="s">
        <v>291</v>
      </c>
      <c r="M105" s="54" t="s">
        <v>322</v>
      </c>
      <c r="N105" s="54" t="s">
        <v>76</v>
      </c>
      <c r="O105" s="55" t="s">
        <v>255</v>
      </c>
      <c r="P105" s="56" t="s">
        <v>598</v>
      </c>
    </row>
    <row r="106" spans="1:16" ht="12.75" customHeight="1" thickBot="1">
      <c r="A106" s="44" t="str">
        <f t="shared" si="12"/>
        <v>IBVS 6046 </v>
      </c>
      <c r="B106" s="3" t="str">
        <f t="shared" si="13"/>
        <v>II</v>
      </c>
      <c r="C106" s="44">
        <f t="shared" si="14"/>
        <v>56126.779300000002</v>
      </c>
      <c r="D106" s="15" t="str">
        <f t="shared" si="15"/>
        <v>vis</v>
      </c>
      <c r="E106" s="52">
        <f>VLOOKUP(C106,Active!C$21:E$964,3,FALSE)</f>
        <v>3637.4968424267117</v>
      </c>
      <c r="F106" s="3" t="s">
        <v>76</v>
      </c>
      <c r="G106" s="15" t="str">
        <f t="shared" si="16"/>
        <v>56126.7793</v>
      </c>
      <c r="H106" s="44">
        <f t="shared" si="17"/>
        <v>3637.5</v>
      </c>
      <c r="I106" s="53" t="s">
        <v>602</v>
      </c>
      <c r="J106" s="54" t="s">
        <v>603</v>
      </c>
      <c r="K106" s="53" t="s">
        <v>604</v>
      </c>
      <c r="L106" s="53" t="s">
        <v>332</v>
      </c>
      <c r="M106" s="54" t="s">
        <v>322</v>
      </c>
      <c r="N106" s="54" t="s">
        <v>76</v>
      </c>
      <c r="O106" s="55" t="s">
        <v>255</v>
      </c>
      <c r="P106" s="56" t="s">
        <v>598</v>
      </c>
    </row>
    <row r="107" spans="1:16" ht="12.75" customHeight="1" thickBot="1">
      <c r="A107" s="44" t="str">
        <f t="shared" ref="A107:A138" si="18">P107</f>
        <v>IBVS 6044 </v>
      </c>
      <c r="B107" s="3" t="str">
        <f t="shared" ref="B107:B138" si="19">IF(H107=INT(H107),"I","II")</f>
        <v>II</v>
      </c>
      <c r="C107" s="44">
        <f t="shared" ref="C107:C138" si="20">1*G107</f>
        <v>56192.570599999999</v>
      </c>
      <c r="D107" s="15" t="str">
        <f t="shared" ref="D107:D138" si="21">VLOOKUP(F107,I$1:J$5,2,FALSE)</f>
        <v>vis</v>
      </c>
      <c r="E107" s="52">
        <f>VLOOKUP(C107,Active!C$21:E$964,3,FALSE)</f>
        <v>3703.4987015577085</v>
      </c>
      <c r="F107" s="3" t="s">
        <v>76</v>
      </c>
      <c r="G107" s="15" t="str">
        <f t="shared" ref="G107:G138" si="22">MID(I107,3,LEN(I107)-3)</f>
        <v>56192.5706</v>
      </c>
      <c r="H107" s="44">
        <f t="shared" ref="H107:H138" si="23">1*K107</f>
        <v>3703.5</v>
      </c>
      <c r="I107" s="53" t="s">
        <v>605</v>
      </c>
      <c r="J107" s="54" t="s">
        <v>606</v>
      </c>
      <c r="K107" s="53" t="s">
        <v>607</v>
      </c>
      <c r="L107" s="53" t="s">
        <v>261</v>
      </c>
      <c r="M107" s="54" t="s">
        <v>322</v>
      </c>
      <c r="N107" s="54" t="s">
        <v>439</v>
      </c>
      <c r="O107" s="55" t="s">
        <v>333</v>
      </c>
      <c r="P107" s="56" t="s">
        <v>483</v>
      </c>
    </row>
    <row r="108" spans="1:16" ht="12.75" customHeight="1" thickBot="1">
      <c r="A108" s="44" t="str">
        <f t="shared" si="18"/>
        <v>BAVM 231 </v>
      </c>
      <c r="B108" s="3" t="str">
        <f t="shared" si="19"/>
        <v>II</v>
      </c>
      <c r="C108" s="44">
        <f t="shared" si="20"/>
        <v>56219.485699999997</v>
      </c>
      <c r="D108" s="15" t="str">
        <f t="shared" si="21"/>
        <v>vis</v>
      </c>
      <c r="E108" s="52">
        <f>VLOOKUP(C108,Active!C$21:E$964,3,FALSE)</f>
        <v>3730.499940911493</v>
      </c>
      <c r="F108" s="3" t="s">
        <v>76</v>
      </c>
      <c r="G108" s="15" t="str">
        <f t="shared" si="22"/>
        <v>56219.4857</v>
      </c>
      <c r="H108" s="44">
        <f t="shared" si="23"/>
        <v>3730.5</v>
      </c>
      <c r="I108" s="53" t="s">
        <v>608</v>
      </c>
      <c r="J108" s="54" t="s">
        <v>609</v>
      </c>
      <c r="K108" s="53" t="s">
        <v>610</v>
      </c>
      <c r="L108" s="53" t="s">
        <v>389</v>
      </c>
      <c r="M108" s="54" t="s">
        <v>322</v>
      </c>
      <c r="N108" s="54" t="s">
        <v>276</v>
      </c>
      <c r="O108" s="55" t="s">
        <v>196</v>
      </c>
      <c r="P108" s="56" t="s">
        <v>611</v>
      </c>
    </row>
    <row r="109" spans="1:16" ht="12.75" customHeight="1" thickBot="1">
      <c r="A109" s="44" t="str">
        <f t="shared" si="18"/>
        <v>IBVS 6098 </v>
      </c>
      <c r="B109" s="3" t="str">
        <f t="shared" si="19"/>
        <v>I</v>
      </c>
      <c r="C109" s="44">
        <f t="shared" si="20"/>
        <v>56638.642699999997</v>
      </c>
      <c r="D109" s="15" t="str">
        <f t="shared" si="21"/>
        <v>vis</v>
      </c>
      <c r="E109" s="52">
        <f>VLOOKUP(C109,Active!C$21:E$964,3,FALSE)</f>
        <v>4150.9984151439894</v>
      </c>
      <c r="F109" s="3" t="s">
        <v>76</v>
      </c>
      <c r="G109" s="15" t="str">
        <f t="shared" si="22"/>
        <v>56638.6427</v>
      </c>
      <c r="H109" s="44">
        <f t="shared" si="23"/>
        <v>4151</v>
      </c>
      <c r="I109" s="53" t="s">
        <v>612</v>
      </c>
      <c r="J109" s="54" t="s">
        <v>613</v>
      </c>
      <c r="K109" s="53" t="s">
        <v>614</v>
      </c>
      <c r="L109" s="53" t="s">
        <v>438</v>
      </c>
      <c r="M109" s="54" t="s">
        <v>322</v>
      </c>
      <c r="N109" s="54" t="s">
        <v>76</v>
      </c>
      <c r="O109" s="55" t="s">
        <v>255</v>
      </c>
      <c r="P109" s="56" t="s">
        <v>615</v>
      </c>
    </row>
    <row r="110" spans="1:16" ht="12.75" customHeight="1" thickBot="1">
      <c r="A110" s="44" t="str">
        <f t="shared" si="18"/>
        <v> MHAR 18.7 </v>
      </c>
      <c r="B110" s="3" t="str">
        <f t="shared" si="19"/>
        <v>I</v>
      </c>
      <c r="C110" s="44">
        <f t="shared" si="20"/>
        <v>37025.498</v>
      </c>
      <c r="D110" s="15" t="str">
        <f t="shared" si="21"/>
        <v>vis</v>
      </c>
      <c r="E110" s="52">
        <f>VLOOKUP(C110,Active!C$21:E$964,3,FALSE)</f>
        <v>-15524.916388261834</v>
      </c>
      <c r="F110" s="3" t="s">
        <v>76</v>
      </c>
      <c r="G110" s="15" t="str">
        <f t="shared" si="22"/>
        <v>37025.498</v>
      </c>
      <c r="H110" s="44">
        <f t="shared" si="23"/>
        <v>-15525</v>
      </c>
      <c r="I110" s="53" t="s">
        <v>126</v>
      </c>
      <c r="J110" s="54" t="s">
        <v>127</v>
      </c>
      <c r="K110" s="53">
        <v>-15525</v>
      </c>
      <c r="L110" s="53" t="s">
        <v>128</v>
      </c>
      <c r="M110" s="54" t="s">
        <v>82</v>
      </c>
      <c r="N110" s="54"/>
      <c r="O110" s="55" t="s">
        <v>83</v>
      </c>
      <c r="P110" s="55" t="s">
        <v>125</v>
      </c>
    </row>
    <row r="111" spans="1:16" ht="12.75" customHeight="1" thickBot="1">
      <c r="A111" s="44" t="str">
        <f t="shared" si="18"/>
        <v> MHAR 18.7 </v>
      </c>
      <c r="B111" s="3" t="str">
        <f t="shared" si="19"/>
        <v>I</v>
      </c>
      <c r="C111" s="44">
        <f t="shared" si="20"/>
        <v>37045.353000000003</v>
      </c>
      <c r="D111" s="15" t="str">
        <f t="shared" si="21"/>
        <v>vis</v>
      </c>
      <c r="E111" s="52">
        <f>VLOOKUP(C111,Active!C$21:E$964,3,FALSE)</f>
        <v>-15504.997844122317</v>
      </c>
      <c r="F111" s="3" t="s">
        <v>76</v>
      </c>
      <c r="G111" s="15" t="str">
        <f t="shared" si="22"/>
        <v>37045.353</v>
      </c>
      <c r="H111" s="44">
        <f t="shared" si="23"/>
        <v>-15505</v>
      </c>
      <c r="I111" s="53" t="s">
        <v>132</v>
      </c>
      <c r="J111" s="54" t="s">
        <v>133</v>
      </c>
      <c r="K111" s="53">
        <v>-15505</v>
      </c>
      <c r="L111" s="53" t="s">
        <v>134</v>
      </c>
      <c r="M111" s="54" t="s">
        <v>82</v>
      </c>
      <c r="N111" s="54"/>
      <c r="O111" s="55" t="s">
        <v>83</v>
      </c>
      <c r="P111" s="55" t="s">
        <v>125</v>
      </c>
    </row>
    <row r="112" spans="1:16" ht="12.75" customHeight="1" thickBot="1">
      <c r="A112" s="44" t="str">
        <f t="shared" si="18"/>
        <v> MHAR 18.7 </v>
      </c>
      <c r="B112" s="3" t="str">
        <f t="shared" si="19"/>
        <v>I</v>
      </c>
      <c r="C112" s="44">
        <f t="shared" si="20"/>
        <v>37348.425999999999</v>
      </c>
      <c r="D112" s="15" t="str">
        <f t="shared" si="21"/>
        <v>vis</v>
      </c>
      <c r="E112" s="52">
        <f>VLOOKUP(C112,Active!C$21:E$964,3,FALSE)</f>
        <v>-15200.954886278207</v>
      </c>
      <c r="F112" s="3" t="s">
        <v>76</v>
      </c>
      <c r="G112" s="15" t="str">
        <f t="shared" si="22"/>
        <v>37348.426</v>
      </c>
      <c r="H112" s="44">
        <f t="shared" si="23"/>
        <v>-15201</v>
      </c>
      <c r="I112" s="53" t="s">
        <v>135</v>
      </c>
      <c r="J112" s="54" t="s">
        <v>136</v>
      </c>
      <c r="K112" s="53">
        <v>-15201</v>
      </c>
      <c r="L112" s="53" t="s">
        <v>137</v>
      </c>
      <c r="M112" s="54" t="s">
        <v>82</v>
      </c>
      <c r="N112" s="54"/>
      <c r="O112" s="55" t="s">
        <v>83</v>
      </c>
      <c r="P112" s="55" t="s">
        <v>125</v>
      </c>
    </row>
    <row r="113" spans="1:16" ht="12.75" customHeight="1" thickBot="1">
      <c r="A113" s="44" t="str">
        <f t="shared" si="18"/>
        <v> MHAR 18.7 </v>
      </c>
      <c r="B113" s="3" t="str">
        <f t="shared" si="19"/>
        <v>II</v>
      </c>
      <c r="C113" s="44">
        <f t="shared" si="20"/>
        <v>39029.464</v>
      </c>
      <c r="D113" s="15" t="str">
        <f t="shared" si="21"/>
        <v>vis</v>
      </c>
      <c r="E113" s="52">
        <f>VLOOKUP(C113,Active!C$21:E$964,3,FALSE)</f>
        <v>-13514.536875540349</v>
      </c>
      <c r="F113" s="3" t="s">
        <v>76</v>
      </c>
      <c r="G113" s="15" t="str">
        <f t="shared" si="22"/>
        <v>39029.464</v>
      </c>
      <c r="H113" s="44">
        <f t="shared" si="23"/>
        <v>-13514.5</v>
      </c>
      <c r="I113" s="53" t="s">
        <v>140</v>
      </c>
      <c r="J113" s="54" t="s">
        <v>141</v>
      </c>
      <c r="K113" s="53">
        <v>-13514.5</v>
      </c>
      <c r="L113" s="53" t="s">
        <v>142</v>
      </c>
      <c r="M113" s="54" t="s">
        <v>82</v>
      </c>
      <c r="N113" s="54"/>
      <c r="O113" s="55" t="s">
        <v>83</v>
      </c>
      <c r="P113" s="55" t="s">
        <v>125</v>
      </c>
    </row>
    <row r="114" spans="1:16" ht="12.75" customHeight="1" thickBot="1">
      <c r="A114" s="44" t="str">
        <f t="shared" si="18"/>
        <v> MHAR 18.7 </v>
      </c>
      <c r="B114" s="3" t="str">
        <f t="shared" si="19"/>
        <v>II</v>
      </c>
      <c r="C114" s="44">
        <f t="shared" si="20"/>
        <v>39057.421000000002</v>
      </c>
      <c r="D114" s="15" t="str">
        <f t="shared" si="21"/>
        <v>vis</v>
      </c>
      <c r="E114" s="52">
        <f>VLOOKUP(C114,Active!C$21:E$964,3,FALSE)</f>
        <v>-13486.490401679437</v>
      </c>
      <c r="F114" s="3" t="s">
        <v>76</v>
      </c>
      <c r="G114" s="15" t="str">
        <f t="shared" si="22"/>
        <v>39057.421</v>
      </c>
      <c r="H114" s="44">
        <f t="shared" si="23"/>
        <v>-13486.5</v>
      </c>
      <c r="I114" s="53" t="s">
        <v>145</v>
      </c>
      <c r="J114" s="54" t="s">
        <v>146</v>
      </c>
      <c r="K114" s="53">
        <v>-13486.5</v>
      </c>
      <c r="L114" s="53" t="s">
        <v>119</v>
      </c>
      <c r="M114" s="54" t="s">
        <v>82</v>
      </c>
      <c r="N114" s="54"/>
      <c r="O114" s="55" t="s">
        <v>83</v>
      </c>
      <c r="P114" s="55" t="s">
        <v>125</v>
      </c>
    </row>
    <row r="115" spans="1:16" ht="12.75" customHeight="1" thickBot="1">
      <c r="A115" s="44" t="str">
        <f t="shared" si="18"/>
        <v> MHAR 18.7 </v>
      </c>
      <c r="B115" s="3" t="str">
        <f t="shared" si="19"/>
        <v>II</v>
      </c>
      <c r="C115" s="44">
        <f t="shared" si="20"/>
        <v>39061.332999999999</v>
      </c>
      <c r="D115" s="15" t="str">
        <f t="shared" si="21"/>
        <v>vis</v>
      </c>
      <c r="E115" s="52">
        <f>VLOOKUP(C115,Active!C$21:E$964,3,FALSE)</f>
        <v>-13482.565881675724</v>
      </c>
      <c r="F115" s="3" t="s">
        <v>76</v>
      </c>
      <c r="G115" s="15" t="str">
        <f t="shared" si="22"/>
        <v>39061.333</v>
      </c>
      <c r="H115" s="44">
        <f t="shared" si="23"/>
        <v>-13482.5</v>
      </c>
      <c r="I115" s="53" t="s">
        <v>147</v>
      </c>
      <c r="J115" s="54" t="s">
        <v>148</v>
      </c>
      <c r="K115" s="53">
        <v>-13482.5</v>
      </c>
      <c r="L115" s="53" t="s">
        <v>149</v>
      </c>
      <c r="M115" s="54" t="s">
        <v>82</v>
      </c>
      <c r="N115" s="54"/>
      <c r="O115" s="55" t="s">
        <v>83</v>
      </c>
      <c r="P115" s="55" t="s">
        <v>125</v>
      </c>
    </row>
    <row r="116" spans="1:16" ht="12.75" customHeight="1" thickBot="1">
      <c r="A116" s="44" t="str">
        <f t="shared" si="18"/>
        <v> MHAR 18.7 </v>
      </c>
      <c r="B116" s="3" t="str">
        <f t="shared" si="19"/>
        <v>II</v>
      </c>
      <c r="C116" s="44">
        <f t="shared" si="20"/>
        <v>39388.447999999997</v>
      </c>
      <c r="D116" s="15" t="str">
        <f t="shared" si="21"/>
        <v>vis</v>
      </c>
      <c r="E116" s="52">
        <f>VLOOKUP(C116,Active!C$21:E$964,3,FALSE)</f>
        <v>-13154.403979575645</v>
      </c>
      <c r="F116" s="3" t="s">
        <v>76</v>
      </c>
      <c r="G116" s="15" t="str">
        <f t="shared" si="22"/>
        <v>39388.448</v>
      </c>
      <c r="H116" s="44">
        <f t="shared" si="23"/>
        <v>-13154.5</v>
      </c>
      <c r="I116" s="53" t="s">
        <v>150</v>
      </c>
      <c r="J116" s="54" t="s">
        <v>151</v>
      </c>
      <c r="K116" s="53">
        <v>-13154.5</v>
      </c>
      <c r="L116" s="53" t="s">
        <v>152</v>
      </c>
      <c r="M116" s="54" t="s">
        <v>82</v>
      </c>
      <c r="N116" s="54"/>
      <c r="O116" s="55" t="s">
        <v>83</v>
      </c>
      <c r="P116" s="55" t="s">
        <v>125</v>
      </c>
    </row>
    <row r="117" spans="1:16" ht="12.75" customHeight="1" thickBot="1">
      <c r="A117" s="44" t="str">
        <f t="shared" si="18"/>
        <v> MHAR 18.7 </v>
      </c>
      <c r="B117" s="3" t="str">
        <f t="shared" si="19"/>
        <v>II</v>
      </c>
      <c r="C117" s="44">
        <f t="shared" si="20"/>
        <v>39469.294000000002</v>
      </c>
      <c r="D117" s="15" t="str">
        <f t="shared" si="21"/>
        <v>vis</v>
      </c>
      <c r="E117" s="52">
        <f>VLOOKUP(C117,Active!C$21:E$964,3,FALSE)</f>
        <v>-13073.299239233</v>
      </c>
      <c r="F117" s="3" t="s">
        <v>76</v>
      </c>
      <c r="G117" s="15" t="str">
        <f t="shared" si="22"/>
        <v>39469.294</v>
      </c>
      <c r="H117" s="44">
        <f t="shared" si="23"/>
        <v>-13073.5</v>
      </c>
      <c r="I117" s="53" t="s">
        <v>153</v>
      </c>
      <c r="J117" s="54" t="s">
        <v>154</v>
      </c>
      <c r="K117" s="53">
        <v>-13073.5</v>
      </c>
      <c r="L117" s="53" t="s">
        <v>155</v>
      </c>
      <c r="M117" s="54" t="s">
        <v>82</v>
      </c>
      <c r="N117" s="54"/>
      <c r="O117" s="55" t="s">
        <v>83</v>
      </c>
      <c r="P117" s="55" t="s">
        <v>125</v>
      </c>
    </row>
    <row r="118" spans="1:16" ht="12.75" customHeight="1" thickBot="1">
      <c r="A118" s="44" t="str">
        <f t="shared" si="18"/>
        <v> MHAR 18.7 </v>
      </c>
      <c r="B118" s="3" t="str">
        <f t="shared" si="19"/>
        <v>I</v>
      </c>
      <c r="C118" s="44">
        <f t="shared" si="20"/>
        <v>40152.400999999998</v>
      </c>
      <c r="D118" s="15" t="str">
        <f t="shared" si="21"/>
        <v>vis</v>
      </c>
      <c r="E118" s="52">
        <f>VLOOKUP(C118,Active!C$21:E$964,3,FALSE)</f>
        <v>-12388.006016794781</v>
      </c>
      <c r="F118" s="3" t="s">
        <v>76</v>
      </c>
      <c r="G118" s="15" t="str">
        <f t="shared" si="22"/>
        <v>40152.401</v>
      </c>
      <c r="H118" s="44">
        <f t="shared" si="23"/>
        <v>-12388</v>
      </c>
      <c r="I118" s="53" t="s">
        <v>156</v>
      </c>
      <c r="J118" s="54" t="s">
        <v>157</v>
      </c>
      <c r="K118" s="53">
        <v>-12388</v>
      </c>
      <c r="L118" s="53" t="s">
        <v>158</v>
      </c>
      <c r="M118" s="54" t="s">
        <v>82</v>
      </c>
      <c r="N118" s="54"/>
      <c r="O118" s="55" t="s">
        <v>83</v>
      </c>
      <c r="P118" s="55" t="s">
        <v>125</v>
      </c>
    </row>
    <row r="119" spans="1:16" ht="12.75" customHeight="1" thickBot="1">
      <c r="A119" s="44" t="str">
        <f t="shared" si="18"/>
        <v> MHAR 18.7 </v>
      </c>
      <c r="B119" s="3" t="str">
        <f t="shared" si="19"/>
        <v>II</v>
      </c>
      <c r="C119" s="44">
        <f t="shared" si="20"/>
        <v>41598.482000000004</v>
      </c>
      <c r="D119" s="15" t="str">
        <f t="shared" si="21"/>
        <v>vis</v>
      </c>
      <c r="E119" s="52">
        <f>VLOOKUP(C119,Active!C$21:E$964,3,FALSE)</f>
        <v>-10937.296964777028</v>
      </c>
      <c r="F119" s="3" t="s">
        <v>76</v>
      </c>
      <c r="G119" s="15" t="str">
        <f t="shared" si="22"/>
        <v>41598.482</v>
      </c>
      <c r="H119" s="44">
        <f t="shared" si="23"/>
        <v>-10937.5</v>
      </c>
      <c r="I119" s="53" t="s">
        <v>161</v>
      </c>
      <c r="J119" s="54" t="s">
        <v>162</v>
      </c>
      <c r="K119" s="53">
        <v>-10937.5</v>
      </c>
      <c r="L119" s="53" t="s">
        <v>163</v>
      </c>
      <c r="M119" s="54" t="s">
        <v>82</v>
      </c>
      <c r="N119" s="54"/>
      <c r="O119" s="55" t="s">
        <v>83</v>
      </c>
      <c r="P119" s="55" t="s">
        <v>125</v>
      </c>
    </row>
    <row r="120" spans="1:16" ht="12.75" customHeight="1" thickBot="1">
      <c r="A120" s="44" t="str">
        <f t="shared" si="18"/>
        <v> MHAR 18.7 </v>
      </c>
      <c r="B120" s="3" t="str">
        <f t="shared" si="19"/>
        <v>II</v>
      </c>
      <c r="C120" s="44">
        <f t="shared" si="20"/>
        <v>41599.466</v>
      </c>
      <c r="D120" s="15" t="str">
        <f t="shared" si="21"/>
        <v>vis</v>
      </c>
      <c r="E120" s="52">
        <f>VLOOKUP(C120,Active!C$21:E$964,3,FALSE)</f>
        <v>-10936.309815573642</v>
      </c>
      <c r="F120" s="3" t="s">
        <v>76</v>
      </c>
      <c r="G120" s="15" t="str">
        <f t="shared" si="22"/>
        <v>41599.466</v>
      </c>
      <c r="H120" s="44">
        <f t="shared" si="23"/>
        <v>-10936.5</v>
      </c>
      <c r="I120" s="53" t="s">
        <v>164</v>
      </c>
      <c r="J120" s="54" t="s">
        <v>165</v>
      </c>
      <c r="K120" s="53">
        <v>-10936.5</v>
      </c>
      <c r="L120" s="53" t="s">
        <v>166</v>
      </c>
      <c r="M120" s="54" t="s">
        <v>82</v>
      </c>
      <c r="N120" s="54"/>
      <c r="O120" s="55" t="s">
        <v>83</v>
      </c>
      <c r="P120" s="55" t="s">
        <v>125</v>
      </c>
    </row>
    <row r="121" spans="1:16" ht="12.75" customHeight="1" thickBot="1">
      <c r="A121" s="44" t="str">
        <f t="shared" si="18"/>
        <v> MHAR 18.7 </v>
      </c>
      <c r="B121" s="3" t="str">
        <f t="shared" si="19"/>
        <v>II</v>
      </c>
      <c r="C121" s="44">
        <f t="shared" si="20"/>
        <v>41960.377999999997</v>
      </c>
      <c r="D121" s="15" t="str">
        <f t="shared" si="21"/>
        <v>vis</v>
      </c>
      <c r="E121" s="52">
        <f>VLOOKUP(C121,Active!C$21:E$964,3,FALSE)</f>
        <v>-10574.24274921856</v>
      </c>
      <c r="F121" s="3" t="s">
        <v>76</v>
      </c>
      <c r="G121" s="15" t="str">
        <f t="shared" si="22"/>
        <v>41960.378</v>
      </c>
      <c r="H121" s="44">
        <f t="shared" si="23"/>
        <v>-10574.5</v>
      </c>
      <c r="I121" s="53" t="s">
        <v>167</v>
      </c>
      <c r="J121" s="54" t="s">
        <v>168</v>
      </c>
      <c r="K121" s="53">
        <v>-10574.5</v>
      </c>
      <c r="L121" s="53" t="s">
        <v>169</v>
      </c>
      <c r="M121" s="54" t="s">
        <v>82</v>
      </c>
      <c r="N121" s="54"/>
      <c r="O121" s="55" t="s">
        <v>83</v>
      </c>
      <c r="P121" s="55" t="s">
        <v>125</v>
      </c>
    </row>
    <row r="122" spans="1:16" ht="12.75" customHeight="1" thickBot="1">
      <c r="A122" s="44" t="str">
        <f t="shared" si="18"/>
        <v> MHAR 18.7 </v>
      </c>
      <c r="B122" s="3" t="str">
        <f t="shared" si="19"/>
        <v>I</v>
      </c>
      <c r="C122" s="44">
        <f t="shared" si="20"/>
        <v>42775.303999999996</v>
      </c>
      <c r="D122" s="15" t="str">
        <f t="shared" si="21"/>
        <v>vis</v>
      </c>
      <c r="E122" s="52">
        <f>VLOOKUP(C122,Active!C$21:E$964,3,FALSE)</f>
        <v>-9756.7086519414279</v>
      </c>
      <c r="F122" s="3" t="s">
        <v>76</v>
      </c>
      <c r="G122" s="15" t="str">
        <f t="shared" si="22"/>
        <v>42775.304</v>
      </c>
      <c r="H122" s="44">
        <f t="shared" si="23"/>
        <v>-9757</v>
      </c>
      <c r="I122" s="53" t="s">
        <v>170</v>
      </c>
      <c r="J122" s="54" t="s">
        <v>171</v>
      </c>
      <c r="K122" s="53">
        <v>-9757</v>
      </c>
      <c r="L122" s="53" t="s">
        <v>172</v>
      </c>
      <c r="M122" s="54" t="s">
        <v>82</v>
      </c>
      <c r="N122" s="54"/>
      <c r="O122" s="55" t="s">
        <v>83</v>
      </c>
      <c r="P122" s="55" t="s">
        <v>125</v>
      </c>
    </row>
    <row r="123" spans="1:16" ht="12.75" customHeight="1" thickBot="1">
      <c r="A123" s="44" t="str">
        <f t="shared" si="18"/>
        <v> MHAR 18.7 </v>
      </c>
      <c r="B123" s="3" t="str">
        <f t="shared" si="19"/>
        <v>I</v>
      </c>
      <c r="C123" s="44">
        <f t="shared" si="20"/>
        <v>43015.41</v>
      </c>
      <c r="D123" s="15" t="str">
        <f t="shared" si="21"/>
        <v>vis</v>
      </c>
      <c r="E123" s="52">
        <f>VLOOKUP(C123,Active!C$21:E$964,3,FALSE)</f>
        <v>-9515.834214310491</v>
      </c>
      <c r="F123" s="3" t="s">
        <v>76</v>
      </c>
      <c r="G123" s="15" t="str">
        <f t="shared" si="22"/>
        <v>43015.410</v>
      </c>
      <c r="H123" s="44">
        <f t="shared" si="23"/>
        <v>-9516</v>
      </c>
      <c r="I123" s="53" t="s">
        <v>173</v>
      </c>
      <c r="J123" s="54" t="s">
        <v>174</v>
      </c>
      <c r="K123" s="53">
        <v>-9516</v>
      </c>
      <c r="L123" s="53" t="s">
        <v>175</v>
      </c>
      <c r="M123" s="54" t="s">
        <v>82</v>
      </c>
      <c r="N123" s="54"/>
      <c r="O123" s="55" t="s">
        <v>83</v>
      </c>
      <c r="P123" s="55" t="s">
        <v>125</v>
      </c>
    </row>
    <row r="124" spans="1:16" ht="12.75" customHeight="1" thickBot="1">
      <c r="A124" s="44" t="str">
        <f t="shared" si="18"/>
        <v>BAVM 55 </v>
      </c>
      <c r="B124" s="3" t="str">
        <f t="shared" si="19"/>
        <v>I</v>
      </c>
      <c r="C124" s="44">
        <f t="shared" si="20"/>
        <v>47975.368799999997</v>
      </c>
      <c r="D124" s="15" t="str">
        <f t="shared" si="21"/>
        <v>vis</v>
      </c>
      <c r="E124" s="52">
        <f>VLOOKUP(C124,Active!C$21:E$964,3,FALSE)</f>
        <v>-4540.0015128262221</v>
      </c>
      <c r="F124" s="3" t="s">
        <v>76</v>
      </c>
      <c r="G124" s="15" t="str">
        <f t="shared" si="22"/>
        <v>47975.3688</v>
      </c>
      <c r="H124" s="44">
        <f t="shared" si="23"/>
        <v>-4540</v>
      </c>
      <c r="I124" s="53" t="s">
        <v>201</v>
      </c>
      <c r="J124" s="54" t="s">
        <v>202</v>
      </c>
      <c r="K124" s="53">
        <v>-4540</v>
      </c>
      <c r="L124" s="53" t="s">
        <v>203</v>
      </c>
      <c r="M124" s="54" t="s">
        <v>194</v>
      </c>
      <c r="N124" s="54" t="s">
        <v>195</v>
      </c>
      <c r="O124" s="55" t="s">
        <v>196</v>
      </c>
      <c r="P124" s="56" t="s">
        <v>197</v>
      </c>
    </row>
    <row r="125" spans="1:16" ht="12.75" customHeight="1" thickBot="1">
      <c r="A125" s="44" t="str">
        <f t="shared" si="18"/>
        <v>BAVM 55 </v>
      </c>
      <c r="B125" s="3" t="str">
        <f t="shared" si="19"/>
        <v>I</v>
      </c>
      <c r="C125" s="44">
        <f t="shared" si="20"/>
        <v>47983.3442</v>
      </c>
      <c r="D125" s="15" t="str">
        <f t="shared" si="21"/>
        <v>vis</v>
      </c>
      <c r="E125" s="52">
        <f>VLOOKUP(C125,Active!C$21:E$964,3,FALSE)</f>
        <v>-4532.0005882767209</v>
      </c>
      <c r="F125" s="3" t="s">
        <v>76</v>
      </c>
      <c r="G125" s="15" t="str">
        <f t="shared" si="22"/>
        <v>47983.3442</v>
      </c>
      <c r="H125" s="44">
        <f t="shared" si="23"/>
        <v>-4532</v>
      </c>
      <c r="I125" s="53" t="s">
        <v>204</v>
      </c>
      <c r="J125" s="54" t="s">
        <v>205</v>
      </c>
      <c r="K125" s="53">
        <v>-4532</v>
      </c>
      <c r="L125" s="53" t="s">
        <v>206</v>
      </c>
      <c r="M125" s="54" t="s">
        <v>194</v>
      </c>
      <c r="N125" s="54" t="s">
        <v>195</v>
      </c>
      <c r="O125" s="55" t="s">
        <v>196</v>
      </c>
      <c r="P125" s="56" t="s">
        <v>197</v>
      </c>
    </row>
    <row r="126" spans="1:16" ht="12.75" customHeight="1" thickBot="1">
      <c r="A126" s="44" t="str">
        <f t="shared" si="18"/>
        <v>BAVM 60 </v>
      </c>
      <c r="B126" s="3" t="str">
        <f t="shared" si="19"/>
        <v>II</v>
      </c>
      <c r="C126" s="44">
        <f t="shared" si="20"/>
        <v>48419.447999999997</v>
      </c>
      <c r="D126" s="15" t="str">
        <f t="shared" si="21"/>
        <v>vis</v>
      </c>
      <c r="E126" s="52">
        <f>VLOOKUP(C126,Active!C$21:E$964,3,FALSE)</f>
        <v>-4094.501077336924</v>
      </c>
      <c r="F126" s="3" t="s">
        <v>76</v>
      </c>
      <c r="G126" s="15" t="str">
        <f t="shared" si="22"/>
        <v>48419.448</v>
      </c>
      <c r="H126" s="44">
        <f t="shared" si="23"/>
        <v>-4094.5</v>
      </c>
      <c r="I126" s="53" t="s">
        <v>213</v>
      </c>
      <c r="J126" s="54" t="s">
        <v>214</v>
      </c>
      <c r="K126" s="53">
        <v>-4094.5</v>
      </c>
      <c r="L126" s="53" t="s">
        <v>131</v>
      </c>
      <c r="M126" s="54" t="s">
        <v>194</v>
      </c>
      <c r="N126" s="54" t="s">
        <v>215</v>
      </c>
      <c r="O126" s="55" t="s">
        <v>196</v>
      </c>
      <c r="P126" s="56" t="s">
        <v>216</v>
      </c>
    </row>
    <row r="127" spans="1:16" ht="12.75" customHeight="1" thickBot="1">
      <c r="A127" s="44" t="str">
        <f t="shared" si="18"/>
        <v>BAVM 60 </v>
      </c>
      <c r="B127" s="3" t="str">
        <f t="shared" si="19"/>
        <v>II</v>
      </c>
      <c r="C127" s="44">
        <f t="shared" si="20"/>
        <v>48419.451999999997</v>
      </c>
      <c r="D127" s="15" t="str">
        <f t="shared" si="21"/>
        <v>vis</v>
      </c>
      <c r="E127" s="52">
        <f>VLOOKUP(C127,Active!C$21:E$964,3,FALSE)</f>
        <v>-4094.4970645352832</v>
      </c>
      <c r="F127" s="3" t="s">
        <v>76</v>
      </c>
      <c r="G127" s="15" t="str">
        <f t="shared" si="22"/>
        <v>48419.452</v>
      </c>
      <c r="H127" s="44">
        <f t="shared" si="23"/>
        <v>-4094.5</v>
      </c>
      <c r="I127" s="53" t="s">
        <v>217</v>
      </c>
      <c r="J127" s="54" t="s">
        <v>218</v>
      </c>
      <c r="K127" s="53">
        <v>-4094.5</v>
      </c>
      <c r="L127" s="53" t="s">
        <v>219</v>
      </c>
      <c r="M127" s="54" t="s">
        <v>194</v>
      </c>
      <c r="N127" s="54" t="s">
        <v>195</v>
      </c>
      <c r="O127" s="55" t="s">
        <v>196</v>
      </c>
      <c r="P127" s="56" t="s">
        <v>216</v>
      </c>
    </row>
    <row r="128" spans="1:16" ht="12.75" customHeight="1" thickBot="1">
      <c r="A128" s="44" t="str">
        <f t="shared" si="18"/>
        <v>BAVM 60 </v>
      </c>
      <c r="B128" s="3" t="str">
        <f t="shared" si="19"/>
        <v>I</v>
      </c>
      <c r="C128" s="44">
        <f t="shared" si="20"/>
        <v>48524.611199999999</v>
      </c>
      <c r="D128" s="15" t="str">
        <f t="shared" si="21"/>
        <v>vis</v>
      </c>
      <c r="E128" s="52">
        <f>VLOOKUP(C128,Active!C$21:E$964,3,FALSE)</f>
        <v>-3989.0013119854971</v>
      </c>
      <c r="F128" s="3" t="s">
        <v>76</v>
      </c>
      <c r="G128" s="15" t="str">
        <f t="shared" si="22"/>
        <v>48524.6112</v>
      </c>
      <c r="H128" s="44">
        <f t="shared" si="23"/>
        <v>-3989</v>
      </c>
      <c r="I128" s="53" t="s">
        <v>220</v>
      </c>
      <c r="J128" s="54" t="s">
        <v>221</v>
      </c>
      <c r="K128" s="53">
        <v>-3989</v>
      </c>
      <c r="L128" s="53" t="s">
        <v>222</v>
      </c>
      <c r="M128" s="54" t="s">
        <v>194</v>
      </c>
      <c r="N128" s="54" t="s">
        <v>223</v>
      </c>
      <c r="O128" s="55" t="s">
        <v>196</v>
      </c>
      <c r="P128" s="56" t="s">
        <v>216</v>
      </c>
    </row>
    <row r="129" spans="1:16" ht="12.75" customHeight="1" thickBot="1">
      <c r="A129" s="44" t="str">
        <f t="shared" si="18"/>
        <v>BAVM 60 </v>
      </c>
      <c r="B129" s="3" t="str">
        <f t="shared" si="19"/>
        <v>I</v>
      </c>
      <c r="C129" s="44">
        <f t="shared" si="20"/>
        <v>48524.611499999999</v>
      </c>
      <c r="D129" s="15" t="str">
        <f t="shared" si="21"/>
        <v>vis</v>
      </c>
      <c r="E129" s="52">
        <f>VLOOKUP(C129,Active!C$21:E$964,3,FALSE)</f>
        <v>-3989.0010110253743</v>
      </c>
      <c r="F129" s="3" t="s">
        <v>76</v>
      </c>
      <c r="G129" s="15" t="str">
        <f t="shared" si="22"/>
        <v>48524.6115</v>
      </c>
      <c r="H129" s="44">
        <f t="shared" si="23"/>
        <v>-3989</v>
      </c>
      <c r="I129" s="53" t="s">
        <v>224</v>
      </c>
      <c r="J129" s="54" t="s">
        <v>221</v>
      </c>
      <c r="K129" s="53">
        <v>-3989</v>
      </c>
      <c r="L129" s="53" t="s">
        <v>209</v>
      </c>
      <c r="M129" s="54" t="s">
        <v>194</v>
      </c>
      <c r="N129" s="54" t="s">
        <v>195</v>
      </c>
      <c r="O129" s="55" t="s">
        <v>196</v>
      </c>
      <c r="P129" s="56" t="s">
        <v>216</v>
      </c>
    </row>
    <row r="130" spans="1:16" ht="12.75" customHeight="1" thickBot="1">
      <c r="A130" s="44" t="str">
        <f t="shared" si="18"/>
        <v>BAVM 62 </v>
      </c>
      <c r="B130" s="3" t="str">
        <f t="shared" si="19"/>
        <v>I</v>
      </c>
      <c r="C130" s="44">
        <f t="shared" si="20"/>
        <v>48909.38</v>
      </c>
      <c r="D130" s="15" t="str">
        <f t="shared" si="21"/>
        <v>vis</v>
      </c>
      <c r="E130" s="52">
        <f>VLOOKUP(C130,Active!C$21:E$964,3,FALSE)</f>
        <v>-3603.0010940903699</v>
      </c>
      <c r="F130" s="3" t="s">
        <v>76</v>
      </c>
      <c r="G130" s="15" t="str">
        <f t="shared" si="22"/>
        <v>48909.3800</v>
      </c>
      <c r="H130" s="44">
        <f t="shared" si="23"/>
        <v>-3603</v>
      </c>
      <c r="I130" s="53" t="s">
        <v>225</v>
      </c>
      <c r="J130" s="54" t="s">
        <v>226</v>
      </c>
      <c r="K130" s="53">
        <v>-3603</v>
      </c>
      <c r="L130" s="53" t="s">
        <v>209</v>
      </c>
      <c r="M130" s="54" t="s">
        <v>194</v>
      </c>
      <c r="N130" s="54" t="s">
        <v>227</v>
      </c>
      <c r="O130" s="55" t="s">
        <v>196</v>
      </c>
      <c r="P130" s="56" t="s">
        <v>228</v>
      </c>
    </row>
    <row r="131" spans="1:16" ht="12.75" customHeight="1" thickBot="1">
      <c r="A131" s="44" t="str">
        <f t="shared" si="18"/>
        <v>BAVM 68 </v>
      </c>
      <c r="B131" s="3" t="str">
        <f t="shared" si="19"/>
        <v>II</v>
      </c>
      <c r="C131" s="44">
        <f t="shared" si="20"/>
        <v>49403.299899999998</v>
      </c>
      <c r="D131" s="15" t="str">
        <f t="shared" si="21"/>
        <v>vis</v>
      </c>
      <c r="E131" s="52">
        <f>VLOOKUP(C131,Active!C$21:E$964,3,FALSE)</f>
        <v>-3107.5004479289851</v>
      </c>
      <c r="F131" s="3" t="s">
        <v>76</v>
      </c>
      <c r="G131" s="15" t="str">
        <f t="shared" si="22"/>
        <v>49403.2999</v>
      </c>
      <c r="H131" s="44">
        <f t="shared" si="23"/>
        <v>-3107.5</v>
      </c>
      <c r="I131" s="53" t="s">
        <v>229</v>
      </c>
      <c r="J131" s="54" t="s">
        <v>230</v>
      </c>
      <c r="K131" s="53">
        <v>-3107.5</v>
      </c>
      <c r="L131" s="53" t="s">
        <v>231</v>
      </c>
      <c r="M131" s="54" t="s">
        <v>194</v>
      </c>
      <c r="N131" s="54" t="s">
        <v>215</v>
      </c>
      <c r="O131" s="55" t="s">
        <v>196</v>
      </c>
      <c r="P131" s="56" t="s">
        <v>232</v>
      </c>
    </row>
    <row r="132" spans="1:16" ht="12.75" customHeight="1" thickBot="1">
      <c r="A132" s="44" t="str">
        <f t="shared" si="18"/>
        <v>BAVM 68 </v>
      </c>
      <c r="B132" s="3" t="str">
        <f t="shared" si="19"/>
        <v>II</v>
      </c>
      <c r="C132" s="44">
        <f t="shared" si="20"/>
        <v>49403.3007</v>
      </c>
      <c r="D132" s="15" t="str">
        <f t="shared" si="21"/>
        <v>vis</v>
      </c>
      <c r="E132" s="52">
        <f>VLOOKUP(C132,Active!C$21:E$964,3,FALSE)</f>
        <v>-3107.4996453686558</v>
      </c>
      <c r="F132" s="3" t="s">
        <v>76</v>
      </c>
      <c r="G132" s="15" t="str">
        <f t="shared" si="22"/>
        <v>49403.3007</v>
      </c>
      <c r="H132" s="44">
        <f t="shared" si="23"/>
        <v>-3107.5</v>
      </c>
      <c r="I132" s="53" t="s">
        <v>233</v>
      </c>
      <c r="J132" s="54" t="s">
        <v>234</v>
      </c>
      <c r="K132" s="53">
        <v>-3107.5</v>
      </c>
      <c r="L132" s="53" t="s">
        <v>235</v>
      </c>
      <c r="M132" s="54" t="s">
        <v>194</v>
      </c>
      <c r="N132" s="54" t="s">
        <v>195</v>
      </c>
      <c r="O132" s="55" t="s">
        <v>196</v>
      </c>
      <c r="P132" s="56" t="s">
        <v>232</v>
      </c>
    </row>
    <row r="133" spans="1:16" ht="12.75" customHeight="1" thickBot="1">
      <c r="A133" s="44" t="str">
        <f t="shared" si="18"/>
        <v> BBS 126 </v>
      </c>
      <c r="B133" s="3" t="str">
        <f t="shared" si="19"/>
        <v>II</v>
      </c>
      <c r="C133" s="44">
        <f t="shared" si="20"/>
        <v>52146.523000000001</v>
      </c>
      <c r="D133" s="15" t="str">
        <f t="shared" si="21"/>
        <v>vis</v>
      </c>
      <c r="E133" s="52">
        <f>VLOOKUP(C133,Active!C$21:E$964,3,FALSE)</f>
        <v>-355.49790943066489</v>
      </c>
      <c r="F133" s="3" t="s">
        <v>76</v>
      </c>
      <c r="G133" s="15" t="str">
        <f t="shared" si="22"/>
        <v>52146.523</v>
      </c>
      <c r="H133" s="44">
        <f t="shared" si="23"/>
        <v>-355.5</v>
      </c>
      <c r="I133" s="53" t="s">
        <v>247</v>
      </c>
      <c r="J133" s="54" t="s">
        <v>248</v>
      </c>
      <c r="K133" s="53">
        <v>-355.5</v>
      </c>
      <c r="L133" s="53" t="s">
        <v>219</v>
      </c>
      <c r="M133" s="54" t="s">
        <v>194</v>
      </c>
      <c r="N133" s="54" t="s">
        <v>249</v>
      </c>
      <c r="O133" s="55" t="s">
        <v>250</v>
      </c>
      <c r="P133" s="55" t="s">
        <v>251</v>
      </c>
    </row>
    <row r="134" spans="1:16" ht="12.75" customHeight="1" thickBot="1">
      <c r="A134" s="44" t="str">
        <f t="shared" si="18"/>
        <v>IBVS 5357 </v>
      </c>
      <c r="B134" s="3" t="str">
        <f t="shared" si="19"/>
        <v>I</v>
      </c>
      <c r="C134" s="44">
        <f t="shared" si="20"/>
        <v>52244.706899999997</v>
      </c>
      <c r="D134" s="15" t="str">
        <f t="shared" si="21"/>
        <v>vis</v>
      </c>
      <c r="E134" s="52" t="e">
        <f>VLOOKUP(C134,Active!C$21:E$964,3,FALSE)</f>
        <v>#N/A</v>
      </c>
      <c r="F134" s="3" t="s">
        <v>76</v>
      </c>
      <c r="G134" s="15" t="str">
        <f t="shared" si="22"/>
        <v>52244.7069</v>
      </c>
      <c r="H134" s="44">
        <f t="shared" si="23"/>
        <v>-257</v>
      </c>
      <c r="I134" s="53" t="s">
        <v>252</v>
      </c>
      <c r="J134" s="54" t="s">
        <v>253</v>
      </c>
      <c r="K134" s="53">
        <v>-257</v>
      </c>
      <c r="L134" s="53" t="s">
        <v>254</v>
      </c>
      <c r="M134" s="54" t="s">
        <v>194</v>
      </c>
      <c r="N134" s="54" t="s">
        <v>249</v>
      </c>
      <c r="O134" s="55" t="s">
        <v>255</v>
      </c>
      <c r="P134" s="56" t="s">
        <v>256</v>
      </c>
    </row>
    <row r="135" spans="1:16" ht="12.75" customHeight="1" thickBot="1">
      <c r="A135" s="44" t="str">
        <f t="shared" si="18"/>
        <v>IBVS 5357 </v>
      </c>
      <c r="B135" s="3" t="str">
        <f t="shared" si="19"/>
        <v>I</v>
      </c>
      <c r="C135" s="44">
        <f t="shared" si="20"/>
        <v>52261.652399999999</v>
      </c>
      <c r="D135" s="15" t="str">
        <f t="shared" si="21"/>
        <v>vis</v>
      </c>
      <c r="E135" s="52" t="e">
        <f>VLOOKUP(C135,Active!C$21:E$964,3,FALSE)</f>
        <v>#N/A</v>
      </c>
      <c r="F135" s="3" t="s">
        <v>76</v>
      </c>
      <c r="G135" s="15" t="str">
        <f t="shared" si="22"/>
        <v>52261.6524</v>
      </c>
      <c r="H135" s="44">
        <f t="shared" si="23"/>
        <v>-240</v>
      </c>
      <c r="I135" s="53" t="s">
        <v>257</v>
      </c>
      <c r="J135" s="54" t="s">
        <v>258</v>
      </c>
      <c r="K135" s="53">
        <v>-240</v>
      </c>
      <c r="L135" s="53" t="s">
        <v>235</v>
      </c>
      <c r="M135" s="54" t="s">
        <v>194</v>
      </c>
      <c r="N135" s="54" t="s">
        <v>249</v>
      </c>
      <c r="O135" s="55" t="s">
        <v>255</v>
      </c>
      <c r="P135" s="56" t="s">
        <v>256</v>
      </c>
    </row>
    <row r="136" spans="1:16" ht="12.75" customHeight="1" thickBot="1">
      <c r="A136" s="44" t="str">
        <f t="shared" si="18"/>
        <v>IBVS 5357 </v>
      </c>
      <c r="B136" s="3" t="str">
        <f t="shared" si="19"/>
        <v>I</v>
      </c>
      <c r="C136" s="44">
        <f t="shared" si="20"/>
        <v>52299.530599999998</v>
      </c>
      <c r="D136" s="15" t="str">
        <f t="shared" si="21"/>
        <v>vis</v>
      </c>
      <c r="E136" s="52" t="e">
        <f>VLOOKUP(C136,Active!C$21:E$964,3,FALSE)</f>
        <v>#N/A</v>
      </c>
      <c r="F136" s="3" t="s">
        <v>76</v>
      </c>
      <c r="G136" s="15" t="str">
        <f t="shared" si="22"/>
        <v>52299.5306</v>
      </c>
      <c r="H136" s="44">
        <f t="shared" si="23"/>
        <v>-202</v>
      </c>
      <c r="I136" s="53" t="s">
        <v>259</v>
      </c>
      <c r="J136" s="54" t="s">
        <v>260</v>
      </c>
      <c r="K136" s="53">
        <v>-202</v>
      </c>
      <c r="L136" s="53" t="s">
        <v>261</v>
      </c>
      <c r="M136" s="54" t="s">
        <v>194</v>
      </c>
      <c r="N136" s="54" t="s">
        <v>249</v>
      </c>
      <c r="O136" s="55" t="s">
        <v>255</v>
      </c>
      <c r="P136" s="56" t="s">
        <v>256</v>
      </c>
    </row>
    <row r="137" spans="1:16" ht="12.75" customHeight="1" thickBot="1">
      <c r="A137" s="44" t="str">
        <f t="shared" si="18"/>
        <v>IBVS 5357 </v>
      </c>
      <c r="B137" s="3" t="str">
        <f t="shared" si="19"/>
        <v>I</v>
      </c>
      <c r="C137" s="44">
        <f t="shared" si="20"/>
        <v>52518.8292</v>
      </c>
      <c r="D137" s="15" t="str">
        <f t="shared" si="21"/>
        <v>vis</v>
      </c>
      <c r="E137" s="52" t="e">
        <f>VLOOKUP(C137,Active!C$21:E$964,3,FALSE)</f>
        <v>#N/A</v>
      </c>
      <c r="F137" s="3" t="s">
        <v>76</v>
      </c>
      <c r="G137" s="15" t="str">
        <f t="shared" si="22"/>
        <v>52518.8292</v>
      </c>
      <c r="H137" s="44">
        <f t="shared" si="23"/>
        <v>18</v>
      </c>
      <c r="I137" s="53" t="s">
        <v>262</v>
      </c>
      <c r="J137" s="54" t="s">
        <v>263</v>
      </c>
      <c r="K137" s="53">
        <v>18</v>
      </c>
      <c r="L137" s="53" t="s">
        <v>264</v>
      </c>
      <c r="M137" s="54" t="s">
        <v>194</v>
      </c>
      <c r="N137" s="54" t="s">
        <v>249</v>
      </c>
      <c r="O137" s="55" t="s">
        <v>255</v>
      </c>
      <c r="P137" s="56" t="s">
        <v>256</v>
      </c>
    </row>
    <row r="138" spans="1:16" ht="12.75" customHeight="1" thickBot="1">
      <c r="A138" s="44" t="str">
        <f t="shared" si="18"/>
        <v>IBVS 5357 </v>
      </c>
      <c r="B138" s="3" t="str">
        <f t="shared" si="19"/>
        <v>I</v>
      </c>
      <c r="C138" s="44">
        <f t="shared" si="20"/>
        <v>52610.535300000003</v>
      </c>
      <c r="D138" s="15" t="str">
        <f t="shared" si="21"/>
        <v>vis</v>
      </c>
      <c r="E138" s="52" t="e">
        <f>VLOOKUP(C138,Active!C$21:E$964,3,FALSE)</f>
        <v>#N/A</v>
      </c>
      <c r="F138" s="3" t="s">
        <v>76</v>
      </c>
      <c r="G138" s="15" t="str">
        <f t="shared" si="22"/>
        <v>52610.5353</v>
      </c>
      <c r="H138" s="44">
        <f t="shared" si="23"/>
        <v>110</v>
      </c>
      <c r="I138" s="53" t="s">
        <v>265</v>
      </c>
      <c r="J138" s="54" t="s">
        <v>266</v>
      </c>
      <c r="K138" s="53">
        <v>110</v>
      </c>
      <c r="L138" s="53" t="s">
        <v>267</v>
      </c>
      <c r="M138" s="54" t="s">
        <v>194</v>
      </c>
      <c r="N138" s="54" t="s">
        <v>249</v>
      </c>
      <c r="O138" s="55" t="s">
        <v>255</v>
      </c>
      <c r="P138" s="56" t="s">
        <v>256</v>
      </c>
    </row>
    <row r="139" spans="1:16" ht="12.75" customHeight="1" thickBot="1">
      <c r="A139" s="44" t="str">
        <f t="shared" ref="A139:A169" si="24">P139</f>
        <v>IBVS 5670 </v>
      </c>
      <c r="B139" s="3" t="str">
        <f t="shared" ref="B139:B169" si="25">IF(H139=INT(H139),"I","II")</f>
        <v>II</v>
      </c>
      <c r="C139" s="44">
        <f t="shared" ref="C139:C169" si="26">1*G139</f>
        <v>53630.770199999999</v>
      </c>
      <c r="D139" s="15" t="str">
        <f t="shared" ref="D139:D169" si="27">VLOOKUP(F139,I$1:J$5,2,FALSE)</f>
        <v>vis</v>
      </c>
      <c r="E139" s="52" t="e">
        <f>VLOOKUP(C139,Active!C$21:E$964,3,FALSE)</f>
        <v>#N/A</v>
      </c>
      <c r="F139" s="3" t="s">
        <v>76</v>
      </c>
      <c r="G139" s="15" t="str">
        <f t="shared" ref="G139:G169" si="28">MID(I139,3,LEN(I139)-3)</f>
        <v>53630.7702</v>
      </c>
      <c r="H139" s="44">
        <f t="shared" ref="H139:H169" si="29">1*K139</f>
        <v>1133.5</v>
      </c>
      <c r="I139" s="53" t="s">
        <v>288</v>
      </c>
      <c r="J139" s="54" t="s">
        <v>289</v>
      </c>
      <c r="K139" s="53" t="s">
        <v>290</v>
      </c>
      <c r="L139" s="53" t="s">
        <v>291</v>
      </c>
      <c r="M139" s="54" t="s">
        <v>194</v>
      </c>
      <c r="N139" s="54" t="s">
        <v>249</v>
      </c>
      <c r="O139" s="55" t="s">
        <v>255</v>
      </c>
      <c r="P139" s="56" t="s">
        <v>292</v>
      </c>
    </row>
    <row r="140" spans="1:16" ht="12.75" customHeight="1" thickBot="1">
      <c r="A140" s="44" t="str">
        <f t="shared" si="24"/>
        <v>IBVS 5670 </v>
      </c>
      <c r="B140" s="3" t="str">
        <f t="shared" si="25"/>
        <v>II</v>
      </c>
      <c r="C140" s="44">
        <f t="shared" si="26"/>
        <v>53668.649100000002</v>
      </c>
      <c r="D140" s="15" t="str">
        <f t="shared" si="27"/>
        <v>PE</v>
      </c>
      <c r="E140" s="52" t="e">
        <f>VLOOKUP(C140,Active!C$21:E$964,3,FALSE)</f>
        <v>#N/A</v>
      </c>
      <c r="F140" s="3" t="str">
        <f>LEFT(M140,1)</f>
        <v>E</v>
      </c>
      <c r="G140" s="15" t="str">
        <f t="shared" si="28"/>
        <v>53668.6491</v>
      </c>
      <c r="H140" s="44">
        <f t="shared" si="29"/>
        <v>1171.5</v>
      </c>
      <c r="I140" s="53" t="s">
        <v>301</v>
      </c>
      <c r="J140" s="54" t="s">
        <v>302</v>
      </c>
      <c r="K140" s="53" t="s">
        <v>303</v>
      </c>
      <c r="L140" s="53" t="s">
        <v>264</v>
      </c>
      <c r="M140" s="54" t="s">
        <v>194</v>
      </c>
      <c r="N140" s="54" t="s">
        <v>249</v>
      </c>
      <c r="O140" s="55" t="s">
        <v>255</v>
      </c>
      <c r="P140" s="56" t="s">
        <v>292</v>
      </c>
    </row>
    <row r="141" spans="1:16" ht="12.75" customHeight="1" thickBot="1">
      <c r="A141" s="44" t="str">
        <f t="shared" si="24"/>
        <v>IBVS 5670 </v>
      </c>
      <c r="B141" s="3" t="str">
        <f t="shared" si="25"/>
        <v>II</v>
      </c>
      <c r="C141" s="44">
        <f t="shared" si="26"/>
        <v>53668.649400000002</v>
      </c>
      <c r="D141" s="15" t="str">
        <f t="shared" si="27"/>
        <v>PE</v>
      </c>
      <c r="E141" s="52" t="e">
        <f>VLOOKUP(C141,Active!C$21:E$964,3,FALSE)</f>
        <v>#N/A</v>
      </c>
      <c r="F141" s="3" t="str">
        <f>LEFT(M141,1)</f>
        <v>E</v>
      </c>
      <c r="G141" s="15" t="str">
        <f t="shared" si="28"/>
        <v>53668.6494</v>
      </c>
      <c r="H141" s="44">
        <f t="shared" si="29"/>
        <v>1171.5</v>
      </c>
      <c r="I141" s="53" t="s">
        <v>304</v>
      </c>
      <c r="J141" s="54" t="s">
        <v>305</v>
      </c>
      <c r="K141" s="53" t="s">
        <v>303</v>
      </c>
      <c r="L141" s="53" t="s">
        <v>200</v>
      </c>
      <c r="M141" s="54" t="s">
        <v>194</v>
      </c>
      <c r="N141" s="54" t="s">
        <v>249</v>
      </c>
      <c r="O141" s="55" t="s">
        <v>255</v>
      </c>
      <c r="P141" s="56" t="s">
        <v>292</v>
      </c>
    </row>
    <row r="142" spans="1:16" ht="12.75" customHeight="1" thickBot="1">
      <c r="A142" s="44" t="str">
        <f t="shared" si="24"/>
        <v>IBVS 5910 </v>
      </c>
      <c r="B142" s="3" t="str">
        <f t="shared" si="25"/>
        <v>I</v>
      </c>
      <c r="C142" s="44">
        <f t="shared" si="26"/>
        <v>54360.934200000003</v>
      </c>
      <c r="D142" s="15" t="str">
        <f t="shared" si="27"/>
        <v>vis</v>
      </c>
      <c r="E142" s="52">
        <f>VLOOKUP(C142,Active!C$21:E$964,3,FALSE)</f>
        <v>1866.0003142023716</v>
      </c>
      <c r="F142" s="3" t="s">
        <v>76</v>
      </c>
      <c r="G142" s="15" t="str">
        <f t="shared" si="28"/>
        <v>54360.9342</v>
      </c>
      <c r="H142" s="44">
        <f t="shared" si="29"/>
        <v>1866</v>
      </c>
      <c r="I142" s="53" t="s">
        <v>335</v>
      </c>
      <c r="J142" s="54" t="s">
        <v>336</v>
      </c>
      <c r="K142" s="53" t="s">
        <v>337</v>
      </c>
      <c r="L142" s="53" t="s">
        <v>338</v>
      </c>
      <c r="M142" s="54" t="s">
        <v>322</v>
      </c>
      <c r="N142" s="54" t="s">
        <v>76</v>
      </c>
      <c r="O142" s="55" t="s">
        <v>255</v>
      </c>
      <c r="P142" s="56" t="s">
        <v>339</v>
      </c>
    </row>
    <row r="143" spans="1:16" ht="12.75" customHeight="1" thickBot="1">
      <c r="A143" s="44" t="str">
        <f t="shared" si="24"/>
        <v>IBVS 5910 </v>
      </c>
      <c r="B143" s="3" t="str">
        <f t="shared" si="25"/>
        <v>I</v>
      </c>
      <c r="C143" s="44">
        <f t="shared" si="26"/>
        <v>54393.8289</v>
      </c>
      <c r="D143" s="15" t="str">
        <f t="shared" si="27"/>
        <v>vis</v>
      </c>
      <c r="E143" s="52">
        <f>VLOOKUP(C143,Active!C$21:E$964,3,FALSE)</f>
        <v>1899.0002907274791</v>
      </c>
      <c r="F143" s="3" t="s">
        <v>76</v>
      </c>
      <c r="G143" s="15" t="str">
        <f t="shared" si="28"/>
        <v>54393.8289</v>
      </c>
      <c r="H143" s="44">
        <f t="shared" si="29"/>
        <v>1899</v>
      </c>
      <c r="I143" s="53" t="s">
        <v>340</v>
      </c>
      <c r="J143" s="54" t="s">
        <v>341</v>
      </c>
      <c r="K143" s="53" t="s">
        <v>342</v>
      </c>
      <c r="L143" s="53" t="s">
        <v>338</v>
      </c>
      <c r="M143" s="54" t="s">
        <v>322</v>
      </c>
      <c r="N143" s="54" t="s">
        <v>76</v>
      </c>
      <c r="O143" s="55" t="s">
        <v>255</v>
      </c>
      <c r="P143" s="56" t="s">
        <v>339</v>
      </c>
    </row>
    <row r="144" spans="1:16" ht="12.75" customHeight="1" thickBot="1">
      <c r="A144" s="44" t="str">
        <f t="shared" si="24"/>
        <v>IBVS 5910 </v>
      </c>
      <c r="B144" s="3" t="str">
        <f t="shared" si="25"/>
        <v>I</v>
      </c>
      <c r="C144" s="44">
        <f t="shared" si="26"/>
        <v>54402.800199999998</v>
      </c>
      <c r="D144" s="15" t="str">
        <f t="shared" si="27"/>
        <v>vis</v>
      </c>
      <c r="E144" s="52">
        <f>VLOOKUP(C144,Active!C$21:E$964,3,FALSE)</f>
        <v>1908.0003025652413</v>
      </c>
      <c r="F144" s="3" t="s">
        <v>76</v>
      </c>
      <c r="G144" s="15" t="str">
        <f t="shared" si="28"/>
        <v>54402.8002</v>
      </c>
      <c r="H144" s="44">
        <f t="shared" si="29"/>
        <v>1908</v>
      </c>
      <c r="I144" s="53" t="s">
        <v>343</v>
      </c>
      <c r="J144" s="54" t="s">
        <v>344</v>
      </c>
      <c r="K144" s="53" t="s">
        <v>345</v>
      </c>
      <c r="L144" s="53" t="s">
        <v>338</v>
      </c>
      <c r="M144" s="54" t="s">
        <v>322</v>
      </c>
      <c r="N144" s="54" t="s">
        <v>76</v>
      </c>
      <c r="O144" s="55" t="s">
        <v>255</v>
      </c>
      <c r="P144" s="56" t="s">
        <v>339</v>
      </c>
    </row>
    <row r="145" spans="1:16" ht="12.75" customHeight="1" thickBot="1">
      <c r="A145" s="44" t="str">
        <f t="shared" si="24"/>
        <v>IBVS 5910 </v>
      </c>
      <c r="B145" s="3" t="str">
        <f t="shared" si="25"/>
        <v>I</v>
      </c>
      <c r="C145" s="44">
        <f t="shared" si="26"/>
        <v>54408.7811</v>
      </c>
      <c r="D145" s="15" t="str">
        <f t="shared" si="27"/>
        <v>vis</v>
      </c>
      <c r="E145" s="52">
        <f>VLOOKUP(C145,Active!C$21:E$964,3,FALSE)</f>
        <v>1914.0003438971005</v>
      </c>
      <c r="F145" s="3" t="s">
        <v>76</v>
      </c>
      <c r="G145" s="15" t="str">
        <f t="shared" si="28"/>
        <v>54408.7811</v>
      </c>
      <c r="H145" s="44">
        <f t="shared" si="29"/>
        <v>1914</v>
      </c>
      <c r="I145" s="53" t="s">
        <v>346</v>
      </c>
      <c r="J145" s="54" t="s">
        <v>347</v>
      </c>
      <c r="K145" s="53" t="s">
        <v>348</v>
      </c>
      <c r="L145" s="53" t="s">
        <v>338</v>
      </c>
      <c r="M145" s="54" t="s">
        <v>322</v>
      </c>
      <c r="N145" s="54" t="s">
        <v>76</v>
      </c>
      <c r="O145" s="55" t="s">
        <v>255</v>
      </c>
      <c r="P145" s="56" t="s">
        <v>339</v>
      </c>
    </row>
    <row r="146" spans="1:16" ht="12.75" customHeight="1" thickBot="1">
      <c r="A146" s="44" t="str">
        <f t="shared" si="24"/>
        <v>IBVS 5910 </v>
      </c>
      <c r="B146" s="3" t="str">
        <f t="shared" si="25"/>
        <v>I</v>
      </c>
      <c r="C146" s="44">
        <f t="shared" si="26"/>
        <v>54439.681600000004</v>
      </c>
      <c r="D146" s="15" t="str">
        <f t="shared" si="27"/>
        <v>vis</v>
      </c>
      <c r="E146" s="52">
        <f>VLOOKUP(C146,Active!C$21:E$964,3,FALSE)</f>
        <v>1944.9997381646963</v>
      </c>
      <c r="F146" s="3" t="s">
        <v>76</v>
      </c>
      <c r="G146" s="15" t="str">
        <f t="shared" si="28"/>
        <v>54439.6816</v>
      </c>
      <c r="H146" s="44">
        <f t="shared" si="29"/>
        <v>1945</v>
      </c>
      <c r="I146" s="53" t="s">
        <v>349</v>
      </c>
      <c r="J146" s="54" t="s">
        <v>350</v>
      </c>
      <c r="K146" s="53" t="s">
        <v>351</v>
      </c>
      <c r="L146" s="53" t="s">
        <v>321</v>
      </c>
      <c r="M146" s="54" t="s">
        <v>322</v>
      </c>
      <c r="N146" s="54" t="s">
        <v>76</v>
      </c>
      <c r="O146" s="55" t="s">
        <v>255</v>
      </c>
      <c r="P146" s="56" t="s">
        <v>339</v>
      </c>
    </row>
    <row r="147" spans="1:16" ht="12.75" customHeight="1" thickBot="1">
      <c r="A147" s="44" t="str">
        <f t="shared" si="24"/>
        <v>IBVS 5910 </v>
      </c>
      <c r="B147" s="3" t="str">
        <f t="shared" si="25"/>
        <v>I</v>
      </c>
      <c r="C147" s="44">
        <f t="shared" si="26"/>
        <v>54466.595500000003</v>
      </c>
      <c r="D147" s="15" t="str">
        <f t="shared" si="27"/>
        <v>vis</v>
      </c>
      <c r="E147" s="52">
        <f>VLOOKUP(C147,Active!C$21:E$964,3,FALSE)</f>
        <v>1971.9997736779906</v>
      </c>
      <c r="F147" s="3" t="s">
        <v>76</v>
      </c>
      <c r="G147" s="15" t="str">
        <f t="shared" si="28"/>
        <v>54466.5955</v>
      </c>
      <c r="H147" s="44">
        <f t="shared" si="29"/>
        <v>1972</v>
      </c>
      <c r="I147" s="53" t="s">
        <v>352</v>
      </c>
      <c r="J147" s="54" t="s">
        <v>353</v>
      </c>
      <c r="K147" s="53" t="s">
        <v>354</v>
      </c>
      <c r="L147" s="53" t="s">
        <v>200</v>
      </c>
      <c r="M147" s="54" t="s">
        <v>322</v>
      </c>
      <c r="N147" s="54" t="s">
        <v>76</v>
      </c>
      <c r="O147" s="55" t="s">
        <v>255</v>
      </c>
      <c r="P147" s="56" t="s">
        <v>339</v>
      </c>
    </row>
    <row r="148" spans="1:16" ht="12.75" customHeight="1" thickBot="1">
      <c r="A148" s="44" t="str">
        <f t="shared" si="24"/>
        <v>IBVS 5910 </v>
      </c>
      <c r="B148" s="3" t="str">
        <f t="shared" si="25"/>
        <v>I</v>
      </c>
      <c r="C148" s="44">
        <f t="shared" si="26"/>
        <v>54467.592400000001</v>
      </c>
      <c r="D148" s="15" t="str">
        <f t="shared" si="27"/>
        <v>vis</v>
      </c>
      <c r="E148" s="52">
        <f>VLOOKUP(C148,Active!C$21:E$964,3,FALSE)</f>
        <v>1972.9998641666657</v>
      </c>
      <c r="F148" s="3" t="s">
        <v>76</v>
      </c>
      <c r="G148" s="15" t="str">
        <f t="shared" si="28"/>
        <v>54467.5924</v>
      </c>
      <c r="H148" s="44">
        <f t="shared" si="29"/>
        <v>1973</v>
      </c>
      <c r="I148" s="53" t="s">
        <v>355</v>
      </c>
      <c r="J148" s="54" t="s">
        <v>356</v>
      </c>
      <c r="K148" s="53" t="s">
        <v>357</v>
      </c>
      <c r="L148" s="53" t="s">
        <v>254</v>
      </c>
      <c r="M148" s="54" t="s">
        <v>322</v>
      </c>
      <c r="N148" s="54" t="s">
        <v>76</v>
      </c>
      <c r="O148" s="55" t="s">
        <v>255</v>
      </c>
      <c r="P148" s="56" t="s">
        <v>339</v>
      </c>
    </row>
    <row r="149" spans="1:16" ht="12.75" customHeight="1" thickBot="1">
      <c r="A149" s="44" t="str">
        <f t="shared" si="24"/>
        <v>IBVS 5910 </v>
      </c>
      <c r="B149" s="3" t="str">
        <f t="shared" si="25"/>
        <v>I</v>
      </c>
      <c r="C149" s="44">
        <f t="shared" si="26"/>
        <v>54469.585700000003</v>
      </c>
      <c r="D149" s="15" t="str">
        <f t="shared" si="27"/>
        <v>vis</v>
      </c>
      <c r="E149" s="52">
        <f>VLOOKUP(C149,Active!C$21:E$964,3,FALSE)</f>
        <v>1974.9995435438166</v>
      </c>
      <c r="F149" s="3" t="s">
        <v>76</v>
      </c>
      <c r="G149" s="15" t="str">
        <f t="shared" si="28"/>
        <v>54469.5857</v>
      </c>
      <c r="H149" s="44">
        <f t="shared" si="29"/>
        <v>1975</v>
      </c>
      <c r="I149" s="53" t="s">
        <v>358</v>
      </c>
      <c r="J149" s="54" t="s">
        <v>359</v>
      </c>
      <c r="K149" s="53" t="s">
        <v>360</v>
      </c>
      <c r="L149" s="53" t="s">
        <v>264</v>
      </c>
      <c r="M149" s="54" t="s">
        <v>322</v>
      </c>
      <c r="N149" s="54" t="s">
        <v>76</v>
      </c>
      <c r="O149" s="55" t="s">
        <v>255</v>
      </c>
      <c r="P149" s="56" t="s">
        <v>339</v>
      </c>
    </row>
    <row r="150" spans="1:16" ht="12.75" customHeight="1" thickBot="1">
      <c r="A150" s="44" t="str">
        <f t="shared" si="24"/>
        <v>BAVM 203 </v>
      </c>
      <c r="B150" s="3" t="str">
        <f t="shared" si="25"/>
        <v>II</v>
      </c>
      <c r="C150" s="44">
        <f t="shared" si="26"/>
        <v>54684.398099999999</v>
      </c>
      <c r="D150" s="15" t="str">
        <f t="shared" si="27"/>
        <v>vis</v>
      </c>
      <c r="E150" s="52">
        <f>VLOOKUP(C150,Active!C$21:E$964,3,FALSE)</f>
        <v>2190.4994312856861</v>
      </c>
      <c r="F150" s="3" t="s">
        <v>76</v>
      </c>
      <c r="G150" s="15" t="str">
        <f t="shared" si="28"/>
        <v>54684.3981</v>
      </c>
      <c r="H150" s="44">
        <f t="shared" si="29"/>
        <v>2190.5</v>
      </c>
      <c r="I150" s="53" t="s">
        <v>361</v>
      </c>
      <c r="J150" s="54" t="s">
        <v>362</v>
      </c>
      <c r="K150" s="53" t="s">
        <v>363</v>
      </c>
      <c r="L150" s="53" t="s">
        <v>264</v>
      </c>
      <c r="M150" s="54" t="s">
        <v>322</v>
      </c>
      <c r="N150" s="54" t="s">
        <v>276</v>
      </c>
      <c r="O150" s="55" t="s">
        <v>196</v>
      </c>
      <c r="P150" s="56" t="s">
        <v>364</v>
      </c>
    </row>
    <row r="151" spans="1:16" ht="12.75" customHeight="1" thickBot="1">
      <c r="A151" s="44" t="str">
        <f t="shared" si="24"/>
        <v>IBVS 5910 </v>
      </c>
      <c r="B151" s="3" t="str">
        <f t="shared" si="25"/>
        <v>I</v>
      </c>
      <c r="C151" s="44">
        <f t="shared" si="26"/>
        <v>54727.760199999997</v>
      </c>
      <c r="D151" s="15" t="str">
        <f t="shared" si="27"/>
        <v>vis</v>
      </c>
      <c r="E151" s="52">
        <f>VLOOKUP(C151,Active!C$21:E$964,3,FALSE)</f>
        <v>2234.0003077818824</v>
      </c>
      <c r="F151" s="3" t="s">
        <v>76</v>
      </c>
      <c r="G151" s="15" t="str">
        <f t="shared" si="28"/>
        <v>54727.7602</v>
      </c>
      <c r="H151" s="44">
        <f t="shared" si="29"/>
        <v>2234</v>
      </c>
      <c r="I151" s="53" t="s">
        <v>368</v>
      </c>
      <c r="J151" s="54" t="s">
        <v>369</v>
      </c>
      <c r="K151" s="53" t="s">
        <v>370</v>
      </c>
      <c r="L151" s="53" t="s">
        <v>338</v>
      </c>
      <c r="M151" s="54" t="s">
        <v>322</v>
      </c>
      <c r="N151" s="54" t="s">
        <v>76</v>
      </c>
      <c r="O151" s="55" t="s">
        <v>255</v>
      </c>
      <c r="P151" s="56" t="s">
        <v>339</v>
      </c>
    </row>
    <row r="152" spans="1:16" ht="12.75" customHeight="1" thickBot="1">
      <c r="A152" s="44" t="str">
        <f t="shared" si="24"/>
        <v>IBVS 5910 </v>
      </c>
      <c r="B152" s="3" t="str">
        <f t="shared" si="25"/>
        <v>I</v>
      </c>
      <c r="C152" s="44">
        <f t="shared" si="26"/>
        <v>54732.743399999999</v>
      </c>
      <c r="D152" s="15" t="str">
        <f t="shared" si="27"/>
        <v>vis</v>
      </c>
      <c r="E152" s="52">
        <f>VLOOKUP(C152,Active!C$21:E$964,3,FALSE)</f>
        <v>2238.9994560647369</v>
      </c>
      <c r="F152" s="3" t="s">
        <v>76</v>
      </c>
      <c r="G152" s="15" t="str">
        <f t="shared" si="28"/>
        <v>54732.7434</v>
      </c>
      <c r="H152" s="44">
        <f t="shared" si="29"/>
        <v>2239</v>
      </c>
      <c r="I152" s="53" t="s">
        <v>371</v>
      </c>
      <c r="J152" s="54" t="s">
        <v>372</v>
      </c>
      <c r="K152" s="53" t="s">
        <v>373</v>
      </c>
      <c r="L152" s="53" t="s">
        <v>264</v>
      </c>
      <c r="M152" s="54" t="s">
        <v>322</v>
      </c>
      <c r="N152" s="54" t="s">
        <v>76</v>
      </c>
      <c r="O152" s="55" t="s">
        <v>255</v>
      </c>
      <c r="P152" s="56" t="s">
        <v>339</v>
      </c>
    </row>
    <row r="153" spans="1:16" ht="12.75" customHeight="1" thickBot="1">
      <c r="A153" s="44" t="str">
        <f t="shared" si="24"/>
        <v>IBVS 5910 </v>
      </c>
      <c r="B153" s="3" t="str">
        <f t="shared" si="25"/>
        <v>I</v>
      </c>
      <c r="C153" s="44">
        <f t="shared" si="26"/>
        <v>54735.734400000001</v>
      </c>
      <c r="D153" s="15" t="str">
        <f t="shared" si="27"/>
        <v>vis</v>
      </c>
      <c r="E153" s="52">
        <f>VLOOKUP(C153,Active!C$21:E$964,3,FALSE)</f>
        <v>2242.0000284908929</v>
      </c>
      <c r="F153" s="3" t="s">
        <v>76</v>
      </c>
      <c r="G153" s="15" t="str">
        <f t="shared" si="28"/>
        <v>54735.7344</v>
      </c>
      <c r="H153" s="44">
        <f t="shared" si="29"/>
        <v>2242</v>
      </c>
      <c r="I153" s="53" t="s">
        <v>374</v>
      </c>
      <c r="J153" s="54" t="s">
        <v>375</v>
      </c>
      <c r="K153" s="53" t="s">
        <v>376</v>
      </c>
      <c r="L153" s="53" t="s">
        <v>327</v>
      </c>
      <c r="M153" s="54" t="s">
        <v>322</v>
      </c>
      <c r="N153" s="54" t="s">
        <v>76</v>
      </c>
      <c r="O153" s="55" t="s">
        <v>255</v>
      </c>
      <c r="P153" s="56" t="s">
        <v>339</v>
      </c>
    </row>
    <row r="154" spans="1:16" ht="12.75" customHeight="1" thickBot="1">
      <c r="A154" s="44" t="str">
        <f t="shared" si="24"/>
        <v>IBVS 5910 </v>
      </c>
      <c r="B154" s="3" t="str">
        <f t="shared" si="25"/>
        <v>I</v>
      </c>
      <c r="C154" s="44">
        <f t="shared" si="26"/>
        <v>54750.686500000003</v>
      </c>
      <c r="D154" s="15" t="str">
        <f t="shared" si="27"/>
        <v>vis</v>
      </c>
      <c r="E154" s="52">
        <f>VLOOKUP(C154,Active!C$21:E$964,3,FALSE)</f>
        <v>2256.9999813404756</v>
      </c>
      <c r="F154" s="3" t="s">
        <v>76</v>
      </c>
      <c r="G154" s="15" t="str">
        <f t="shared" si="28"/>
        <v>54750.6865</v>
      </c>
      <c r="H154" s="44">
        <f t="shared" si="29"/>
        <v>2257</v>
      </c>
      <c r="I154" s="53" t="s">
        <v>377</v>
      </c>
      <c r="J154" s="54" t="s">
        <v>378</v>
      </c>
      <c r="K154" s="53" t="s">
        <v>379</v>
      </c>
      <c r="L154" s="53" t="s">
        <v>317</v>
      </c>
      <c r="M154" s="54" t="s">
        <v>322</v>
      </c>
      <c r="N154" s="54" t="s">
        <v>76</v>
      </c>
      <c r="O154" s="55" t="s">
        <v>255</v>
      </c>
      <c r="P154" s="56" t="s">
        <v>339</v>
      </c>
    </row>
    <row r="155" spans="1:16" ht="12.75" customHeight="1" thickBot="1">
      <c r="A155" s="44" t="str">
        <f t="shared" si="24"/>
        <v>IBVS 5910 </v>
      </c>
      <c r="B155" s="3" t="str">
        <f t="shared" si="25"/>
        <v>I</v>
      </c>
      <c r="C155" s="44">
        <f t="shared" si="26"/>
        <v>54766.635499999997</v>
      </c>
      <c r="D155" s="15" t="str">
        <f t="shared" si="27"/>
        <v>vis</v>
      </c>
      <c r="E155" s="52">
        <f>VLOOKUP(C155,Active!C$21:E$964,3,FALSE)</f>
        <v>2273.0000246787267</v>
      </c>
      <c r="F155" s="3" t="s">
        <v>76</v>
      </c>
      <c r="G155" s="15" t="str">
        <f t="shared" si="28"/>
        <v>54766.6355</v>
      </c>
      <c r="H155" s="44">
        <f t="shared" si="29"/>
        <v>2273</v>
      </c>
      <c r="I155" s="53" t="s">
        <v>380</v>
      </c>
      <c r="J155" s="54" t="s">
        <v>381</v>
      </c>
      <c r="K155" s="53" t="s">
        <v>382</v>
      </c>
      <c r="L155" s="53" t="s">
        <v>327</v>
      </c>
      <c r="M155" s="54" t="s">
        <v>322</v>
      </c>
      <c r="N155" s="54" t="s">
        <v>76</v>
      </c>
      <c r="O155" s="55" t="s">
        <v>255</v>
      </c>
      <c r="P155" s="56" t="s">
        <v>339</v>
      </c>
    </row>
    <row r="156" spans="1:16" ht="12.75" customHeight="1" thickBot="1">
      <c r="A156" s="44" t="str">
        <f t="shared" si="24"/>
        <v>IBVS 5910 </v>
      </c>
      <c r="B156" s="3" t="str">
        <f t="shared" si="25"/>
        <v>I</v>
      </c>
      <c r="C156" s="44">
        <f t="shared" si="26"/>
        <v>54767.6325</v>
      </c>
      <c r="D156" s="15" t="str">
        <f t="shared" si="27"/>
        <v>vis</v>
      </c>
      <c r="E156" s="52">
        <f>VLOOKUP(C156,Active!C$21:E$964,3,FALSE)</f>
        <v>2274.0002154874478</v>
      </c>
      <c r="F156" s="3" t="s">
        <v>76</v>
      </c>
      <c r="G156" s="15" t="str">
        <f t="shared" si="28"/>
        <v>54767.6325</v>
      </c>
      <c r="H156" s="44">
        <f t="shared" si="29"/>
        <v>2274</v>
      </c>
      <c r="I156" s="53" t="s">
        <v>383</v>
      </c>
      <c r="J156" s="54" t="s">
        <v>384</v>
      </c>
      <c r="K156" s="53" t="s">
        <v>385</v>
      </c>
      <c r="L156" s="53" t="s">
        <v>338</v>
      </c>
      <c r="M156" s="54" t="s">
        <v>322</v>
      </c>
      <c r="N156" s="54" t="s">
        <v>76</v>
      </c>
      <c r="O156" s="55" t="s">
        <v>255</v>
      </c>
      <c r="P156" s="56" t="s">
        <v>339</v>
      </c>
    </row>
    <row r="157" spans="1:16" ht="12.75" customHeight="1" thickBot="1">
      <c r="A157" s="44" t="str">
        <f t="shared" si="24"/>
        <v>IBVS 5910 </v>
      </c>
      <c r="B157" s="3" t="str">
        <f t="shared" si="25"/>
        <v>I</v>
      </c>
      <c r="C157" s="44">
        <f t="shared" si="26"/>
        <v>54769.626100000001</v>
      </c>
      <c r="D157" s="15" t="str">
        <f t="shared" si="27"/>
        <v>vis</v>
      </c>
      <c r="E157" s="52">
        <f>VLOOKUP(C157,Active!C$21:E$964,3,FALSE)</f>
        <v>2276.0001958247212</v>
      </c>
      <c r="F157" s="3" t="s">
        <v>76</v>
      </c>
      <c r="G157" s="15" t="str">
        <f t="shared" si="28"/>
        <v>54769.6261</v>
      </c>
      <c r="H157" s="44">
        <f t="shared" si="29"/>
        <v>2276</v>
      </c>
      <c r="I157" s="53" t="s">
        <v>386</v>
      </c>
      <c r="J157" s="54" t="s">
        <v>387</v>
      </c>
      <c r="K157" s="53" t="s">
        <v>388</v>
      </c>
      <c r="L157" s="53" t="s">
        <v>389</v>
      </c>
      <c r="M157" s="54" t="s">
        <v>322</v>
      </c>
      <c r="N157" s="54" t="s">
        <v>76</v>
      </c>
      <c r="O157" s="55" t="s">
        <v>255</v>
      </c>
      <c r="P157" s="56" t="s">
        <v>339</v>
      </c>
    </row>
    <row r="158" spans="1:16" ht="12.75" customHeight="1" thickBot="1">
      <c r="A158" s="44" t="str">
        <f t="shared" si="24"/>
        <v>IBVS 5910 </v>
      </c>
      <c r="B158" s="3" t="str">
        <f t="shared" si="25"/>
        <v>I</v>
      </c>
      <c r="C158" s="44">
        <f t="shared" si="26"/>
        <v>54779.593099999998</v>
      </c>
      <c r="D158" s="15" t="str">
        <f t="shared" si="27"/>
        <v>vis</v>
      </c>
      <c r="E158" s="52">
        <f>VLOOKUP(C158,Active!C$21:E$964,3,FALSE)</f>
        <v>2285.9990943106682</v>
      </c>
      <c r="F158" s="3" t="s">
        <v>76</v>
      </c>
      <c r="G158" s="15" t="str">
        <f t="shared" si="28"/>
        <v>54779.5931</v>
      </c>
      <c r="H158" s="44">
        <f t="shared" si="29"/>
        <v>2286</v>
      </c>
      <c r="I158" s="53" t="s">
        <v>390</v>
      </c>
      <c r="J158" s="54" t="s">
        <v>391</v>
      </c>
      <c r="K158" s="53" t="s">
        <v>392</v>
      </c>
      <c r="L158" s="53" t="s">
        <v>267</v>
      </c>
      <c r="M158" s="54" t="s">
        <v>322</v>
      </c>
      <c r="N158" s="54" t="s">
        <v>76</v>
      </c>
      <c r="O158" s="55" t="s">
        <v>255</v>
      </c>
      <c r="P158" s="56" t="s">
        <v>339</v>
      </c>
    </row>
    <row r="159" spans="1:16" ht="12.75" customHeight="1" thickBot="1">
      <c r="A159" s="44" t="str">
        <f t="shared" si="24"/>
        <v>IBVS 5910 </v>
      </c>
      <c r="B159" s="3" t="str">
        <f t="shared" si="25"/>
        <v>I</v>
      </c>
      <c r="C159" s="44">
        <f t="shared" si="26"/>
        <v>54786.571300000003</v>
      </c>
      <c r="D159" s="15" t="str">
        <f t="shared" si="27"/>
        <v>vis</v>
      </c>
      <c r="E159" s="52">
        <f>VLOOKUP(C159,Active!C$21:E$964,3,FALSE)</f>
        <v>2292.999627411371</v>
      </c>
      <c r="F159" s="3" t="s">
        <v>76</v>
      </c>
      <c r="G159" s="15" t="str">
        <f t="shared" si="28"/>
        <v>54786.5713</v>
      </c>
      <c r="H159" s="44">
        <f t="shared" si="29"/>
        <v>2293</v>
      </c>
      <c r="I159" s="53" t="s">
        <v>393</v>
      </c>
      <c r="J159" s="54" t="s">
        <v>394</v>
      </c>
      <c r="K159" s="53" t="s">
        <v>395</v>
      </c>
      <c r="L159" s="53" t="s">
        <v>321</v>
      </c>
      <c r="M159" s="54" t="s">
        <v>322</v>
      </c>
      <c r="N159" s="54" t="s">
        <v>76</v>
      </c>
      <c r="O159" s="55" t="s">
        <v>255</v>
      </c>
      <c r="P159" s="56" t="s">
        <v>339</v>
      </c>
    </row>
    <row r="160" spans="1:16" ht="12.75" customHeight="1" thickBot="1">
      <c r="A160" s="44" t="str">
        <f t="shared" si="24"/>
        <v>IBVS 5910 </v>
      </c>
      <c r="B160" s="3" t="str">
        <f t="shared" si="25"/>
        <v>I</v>
      </c>
      <c r="C160" s="44">
        <f t="shared" si="26"/>
        <v>54792.552199999998</v>
      </c>
      <c r="D160" s="15" t="str">
        <f t="shared" si="27"/>
        <v>vis</v>
      </c>
      <c r="E160" s="52">
        <f>VLOOKUP(C160,Active!C$21:E$964,3,FALSE)</f>
        <v>2298.9996687432226</v>
      </c>
      <c r="F160" s="3" t="s">
        <v>76</v>
      </c>
      <c r="G160" s="15" t="str">
        <f t="shared" si="28"/>
        <v>54792.5522</v>
      </c>
      <c r="H160" s="44">
        <f t="shared" si="29"/>
        <v>2299</v>
      </c>
      <c r="I160" s="53" t="s">
        <v>396</v>
      </c>
      <c r="J160" s="54" t="s">
        <v>397</v>
      </c>
      <c r="K160" s="53" t="s">
        <v>398</v>
      </c>
      <c r="L160" s="53" t="s">
        <v>321</v>
      </c>
      <c r="M160" s="54" t="s">
        <v>322</v>
      </c>
      <c r="N160" s="54" t="s">
        <v>76</v>
      </c>
      <c r="O160" s="55" t="s">
        <v>255</v>
      </c>
      <c r="P160" s="56" t="s">
        <v>339</v>
      </c>
    </row>
    <row r="161" spans="1:16" ht="12.75" customHeight="1" thickBot="1">
      <c r="A161" s="44" t="str">
        <f t="shared" si="24"/>
        <v>IBVS 5910 </v>
      </c>
      <c r="B161" s="3" t="str">
        <f t="shared" si="25"/>
        <v>I</v>
      </c>
      <c r="C161" s="44">
        <f t="shared" si="26"/>
        <v>54793.548999999999</v>
      </c>
      <c r="D161" s="15" t="str">
        <f t="shared" si="27"/>
        <v>vis</v>
      </c>
      <c r="E161" s="52">
        <f>VLOOKUP(C161,Active!C$21:E$964,3,FALSE)</f>
        <v>2299.9996589118596</v>
      </c>
      <c r="F161" s="3" t="s">
        <v>76</v>
      </c>
      <c r="G161" s="15" t="str">
        <f t="shared" si="28"/>
        <v>54793.5490</v>
      </c>
      <c r="H161" s="44">
        <f t="shared" si="29"/>
        <v>2300</v>
      </c>
      <c r="I161" s="53" t="s">
        <v>399</v>
      </c>
      <c r="J161" s="54" t="s">
        <v>400</v>
      </c>
      <c r="K161" s="53" t="s">
        <v>401</v>
      </c>
      <c r="L161" s="53" t="s">
        <v>321</v>
      </c>
      <c r="M161" s="54" t="s">
        <v>322</v>
      </c>
      <c r="N161" s="54" t="s">
        <v>76</v>
      </c>
      <c r="O161" s="55" t="s">
        <v>255</v>
      </c>
      <c r="P161" s="56" t="s">
        <v>339</v>
      </c>
    </row>
    <row r="162" spans="1:16" ht="12.75" customHeight="1" thickBot="1">
      <c r="A162" s="44" t="str">
        <f t="shared" si="24"/>
        <v>IBVS 5910 </v>
      </c>
      <c r="B162" s="3" t="str">
        <f t="shared" si="25"/>
        <v>I</v>
      </c>
      <c r="C162" s="44">
        <f t="shared" si="26"/>
        <v>54795.542500000003</v>
      </c>
      <c r="D162" s="15" t="str">
        <f t="shared" si="27"/>
        <v>vis</v>
      </c>
      <c r="E162" s="52">
        <f>VLOOKUP(C162,Active!C$21:E$964,3,FALSE)</f>
        <v>2301.9995389290948</v>
      </c>
      <c r="F162" s="3" t="s">
        <v>76</v>
      </c>
      <c r="G162" s="15" t="str">
        <f t="shared" si="28"/>
        <v>54795.5425</v>
      </c>
      <c r="H162" s="44">
        <f t="shared" si="29"/>
        <v>2302</v>
      </c>
      <c r="I162" s="53" t="s">
        <v>402</v>
      </c>
      <c r="J162" s="54" t="s">
        <v>403</v>
      </c>
      <c r="K162" s="53" t="s">
        <v>404</v>
      </c>
      <c r="L162" s="53" t="s">
        <v>235</v>
      </c>
      <c r="M162" s="54" t="s">
        <v>322</v>
      </c>
      <c r="N162" s="54" t="s">
        <v>76</v>
      </c>
      <c r="O162" s="55" t="s">
        <v>255</v>
      </c>
      <c r="P162" s="56" t="s">
        <v>339</v>
      </c>
    </row>
    <row r="163" spans="1:16" ht="12.75" customHeight="1" thickBot="1">
      <c r="A163" s="44" t="str">
        <f t="shared" si="24"/>
        <v>IBVS 5980 </v>
      </c>
      <c r="B163" s="3" t="str">
        <f t="shared" si="25"/>
        <v>I</v>
      </c>
      <c r="C163" s="44">
        <f t="shared" si="26"/>
        <v>55093.588900000002</v>
      </c>
      <c r="D163" s="15" t="str">
        <f t="shared" si="27"/>
        <v>vis</v>
      </c>
      <c r="E163" s="52">
        <f>VLOOKUP(C163,Active!C$21:E$964,3,FALSE)</f>
        <v>2600.9998095925644</v>
      </c>
      <c r="F163" s="3" t="s">
        <v>76</v>
      </c>
      <c r="G163" s="15" t="str">
        <f t="shared" si="28"/>
        <v>55093.5889</v>
      </c>
      <c r="H163" s="44">
        <f t="shared" si="29"/>
        <v>2601</v>
      </c>
      <c r="I163" s="53" t="s">
        <v>405</v>
      </c>
      <c r="J163" s="54" t="s">
        <v>406</v>
      </c>
      <c r="K163" s="53" t="s">
        <v>407</v>
      </c>
      <c r="L163" s="53" t="s">
        <v>408</v>
      </c>
      <c r="M163" s="54" t="s">
        <v>322</v>
      </c>
      <c r="N163" s="54" t="s">
        <v>76</v>
      </c>
      <c r="O163" s="55" t="s">
        <v>333</v>
      </c>
      <c r="P163" s="56" t="s">
        <v>409</v>
      </c>
    </row>
    <row r="164" spans="1:16" ht="12.75" customHeight="1" thickBot="1">
      <c r="A164" s="44" t="str">
        <f t="shared" si="24"/>
        <v>BAVM 212 </v>
      </c>
      <c r="B164" s="3" t="str">
        <f t="shared" si="25"/>
        <v>I</v>
      </c>
      <c r="C164" s="44">
        <f t="shared" si="26"/>
        <v>55098.573299999996</v>
      </c>
      <c r="D164" s="15" t="str">
        <f t="shared" si="27"/>
        <v>vis</v>
      </c>
      <c r="E164" s="52">
        <f>VLOOKUP(C164,Active!C$21:E$964,3,FALSE)</f>
        <v>2606.0001617159023</v>
      </c>
      <c r="F164" s="3" t="s">
        <v>76</v>
      </c>
      <c r="G164" s="15" t="str">
        <f t="shared" si="28"/>
        <v>55098.5733</v>
      </c>
      <c r="H164" s="44">
        <f t="shared" si="29"/>
        <v>2606</v>
      </c>
      <c r="I164" s="53" t="s">
        <v>410</v>
      </c>
      <c r="J164" s="54" t="s">
        <v>411</v>
      </c>
      <c r="K164" s="53" t="s">
        <v>412</v>
      </c>
      <c r="L164" s="53" t="s">
        <v>338</v>
      </c>
      <c r="M164" s="54" t="s">
        <v>322</v>
      </c>
      <c r="N164" s="54" t="s">
        <v>276</v>
      </c>
      <c r="O164" s="55" t="s">
        <v>196</v>
      </c>
      <c r="P164" s="56" t="s">
        <v>413</v>
      </c>
    </row>
    <row r="165" spans="1:16" ht="12.75" customHeight="1" thickBot="1">
      <c r="A165" s="44" t="str">
        <f t="shared" si="24"/>
        <v>BAVM 212 </v>
      </c>
      <c r="B165" s="3" t="str">
        <f t="shared" si="25"/>
        <v>I</v>
      </c>
      <c r="C165" s="44">
        <f t="shared" si="26"/>
        <v>55155.3914</v>
      </c>
      <c r="D165" s="15" t="str">
        <f t="shared" si="27"/>
        <v>vis</v>
      </c>
      <c r="E165" s="52">
        <f>VLOOKUP(C165,Active!C$21:E$964,3,FALSE)</f>
        <v>2663.0001029283621</v>
      </c>
      <c r="F165" s="3" t="s">
        <v>76</v>
      </c>
      <c r="G165" s="15" t="str">
        <f t="shared" si="28"/>
        <v>55155.3914</v>
      </c>
      <c r="H165" s="44">
        <f t="shared" si="29"/>
        <v>2663</v>
      </c>
      <c r="I165" s="53" t="s">
        <v>414</v>
      </c>
      <c r="J165" s="54" t="s">
        <v>415</v>
      </c>
      <c r="K165" s="53" t="s">
        <v>416</v>
      </c>
      <c r="L165" s="53" t="s">
        <v>389</v>
      </c>
      <c r="M165" s="54" t="s">
        <v>322</v>
      </c>
      <c r="N165" s="54" t="s">
        <v>276</v>
      </c>
      <c r="O165" s="55" t="s">
        <v>196</v>
      </c>
      <c r="P165" s="56" t="s">
        <v>413</v>
      </c>
    </row>
    <row r="166" spans="1:16" ht="12.75" customHeight="1" thickBot="1">
      <c r="A166" s="44" t="str">
        <f t="shared" si="24"/>
        <v>IBVS 5972 </v>
      </c>
      <c r="B166" s="3" t="str">
        <f t="shared" si="25"/>
        <v>II</v>
      </c>
      <c r="C166" s="44">
        <f t="shared" si="26"/>
        <v>55469.884599999998</v>
      </c>
      <c r="D166" s="15" t="str">
        <f t="shared" si="27"/>
        <v>vis</v>
      </c>
      <c r="E166" s="52">
        <f>VLOOKUP(C166,Active!C$21:E$964,3,FALSE)</f>
        <v>2978.4998100941598</v>
      </c>
      <c r="F166" s="3" t="s">
        <v>76</v>
      </c>
      <c r="G166" s="15" t="str">
        <f t="shared" si="28"/>
        <v>55469.8846</v>
      </c>
      <c r="H166" s="44">
        <f t="shared" si="29"/>
        <v>2978.5</v>
      </c>
      <c r="I166" s="53" t="s">
        <v>432</v>
      </c>
      <c r="J166" s="54" t="s">
        <v>433</v>
      </c>
      <c r="K166" s="53" t="s">
        <v>434</v>
      </c>
      <c r="L166" s="53" t="s">
        <v>317</v>
      </c>
      <c r="M166" s="54" t="s">
        <v>322</v>
      </c>
      <c r="N166" s="54" t="s">
        <v>76</v>
      </c>
      <c r="O166" s="55" t="s">
        <v>255</v>
      </c>
      <c r="P166" s="56" t="s">
        <v>420</v>
      </c>
    </row>
    <row r="167" spans="1:16" ht="12.75" customHeight="1" thickBot="1">
      <c r="A167" s="44" t="str">
        <f t="shared" si="24"/>
        <v>IBVS 5980 </v>
      </c>
      <c r="B167" s="3" t="str">
        <f t="shared" si="25"/>
        <v>I</v>
      </c>
      <c r="C167" s="44">
        <f t="shared" si="26"/>
        <v>55480.349800000004</v>
      </c>
      <c r="D167" s="15" t="str">
        <f t="shared" si="27"/>
        <v>vis</v>
      </c>
      <c r="E167" s="52">
        <f>VLOOKUP(C167,Active!C$21:E$964,3,FALSE)</f>
        <v>2988.998503024352</v>
      </c>
      <c r="F167" s="3" t="s">
        <v>76</v>
      </c>
      <c r="G167" s="15" t="str">
        <f t="shared" si="28"/>
        <v>55480.3498</v>
      </c>
      <c r="H167" s="44">
        <f t="shared" si="29"/>
        <v>2989</v>
      </c>
      <c r="I167" s="53" t="s">
        <v>435</v>
      </c>
      <c r="J167" s="54" t="s">
        <v>436</v>
      </c>
      <c r="K167" s="53" t="s">
        <v>437</v>
      </c>
      <c r="L167" s="53" t="s">
        <v>438</v>
      </c>
      <c r="M167" s="54" t="s">
        <v>322</v>
      </c>
      <c r="N167" s="54" t="s">
        <v>439</v>
      </c>
      <c r="O167" s="55" t="s">
        <v>333</v>
      </c>
      <c r="P167" s="56" t="s">
        <v>409</v>
      </c>
    </row>
    <row r="168" spans="1:16" ht="12.75" customHeight="1" thickBot="1">
      <c r="A168" s="44" t="str">
        <f t="shared" si="24"/>
        <v>VSB 53 </v>
      </c>
      <c r="B168" s="3" t="str">
        <f t="shared" si="25"/>
        <v>I</v>
      </c>
      <c r="C168" s="44">
        <f t="shared" si="26"/>
        <v>55834.218399999998</v>
      </c>
      <c r="D168" s="15" t="str">
        <f t="shared" si="27"/>
        <v>vis</v>
      </c>
      <c r="E168" s="52">
        <f>VLOOKUP(C168,Active!C$21:E$964,3,FALSE)</f>
        <v>3343.9996276120055</v>
      </c>
      <c r="F168" s="3" t="s">
        <v>76</v>
      </c>
      <c r="G168" s="15" t="str">
        <f t="shared" si="28"/>
        <v>55834.2184</v>
      </c>
      <c r="H168" s="44">
        <f t="shared" si="29"/>
        <v>3344</v>
      </c>
      <c r="I168" s="53" t="s">
        <v>535</v>
      </c>
      <c r="J168" s="54" t="s">
        <v>536</v>
      </c>
      <c r="K168" s="53" t="s">
        <v>537</v>
      </c>
      <c r="L168" s="53" t="s">
        <v>200</v>
      </c>
      <c r="M168" s="54" t="s">
        <v>322</v>
      </c>
      <c r="N168" s="54" t="s">
        <v>76</v>
      </c>
      <c r="O168" s="55" t="s">
        <v>538</v>
      </c>
      <c r="P168" s="56" t="s">
        <v>539</v>
      </c>
    </row>
    <row r="169" spans="1:16" ht="12.75" customHeight="1" thickBot="1">
      <c r="A169" s="44" t="str">
        <f t="shared" si="24"/>
        <v>BAVM 225 </v>
      </c>
      <c r="B169" s="3" t="str">
        <f t="shared" si="25"/>
        <v>II</v>
      </c>
      <c r="C169" s="44">
        <f t="shared" si="26"/>
        <v>55874.588300000003</v>
      </c>
      <c r="D169" s="15" t="str">
        <f t="shared" si="27"/>
        <v>vis</v>
      </c>
      <c r="E169" s="52">
        <f>VLOOKUP(C169,Active!C$21:E$964,3,FALSE)</f>
        <v>3384.4987278415633</v>
      </c>
      <c r="F169" s="3" t="s">
        <v>76</v>
      </c>
      <c r="G169" s="15" t="str">
        <f t="shared" si="28"/>
        <v>55874.5883</v>
      </c>
      <c r="H169" s="44">
        <f t="shared" si="29"/>
        <v>3384.5</v>
      </c>
      <c r="I169" s="53" t="s">
        <v>582</v>
      </c>
      <c r="J169" s="54" t="s">
        <v>583</v>
      </c>
      <c r="K169" s="53" t="s">
        <v>584</v>
      </c>
      <c r="L169" s="53" t="s">
        <v>275</v>
      </c>
      <c r="M169" s="54" t="s">
        <v>322</v>
      </c>
      <c r="N169" s="54" t="s">
        <v>276</v>
      </c>
      <c r="O169" s="55" t="s">
        <v>196</v>
      </c>
      <c r="P169" s="56" t="s">
        <v>585</v>
      </c>
    </row>
    <row r="170" spans="1:16">
      <c r="B170" s="3"/>
      <c r="F170" s="3"/>
    </row>
    <row r="171" spans="1:16">
      <c r="B171" s="3"/>
      <c r="F171" s="3"/>
    </row>
    <row r="172" spans="1:16">
      <c r="B172" s="3"/>
      <c r="F172" s="3"/>
    </row>
    <row r="173" spans="1:16">
      <c r="B173" s="3"/>
      <c r="F173" s="3"/>
    </row>
    <row r="174" spans="1:16">
      <c r="B174" s="3"/>
      <c r="F174" s="3"/>
    </row>
    <row r="175" spans="1:16">
      <c r="B175" s="3"/>
      <c r="F175" s="3"/>
    </row>
    <row r="176" spans="1:16">
      <c r="B176" s="3"/>
      <c r="F176" s="3"/>
    </row>
    <row r="177" spans="2:6">
      <c r="B177" s="3"/>
      <c r="F177" s="3"/>
    </row>
    <row r="178" spans="2:6">
      <c r="B178" s="3"/>
      <c r="F178" s="3"/>
    </row>
    <row r="179" spans="2:6">
      <c r="B179" s="3"/>
      <c r="F179" s="3"/>
    </row>
    <row r="180" spans="2:6">
      <c r="B180" s="3"/>
      <c r="F180" s="3"/>
    </row>
    <row r="181" spans="2:6">
      <c r="B181" s="3"/>
      <c r="F181" s="3"/>
    </row>
    <row r="182" spans="2:6">
      <c r="B182" s="3"/>
      <c r="F182" s="3"/>
    </row>
    <row r="183" spans="2:6">
      <c r="B183" s="3"/>
      <c r="F183" s="3"/>
    </row>
    <row r="184" spans="2:6">
      <c r="B184" s="3"/>
      <c r="F184" s="3"/>
    </row>
    <row r="185" spans="2:6">
      <c r="B185" s="3"/>
      <c r="F185" s="3"/>
    </row>
    <row r="186" spans="2:6">
      <c r="B186" s="3"/>
      <c r="F186" s="3"/>
    </row>
    <row r="187" spans="2:6">
      <c r="B187" s="3"/>
      <c r="F187" s="3"/>
    </row>
    <row r="188" spans="2:6">
      <c r="B188" s="3"/>
      <c r="F188" s="3"/>
    </row>
    <row r="189" spans="2:6">
      <c r="B189" s="3"/>
      <c r="F189" s="3"/>
    </row>
    <row r="190" spans="2:6">
      <c r="B190" s="3"/>
      <c r="F190" s="3"/>
    </row>
    <row r="191" spans="2:6">
      <c r="B191" s="3"/>
      <c r="F191" s="3"/>
    </row>
    <row r="192" spans="2:6">
      <c r="B192" s="3"/>
      <c r="F192" s="3"/>
    </row>
    <row r="193" spans="2:6">
      <c r="B193" s="3"/>
      <c r="F193" s="3"/>
    </row>
    <row r="194" spans="2:6">
      <c r="B194" s="3"/>
      <c r="F194" s="3"/>
    </row>
    <row r="195" spans="2:6">
      <c r="B195" s="3"/>
      <c r="F195" s="3"/>
    </row>
    <row r="196" spans="2:6">
      <c r="B196" s="3"/>
      <c r="F196" s="3"/>
    </row>
    <row r="197" spans="2:6">
      <c r="B197" s="3"/>
      <c r="F197" s="3"/>
    </row>
    <row r="198" spans="2:6">
      <c r="B198" s="3"/>
      <c r="F198" s="3"/>
    </row>
    <row r="199" spans="2:6">
      <c r="B199" s="3"/>
      <c r="F199" s="3"/>
    </row>
    <row r="200" spans="2:6">
      <c r="B200" s="3"/>
      <c r="F200" s="3"/>
    </row>
    <row r="201" spans="2:6">
      <c r="B201" s="3"/>
      <c r="F201" s="3"/>
    </row>
    <row r="202" spans="2:6">
      <c r="B202" s="3"/>
      <c r="F202" s="3"/>
    </row>
    <row r="203" spans="2:6">
      <c r="B203" s="3"/>
      <c r="F203" s="3"/>
    </row>
    <row r="204" spans="2:6">
      <c r="B204" s="3"/>
      <c r="F204" s="3"/>
    </row>
    <row r="205" spans="2:6">
      <c r="B205" s="3"/>
      <c r="F205" s="3"/>
    </row>
    <row r="206" spans="2:6">
      <c r="B206" s="3"/>
      <c r="F206" s="3"/>
    </row>
    <row r="207" spans="2:6">
      <c r="B207" s="3"/>
      <c r="F207" s="3"/>
    </row>
    <row r="208" spans="2:6">
      <c r="B208" s="3"/>
      <c r="F208" s="3"/>
    </row>
    <row r="209" spans="2:6">
      <c r="B209" s="3"/>
      <c r="F209" s="3"/>
    </row>
    <row r="210" spans="2:6">
      <c r="B210" s="3"/>
      <c r="F210" s="3"/>
    </row>
    <row r="211" spans="2:6">
      <c r="B211" s="3"/>
      <c r="F211" s="3"/>
    </row>
    <row r="212" spans="2:6">
      <c r="B212" s="3"/>
      <c r="F212" s="3"/>
    </row>
    <row r="213" spans="2:6">
      <c r="B213" s="3"/>
      <c r="F213" s="3"/>
    </row>
    <row r="214" spans="2:6">
      <c r="B214" s="3"/>
      <c r="F214" s="3"/>
    </row>
    <row r="215" spans="2:6">
      <c r="B215" s="3"/>
      <c r="F215" s="3"/>
    </row>
    <row r="216" spans="2:6">
      <c r="B216" s="3"/>
      <c r="F216" s="3"/>
    </row>
    <row r="217" spans="2:6">
      <c r="B217" s="3"/>
      <c r="F217" s="3"/>
    </row>
    <row r="218" spans="2:6">
      <c r="B218" s="3"/>
      <c r="F218" s="3"/>
    </row>
    <row r="219" spans="2:6">
      <c r="B219" s="3"/>
      <c r="F219" s="3"/>
    </row>
    <row r="220" spans="2:6">
      <c r="B220" s="3"/>
      <c r="F220" s="3"/>
    </row>
    <row r="221" spans="2:6">
      <c r="B221" s="3"/>
      <c r="F221" s="3"/>
    </row>
    <row r="222" spans="2:6">
      <c r="B222" s="3"/>
      <c r="F222" s="3"/>
    </row>
    <row r="223" spans="2:6">
      <c r="B223" s="3"/>
      <c r="F223" s="3"/>
    </row>
    <row r="224" spans="2:6">
      <c r="B224" s="3"/>
      <c r="F224" s="3"/>
    </row>
    <row r="225" spans="2:6">
      <c r="B225" s="3"/>
      <c r="F225" s="3"/>
    </row>
    <row r="226" spans="2:6">
      <c r="B226" s="3"/>
      <c r="F226" s="3"/>
    </row>
    <row r="227" spans="2:6">
      <c r="B227" s="3"/>
      <c r="F227" s="3"/>
    </row>
    <row r="228" spans="2:6">
      <c r="B228" s="3"/>
      <c r="F228" s="3"/>
    </row>
    <row r="229" spans="2:6">
      <c r="B229" s="3"/>
      <c r="F229" s="3"/>
    </row>
    <row r="230" spans="2:6">
      <c r="B230" s="3"/>
      <c r="F230" s="3"/>
    </row>
    <row r="231" spans="2:6">
      <c r="B231" s="3"/>
      <c r="F231" s="3"/>
    </row>
    <row r="232" spans="2:6">
      <c r="B232" s="3"/>
      <c r="F232" s="3"/>
    </row>
    <row r="233" spans="2:6">
      <c r="B233" s="3"/>
      <c r="F233" s="3"/>
    </row>
    <row r="234" spans="2:6">
      <c r="B234" s="3"/>
      <c r="F234" s="3"/>
    </row>
    <row r="235" spans="2:6">
      <c r="B235" s="3"/>
      <c r="F235" s="3"/>
    </row>
    <row r="236" spans="2:6">
      <c r="B236" s="3"/>
      <c r="F236" s="3"/>
    </row>
    <row r="237" spans="2:6">
      <c r="B237" s="3"/>
      <c r="F237" s="3"/>
    </row>
    <row r="238" spans="2:6">
      <c r="B238" s="3"/>
      <c r="F238" s="3"/>
    </row>
    <row r="239" spans="2:6">
      <c r="B239" s="3"/>
      <c r="F239" s="3"/>
    </row>
    <row r="240" spans="2:6">
      <c r="B240" s="3"/>
      <c r="F240" s="3"/>
    </row>
    <row r="241" spans="2:6">
      <c r="B241" s="3"/>
      <c r="F241" s="3"/>
    </row>
    <row r="242" spans="2:6">
      <c r="B242" s="3"/>
      <c r="F242" s="3"/>
    </row>
    <row r="243" spans="2:6">
      <c r="B243" s="3"/>
      <c r="F243" s="3"/>
    </row>
    <row r="244" spans="2:6">
      <c r="B244" s="3"/>
      <c r="F244" s="3"/>
    </row>
    <row r="245" spans="2:6">
      <c r="B245" s="3"/>
      <c r="F245" s="3"/>
    </row>
    <row r="246" spans="2:6">
      <c r="B246" s="3"/>
      <c r="F246" s="3"/>
    </row>
    <row r="247" spans="2:6">
      <c r="B247" s="3"/>
      <c r="F247" s="3"/>
    </row>
    <row r="248" spans="2:6">
      <c r="B248" s="3"/>
      <c r="F248" s="3"/>
    </row>
    <row r="249" spans="2:6">
      <c r="B249" s="3"/>
      <c r="F249" s="3"/>
    </row>
    <row r="250" spans="2:6">
      <c r="B250" s="3"/>
      <c r="F250" s="3"/>
    </row>
    <row r="251" spans="2:6">
      <c r="B251" s="3"/>
      <c r="F251" s="3"/>
    </row>
    <row r="252" spans="2:6">
      <c r="B252" s="3"/>
      <c r="F252" s="3"/>
    </row>
    <row r="253" spans="2:6">
      <c r="B253" s="3"/>
      <c r="F253" s="3"/>
    </row>
    <row r="254" spans="2:6">
      <c r="B254" s="3"/>
      <c r="F254" s="3"/>
    </row>
    <row r="255" spans="2:6">
      <c r="B255" s="3"/>
      <c r="F255" s="3"/>
    </row>
    <row r="256" spans="2:6">
      <c r="B256" s="3"/>
      <c r="F256" s="3"/>
    </row>
    <row r="257" spans="2:6">
      <c r="B257" s="3"/>
      <c r="F257" s="3"/>
    </row>
    <row r="258" spans="2:6">
      <c r="B258" s="3"/>
      <c r="F258" s="3"/>
    </row>
    <row r="259" spans="2:6">
      <c r="B259" s="3"/>
      <c r="F259" s="3"/>
    </row>
    <row r="260" spans="2:6">
      <c r="B260" s="3"/>
      <c r="F260" s="3"/>
    </row>
    <row r="261" spans="2:6">
      <c r="B261" s="3"/>
      <c r="F261" s="3"/>
    </row>
    <row r="262" spans="2:6">
      <c r="B262" s="3"/>
      <c r="F262" s="3"/>
    </row>
    <row r="263" spans="2:6">
      <c r="B263" s="3"/>
      <c r="F263" s="3"/>
    </row>
    <row r="264" spans="2:6">
      <c r="B264" s="3"/>
      <c r="F264" s="3"/>
    </row>
    <row r="265" spans="2:6">
      <c r="B265" s="3"/>
      <c r="F265" s="3"/>
    </row>
    <row r="266" spans="2:6">
      <c r="B266" s="3"/>
      <c r="F266" s="3"/>
    </row>
    <row r="267" spans="2:6">
      <c r="B267" s="3"/>
      <c r="F267" s="3"/>
    </row>
    <row r="268" spans="2:6">
      <c r="B268" s="3"/>
      <c r="F268" s="3"/>
    </row>
    <row r="269" spans="2:6">
      <c r="B269" s="3"/>
      <c r="F269" s="3"/>
    </row>
    <row r="270" spans="2:6">
      <c r="B270" s="3"/>
      <c r="F270" s="3"/>
    </row>
    <row r="271" spans="2:6">
      <c r="B271" s="3"/>
      <c r="F271" s="3"/>
    </row>
    <row r="272" spans="2:6">
      <c r="B272" s="3"/>
      <c r="F272" s="3"/>
    </row>
    <row r="273" spans="2:6">
      <c r="B273" s="3"/>
      <c r="F273" s="3"/>
    </row>
    <row r="274" spans="2:6">
      <c r="B274" s="3"/>
      <c r="F274" s="3"/>
    </row>
    <row r="275" spans="2:6">
      <c r="B275" s="3"/>
      <c r="F275" s="3"/>
    </row>
    <row r="276" spans="2:6">
      <c r="B276" s="3"/>
      <c r="F276" s="3"/>
    </row>
    <row r="277" spans="2:6">
      <c r="B277" s="3"/>
      <c r="F277" s="3"/>
    </row>
    <row r="278" spans="2:6">
      <c r="B278" s="3"/>
      <c r="F278" s="3"/>
    </row>
    <row r="279" spans="2:6">
      <c r="B279" s="3"/>
      <c r="F279" s="3"/>
    </row>
    <row r="280" spans="2:6">
      <c r="B280" s="3"/>
      <c r="F280" s="3"/>
    </row>
    <row r="281" spans="2:6">
      <c r="B281" s="3"/>
      <c r="F281" s="3"/>
    </row>
    <row r="282" spans="2:6">
      <c r="B282" s="3"/>
      <c r="F282" s="3"/>
    </row>
    <row r="283" spans="2:6">
      <c r="B283" s="3"/>
      <c r="F283" s="3"/>
    </row>
    <row r="284" spans="2:6">
      <c r="B284" s="3"/>
      <c r="F284" s="3"/>
    </row>
    <row r="285" spans="2:6">
      <c r="B285" s="3"/>
      <c r="F285" s="3"/>
    </row>
    <row r="286" spans="2:6">
      <c r="B286" s="3"/>
      <c r="F286" s="3"/>
    </row>
    <row r="287" spans="2:6">
      <c r="B287" s="3"/>
      <c r="F287" s="3"/>
    </row>
    <row r="288" spans="2:6">
      <c r="B288" s="3"/>
      <c r="F288" s="3"/>
    </row>
    <row r="289" spans="2:6">
      <c r="B289" s="3"/>
      <c r="F289" s="3"/>
    </row>
    <row r="290" spans="2:6">
      <c r="B290" s="3"/>
      <c r="F290" s="3"/>
    </row>
    <row r="291" spans="2:6">
      <c r="B291" s="3"/>
      <c r="F291" s="3"/>
    </row>
    <row r="292" spans="2:6">
      <c r="B292" s="3"/>
      <c r="F292" s="3"/>
    </row>
    <row r="293" spans="2:6">
      <c r="B293" s="3"/>
      <c r="F293" s="3"/>
    </row>
    <row r="294" spans="2:6">
      <c r="B294" s="3"/>
      <c r="F294" s="3"/>
    </row>
    <row r="295" spans="2:6">
      <c r="B295" s="3"/>
      <c r="F295" s="3"/>
    </row>
    <row r="296" spans="2:6">
      <c r="B296" s="3"/>
      <c r="F296" s="3"/>
    </row>
    <row r="297" spans="2:6">
      <c r="B297" s="3"/>
      <c r="F297" s="3"/>
    </row>
    <row r="298" spans="2:6">
      <c r="B298" s="3"/>
      <c r="F298" s="3"/>
    </row>
    <row r="299" spans="2:6">
      <c r="B299" s="3"/>
      <c r="F299" s="3"/>
    </row>
    <row r="300" spans="2:6">
      <c r="B300" s="3"/>
      <c r="F300" s="3"/>
    </row>
    <row r="301" spans="2:6">
      <c r="B301" s="3"/>
      <c r="F301" s="3"/>
    </row>
    <row r="302" spans="2:6">
      <c r="B302" s="3"/>
      <c r="F302" s="3"/>
    </row>
    <row r="303" spans="2:6">
      <c r="B303" s="3"/>
      <c r="F303" s="3"/>
    </row>
    <row r="304" spans="2:6">
      <c r="B304" s="3"/>
      <c r="F304" s="3"/>
    </row>
    <row r="305" spans="2:6">
      <c r="B305" s="3"/>
      <c r="F305" s="3"/>
    </row>
    <row r="306" spans="2:6">
      <c r="B306" s="3"/>
      <c r="F306" s="3"/>
    </row>
    <row r="307" spans="2:6">
      <c r="B307" s="3"/>
      <c r="F307" s="3"/>
    </row>
    <row r="308" spans="2:6">
      <c r="B308" s="3"/>
      <c r="F308" s="3"/>
    </row>
    <row r="309" spans="2:6">
      <c r="B309" s="3"/>
      <c r="F309" s="3"/>
    </row>
    <row r="310" spans="2:6">
      <c r="B310" s="3"/>
      <c r="F310" s="3"/>
    </row>
    <row r="311" spans="2:6">
      <c r="B311" s="3"/>
      <c r="F311" s="3"/>
    </row>
    <row r="312" spans="2:6">
      <c r="B312" s="3"/>
      <c r="F312" s="3"/>
    </row>
    <row r="313" spans="2:6">
      <c r="B313" s="3"/>
      <c r="F313" s="3"/>
    </row>
    <row r="314" spans="2:6">
      <c r="B314" s="3"/>
      <c r="F314" s="3"/>
    </row>
    <row r="315" spans="2:6">
      <c r="B315" s="3"/>
      <c r="F315" s="3"/>
    </row>
    <row r="316" spans="2:6">
      <c r="B316" s="3"/>
      <c r="F316" s="3"/>
    </row>
    <row r="317" spans="2:6">
      <c r="B317" s="3"/>
      <c r="F317" s="3"/>
    </row>
    <row r="318" spans="2:6">
      <c r="B318" s="3"/>
      <c r="F318" s="3"/>
    </row>
    <row r="319" spans="2:6">
      <c r="B319" s="3"/>
      <c r="F319" s="3"/>
    </row>
    <row r="320" spans="2:6">
      <c r="B320" s="3"/>
      <c r="F320" s="3"/>
    </row>
    <row r="321" spans="2:6">
      <c r="B321" s="3"/>
      <c r="F321" s="3"/>
    </row>
    <row r="322" spans="2:6">
      <c r="B322" s="3"/>
      <c r="F322" s="3"/>
    </row>
    <row r="323" spans="2:6">
      <c r="B323" s="3"/>
      <c r="F323" s="3"/>
    </row>
    <row r="324" spans="2:6">
      <c r="B324" s="3"/>
      <c r="F324" s="3"/>
    </row>
    <row r="325" spans="2:6">
      <c r="B325" s="3"/>
      <c r="F325" s="3"/>
    </row>
    <row r="326" spans="2:6">
      <c r="B326" s="3"/>
      <c r="F326" s="3"/>
    </row>
    <row r="327" spans="2:6">
      <c r="B327" s="3"/>
      <c r="F327" s="3"/>
    </row>
    <row r="328" spans="2:6">
      <c r="B328" s="3"/>
      <c r="F328" s="3"/>
    </row>
    <row r="329" spans="2:6">
      <c r="B329" s="3"/>
      <c r="F329" s="3"/>
    </row>
    <row r="330" spans="2:6">
      <c r="B330" s="3"/>
      <c r="F330" s="3"/>
    </row>
    <row r="331" spans="2:6">
      <c r="B331" s="3"/>
      <c r="F331" s="3"/>
    </row>
    <row r="332" spans="2:6">
      <c r="B332" s="3"/>
      <c r="F332" s="3"/>
    </row>
    <row r="333" spans="2:6">
      <c r="B333" s="3"/>
      <c r="F333" s="3"/>
    </row>
    <row r="334" spans="2:6">
      <c r="B334" s="3"/>
      <c r="F334" s="3"/>
    </row>
    <row r="335" spans="2:6">
      <c r="B335" s="3"/>
      <c r="F335" s="3"/>
    </row>
    <row r="336" spans="2:6">
      <c r="B336" s="3"/>
      <c r="F336" s="3"/>
    </row>
    <row r="337" spans="2:6">
      <c r="B337" s="3"/>
      <c r="F337" s="3"/>
    </row>
    <row r="338" spans="2:6">
      <c r="B338" s="3"/>
      <c r="F338" s="3"/>
    </row>
    <row r="339" spans="2:6">
      <c r="B339" s="3"/>
      <c r="F339" s="3"/>
    </row>
    <row r="340" spans="2:6">
      <c r="B340" s="3"/>
      <c r="F340" s="3"/>
    </row>
    <row r="341" spans="2:6">
      <c r="B341" s="3"/>
      <c r="F341" s="3"/>
    </row>
    <row r="342" spans="2:6">
      <c r="B342" s="3"/>
      <c r="F342" s="3"/>
    </row>
    <row r="343" spans="2:6">
      <c r="B343" s="3"/>
      <c r="F343" s="3"/>
    </row>
    <row r="344" spans="2:6">
      <c r="B344" s="3"/>
      <c r="F344" s="3"/>
    </row>
    <row r="345" spans="2:6">
      <c r="B345" s="3"/>
      <c r="F345" s="3"/>
    </row>
    <row r="346" spans="2:6">
      <c r="B346" s="3"/>
      <c r="F346" s="3"/>
    </row>
    <row r="347" spans="2:6">
      <c r="B347" s="3"/>
      <c r="F347" s="3"/>
    </row>
    <row r="348" spans="2:6">
      <c r="B348" s="3"/>
      <c r="F348" s="3"/>
    </row>
    <row r="349" spans="2:6">
      <c r="B349" s="3"/>
      <c r="F349" s="3"/>
    </row>
    <row r="350" spans="2:6">
      <c r="B350" s="3"/>
      <c r="F350" s="3"/>
    </row>
    <row r="351" spans="2:6">
      <c r="B351" s="3"/>
      <c r="F351" s="3"/>
    </row>
    <row r="352" spans="2:6">
      <c r="B352" s="3"/>
      <c r="F352" s="3"/>
    </row>
    <row r="353" spans="2:6">
      <c r="B353" s="3"/>
      <c r="F353" s="3"/>
    </row>
    <row r="354" spans="2:6">
      <c r="B354" s="3"/>
      <c r="F354" s="3"/>
    </row>
    <row r="355" spans="2:6">
      <c r="B355" s="3"/>
      <c r="F355" s="3"/>
    </row>
    <row r="356" spans="2:6">
      <c r="B356" s="3"/>
      <c r="F356" s="3"/>
    </row>
    <row r="357" spans="2:6">
      <c r="B357" s="3"/>
      <c r="F357" s="3"/>
    </row>
    <row r="358" spans="2:6">
      <c r="B358" s="3"/>
      <c r="F358" s="3"/>
    </row>
    <row r="359" spans="2:6">
      <c r="B359" s="3"/>
      <c r="F359" s="3"/>
    </row>
    <row r="360" spans="2:6">
      <c r="B360" s="3"/>
      <c r="F360" s="3"/>
    </row>
    <row r="361" spans="2:6">
      <c r="B361" s="3"/>
      <c r="F361" s="3"/>
    </row>
    <row r="362" spans="2:6">
      <c r="B362" s="3"/>
      <c r="F362" s="3"/>
    </row>
    <row r="363" spans="2:6">
      <c r="B363" s="3"/>
      <c r="F363" s="3"/>
    </row>
    <row r="364" spans="2:6">
      <c r="B364" s="3"/>
      <c r="F364" s="3"/>
    </row>
    <row r="365" spans="2:6">
      <c r="B365" s="3"/>
      <c r="F365" s="3"/>
    </row>
    <row r="366" spans="2:6">
      <c r="B366" s="3"/>
      <c r="F366" s="3"/>
    </row>
    <row r="367" spans="2:6">
      <c r="B367" s="3"/>
      <c r="F367" s="3"/>
    </row>
    <row r="368" spans="2:6">
      <c r="B368" s="3"/>
      <c r="F368" s="3"/>
    </row>
    <row r="369" spans="2:6">
      <c r="B369" s="3"/>
      <c r="F369" s="3"/>
    </row>
    <row r="370" spans="2:6">
      <c r="B370" s="3"/>
      <c r="F370" s="3"/>
    </row>
    <row r="371" spans="2:6">
      <c r="B371" s="3"/>
      <c r="F371" s="3"/>
    </row>
    <row r="372" spans="2:6">
      <c r="B372" s="3"/>
      <c r="F372" s="3"/>
    </row>
    <row r="373" spans="2:6">
      <c r="B373" s="3"/>
      <c r="F373" s="3"/>
    </row>
    <row r="374" spans="2:6">
      <c r="B374" s="3"/>
      <c r="F374" s="3"/>
    </row>
    <row r="375" spans="2:6">
      <c r="B375" s="3"/>
      <c r="F375" s="3"/>
    </row>
    <row r="376" spans="2:6">
      <c r="B376" s="3"/>
      <c r="F376" s="3"/>
    </row>
    <row r="377" spans="2:6">
      <c r="B377" s="3"/>
      <c r="F377" s="3"/>
    </row>
    <row r="378" spans="2:6">
      <c r="B378" s="3"/>
      <c r="F378" s="3"/>
    </row>
    <row r="379" spans="2:6">
      <c r="B379" s="3"/>
      <c r="F379" s="3"/>
    </row>
    <row r="380" spans="2:6">
      <c r="B380" s="3"/>
      <c r="F380" s="3"/>
    </row>
    <row r="381" spans="2:6">
      <c r="B381" s="3"/>
      <c r="F381" s="3"/>
    </row>
    <row r="382" spans="2:6">
      <c r="B382" s="3"/>
      <c r="F382" s="3"/>
    </row>
    <row r="383" spans="2:6">
      <c r="B383" s="3"/>
      <c r="F383" s="3"/>
    </row>
    <row r="384" spans="2:6">
      <c r="B384" s="3"/>
      <c r="F384" s="3"/>
    </row>
    <row r="385" spans="2:6">
      <c r="B385" s="3"/>
      <c r="F385" s="3"/>
    </row>
    <row r="386" spans="2:6">
      <c r="B386" s="3"/>
      <c r="F386" s="3"/>
    </row>
    <row r="387" spans="2:6">
      <c r="B387" s="3"/>
      <c r="F387" s="3"/>
    </row>
    <row r="388" spans="2:6">
      <c r="B388" s="3"/>
      <c r="F388" s="3"/>
    </row>
    <row r="389" spans="2:6">
      <c r="B389" s="3"/>
      <c r="F389" s="3"/>
    </row>
    <row r="390" spans="2:6">
      <c r="B390" s="3"/>
      <c r="F390" s="3"/>
    </row>
    <row r="391" spans="2:6">
      <c r="B391" s="3"/>
      <c r="F391" s="3"/>
    </row>
    <row r="392" spans="2:6">
      <c r="B392" s="3"/>
      <c r="F392" s="3"/>
    </row>
    <row r="393" spans="2:6">
      <c r="B393" s="3"/>
      <c r="F393" s="3"/>
    </row>
    <row r="394" spans="2:6">
      <c r="B394" s="3"/>
      <c r="F394" s="3"/>
    </row>
    <row r="395" spans="2:6">
      <c r="B395" s="3"/>
      <c r="F395" s="3"/>
    </row>
    <row r="396" spans="2:6">
      <c r="B396" s="3"/>
      <c r="F396" s="3"/>
    </row>
    <row r="397" spans="2:6">
      <c r="B397" s="3"/>
      <c r="F397" s="3"/>
    </row>
    <row r="398" spans="2:6">
      <c r="B398" s="3"/>
      <c r="F398" s="3"/>
    </row>
    <row r="399" spans="2:6">
      <c r="B399" s="3"/>
      <c r="F399" s="3"/>
    </row>
    <row r="400" spans="2:6">
      <c r="B400" s="3"/>
      <c r="F400" s="3"/>
    </row>
    <row r="401" spans="2:6">
      <c r="B401" s="3"/>
      <c r="F401" s="3"/>
    </row>
    <row r="402" spans="2:6">
      <c r="B402" s="3"/>
      <c r="F402" s="3"/>
    </row>
    <row r="403" spans="2:6">
      <c r="B403" s="3"/>
      <c r="F403" s="3"/>
    </row>
    <row r="404" spans="2:6">
      <c r="B404" s="3"/>
      <c r="F404" s="3"/>
    </row>
    <row r="405" spans="2:6">
      <c r="B405" s="3"/>
      <c r="F405" s="3"/>
    </row>
    <row r="406" spans="2:6">
      <c r="B406" s="3"/>
      <c r="F406" s="3"/>
    </row>
    <row r="407" spans="2:6">
      <c r="B407" s="3"/>
      <c r="F407" s="3"/>
    </row>
    <row r="408" spans="2:6">
      <c r="B408" s="3"/>
      <c r="F408" s="3"/>
    </row>
    <row r="409" spans="2:6">
      <c r="B409" s="3"/>
      <c r="F409" s="3"/>
    </row>
    <row r="410" spans="2:6">
      <c r="B410" s="3"/>
      <c r="F410" s="3"/>
    </row>
    <row r="411" spans="2:6">
      <c r="B411" s="3"/>
      <c r="F411" s="3"/>
    </row>
    <row r="412" spans="2:6">
      <c r="B412" s="3"/>
      <c r="F412" s="3"/>
    </row>
    <row r="413" spans="2:6">
      <c r="B413" s="3"/>
      <c r="F413" s="3"/>
    </row>
    <row r="414" spans="2:6">
      <c r="B414" s="3"/>
      <c r="F414" s="3"/>
    </row>
    <row r="415" spans="2:6">
      <c r="B415" s="3"/>
      <c r="F415" s="3"/>
    </row>
    <row r="416" spans="2:6">
      <c r="B416" s="3"/>
      <c r="F416" s="3"/>
    </row>
    <row r="417" spans="2:6">
      <c r="B417" s="3"/>
      <c r="F417" s="3"/>
    </row>
    <row r="418" spans="2:6">
      <c r="B418" s="3"/>
      <c r="F418" s="3"/>
    </row>
    <row r="419" spans="2:6">
      <c r="B419" s="3"/>
      <c r="F419" s="3"/>
    </row>
    <row r="420" spans="2:6">
      <c r="B420" s="3"/>
      <c r="F420" s="3"/>
    </row>
    <row r="421" spans="2:6">
      <c r="B421" s="3"/>
      <c r="F421" s="3"/>
    </row>
    <row r="422" spans="2:6">
      <c r="B422" s="3"/>
      <c r="F422" s="3"/>
    </row>
    <row r="423" spans="2:6">
      <c r="B423" s="3"/>
      <c r="F423" s="3"/>
    </row>
    <row r="424" spans="2:6">
      <c r="B424" s="3"/>
      <c r="F424" s="3"/>
    </row>
    <row r="425" spans="2:6">
      <c r="B425" s="3"/>
      <c r="F425" s="3"/>
    </row>
    <row r="426" spans="2:6">
      <c r="B426" s="3"/>
      <c r="F426" s="3"/>
    </row>
    <row r="427" spans="2:6">
      <c r="B427" s="3"/>
      <c r="F427" s="3"/>
    </row>
    <row r="428" spans="2:6">
      <c r="B428" s="3"/>
      <c r="F428" s="3"/>
    </row>
    <row r="429" spans="2:6">
      <c r="B429" s="3"/>
      <c r="F429" s="3"/>
    </row>
    <row r="430" spans="2:6">
      <c r="B430" s="3"/>
      <c r="F430" s="3"/>
    </row>
    <row r="431" spans="2:6">
      <c r="B431" s="3"/>
      <c r="F431" s="3"/>
    </row>
    <row r="432" spans="2:6">
      <c r="B432" s="3"/>
      <c r="F432" s="3"/>
    </row>
    <row r="433" spans="2:6">
      <c r="B433" s="3"/>
      <c r="F433" s="3"/>
    </row>
    <row r="434" spans="2:6">
      <c r="B434" s="3"/>
      <c r="F434" s="3"/>
    </row>
    <row r="435" spans="2:6">
      <c r="B435" s="3"/>
      <c r="F435" s="3"/>
    </row>
    <row r="436" spans="2:6">
      <c r="B436" s="3"/>
      <c r="F436" s="3"/>
    </row>
    <row r="437" spans="2:6">
      <c r="B437" s="3"/>
      <c r="F437" s="3"/>
    </row>
    <row r="438" spans="2:6">
      <c r="B438" s="3"/>
      <c r="F438" s="3"/>
    </row>
    <row r="439" spans="2:6">
      <c r="B439" s="3"/>
      <c r="F439" s="3"/>
    </row>
    <row r="440" spans="2:6">
      <c r="B440" s="3"/>
      <c r="F440" s="3"/>
    </row>
    <row r="441" spans="2:6">
      <c r="B441" s="3"/>
      <c r="F441" s="3"/>
    </row>
    <row r="442" spans="2:6">
      <c r="B442" s="3"/>
      <c r="F442" s="3"/>
    </row>
    <row r="443" spans="2:6">
      <c r="B443" s="3"/>
      <c r="F443" s="3"/>
    </row>
    <row r="444" spans="2:6">
      <c r="B444" s="3"/>
      <c r="F444" s="3"/>
    </row>
    <row r="445" spans="2:6">
      <c r="B445" s="3"/>
      <c r="F445" s="3"/>
    </row>
    <row r="446" spans="2:6">
      <c r="B446" s="3"/>
      <c r="F446" s="3"/>
    </row>
    <row r="447" spans="2:6">
      <c r="B447" s="3"/>
      <c r="F447" s="3"/>
    </row>
    <row r="448" spans="2:6">
      <c r="B448" s="3"/>
      <c r="F448" s="3"/>
    </row>
    <row r="449" spans="2:6">
      <c r="B449" s="3"/>
      <c r="F449" s="3"/>
    </row>
    <row r="450" spans="2:6">
      <c r="B450" s="3"/>
      <c r="F450" s="3"/>
    </row>
    <row r="451" spans="2:6">
      <c r="B451" s="3"/>
      <c r="F451" s="3"/>
    </row>
    <row r="452" spans="2:6">
      <c r="B452" s="3"/>
      <c r="F452" s="3"/>
    </row>
    <row r="453" spans="2:6">
      <c r="B453" s="3"/>
      <c r="F453" s="3"/>
    </row>
    <row r="454" spans="2:6">
      <c r="B454" s="3"/>
      <c r="F454" s="3"/>
    </row>
    <row r="455" spans="2:6">
      <c r="B455" s="3"/>
      <c r="F455" s="3"/>
    </row>
    <row r="456" spans="2:6">
      <c r="B456" s="3"/>
      <c r="F456" s="3"/>
    </row>
    <row r="457" spans="2:6">
      <c r="B457" s="3"/>
      <c r="F457" s="3"/>
    </row>
    <row r="458" spans="2:6">
      <c r="B458" s="3"/>
      <c r="F458" s="3"/>
    </row>
    <row r="459" spans="2:6">
      <c r="B459" s="3"/>
      <c r="F459" s="3"/>
    </row>
    <row r="460" spans="2:6">
      <c r="B460" s="3"/>
      <c r="F460" s="3"/>
    </row>
    <row r="461" spans="2:6">
      <c r="B461" s="3"/>
      <c r="F461" s="3"/>
    </row>
    <row r="462" spans="2:6">
      <c r="B462" s="3"/>
      <c r="F462" s="3"/>
    </row>
    <row r="463" spans="2:6">
      <c r="B463" s="3"/>
      <c r="F463" s="3"/>
    </row>
    <row r="464" spans="2:6">
      <c r="B464" s="3"/>
      <c r="F464" s="3"/>
    </row>
    <row r="465" spans="2:6">
      <c r="B465" s="3"/>
      <c r="F465" s="3"/>
    </row>
    <row r="466" spans="2:6">
      <c r="B466" s="3"/>
      <c r="F466" s="3"/>
    </row>
    <row r="467" spans="2:6">
      <c r="B467" s="3"/>
      <c r="F467" s="3"/>
    </row>
    <row r="468" spans="2:6">
      <c r="B468" s="3"/>
      <c r="F468" s="3"/>
    </row>
    <row r="469" spans="2:6">
      <c r="B469" s="3"/>
      <c r="F469" s="3"/>
    </row>
    <row r="470" spans="2:6">
      <c r="B470" s="3"/>
      <c r="F470" s="3"/>
    </row>
    <row r="471" spans="2:6">
      <c r="B471" s="3"/>
      <c r="F471" s="3"/>
    </row>
    <row r="472" spans="2:6">
      <c r="B472" s="3"/>
      <c r="F472" s="3"/>
    </row>
    <row r="473" spans="2:6">
      <c r="B473" s="3"/>
      <c r="F473" s="3"/>
    </row>
    <row r="474" spans="2:6">
      <c r="B474" s="3"/>
      <c r="F474" s="3"/>
    </row>
    <row r="475" spans="2:6">
      <c r="B475" s="3"/>
      <c r="F475" s="3"/>
    </row>
    <row r="476" spans="2:6">
      <c r="B476" s="3"/>
      <c r="F476" s="3"/>
    </row>
    <row r="477" spans="2:6">
      <c r="B477" s="3"/>
      <c r="F477" s="3"/>
    </row>
    <row r="478" spans="2:6">
      <c r="B478" s="3"/>
      <c r="F478" s="3"/>
    </row>
    <row r="479" spans="2:6">
      <c r="B479" s="3"/>
      <c r="F479" s="3"/>
    </row>
    <row r="480" spans="2:6">
      <c r="B480" s="3"/>
      <c r="F480" s="3"/>
    </row>
    <row r="481" spans="2:6">
      <c r="B481" s="3"/>
      <c r="F481" s="3"/>
    </row>
    <row r="482" spans="2:6">
      <c r="B482" s="3"/>
      <c r="F482" s="3"/>
    </row>
    <row r="483" spans="2:6">
      <c r="B483" s="3"/>
      <c r="F483" s="3"/>
    </row>
    <row r="484" spans="2:6">
      <c r="B484" s="3"/>
      <c r="F484" s="3"/>
    </row>
    <row r="485" spans="2:6">
      <c r="B485" s="3"/>
      <c r="F485" s="3"/>
    </row>
    <row r="486" spans="2:6">
      <c r="B486" s="3"/>
      <c r="F486" s="3"/>
    </row>
    <row r="487" spans="2:6">
      <c r="B487" s="3"/>
      <c r="F487" s="3"/>
    </row>
    <row r="488" spans="2:6">
      <c r="B488" s="3"/>
      <c r="F488" s="3"/>
    </row>
    <row r="489" spans="2:6">
      <c r="B489" s="3"/>
      <c r="F489" s="3"/>
    </row>
    <row r="490" spans="2:6">
      <c r="B490" s="3"/>
      <c r="F490" s="3"/>
    </row>
    <row r="491" spans="2:6">
      <c r="B491" s="3"/>
      <c r="F491" s="3"/>
    </row>
    <row r="492" spans="2:6">
      <c r="B492" s="3"/>
      <c r="F492" s="3"/>
    </row>
    <row r="493" spans="2:6">
      <c r="B493" s="3"/>
      <c r="F493" s="3"/>
    </row>
    <row r="494" spans="2:6">
      <c r="B494" s="3"/>
      <c r="F494" s="3"/>
    </row>
  </sheetData>
  <phoneticPr fontId="8" type="noConversion"/>
  <hyperlinks>
    <hyperlink ref="P32" r:id="rId1" display="http://www.konkoly.hu/cgi-bin/IBVS?2868" xr:uid="{00000000-0004-0000-0100-000000000000}"/>
    <hyperlink ref="P35" r:id="rId2" display="http://www.bav-astro.de/sfs/BAVM_link.php?BAVMnr=55" xr:uid="{00000000-0004-0000-0100-000001000000}"/>
    <hyperlink ref="P36" r:id="rId3" display="http://www.bav-astro.de/sfs/BAVM_link.php?BAVMnr=55" xr:uid="{00000000-0004-0000-0100-000002000000}"/>
    <hyperlink ref="P124" r:id="rId4" display="http://www.bav-astro.de/sfs/BAVM_link.php?BAVMnr=55" xr:uid="{00000000-0004-0000-0100-000003000000}"/>
    <hyperlink ref="P125" r:id="rId5" display="http://www.bav-astro.de/sfs/BAVM_link.php?BAVMnr=55" xr:uid="{00000000-0004-0000-0100-000004000000}"/>
    <hyperlink ref="P37" r:id="rId6" display="http://www.bav-astro.de/sfs/BAVM_link.php?BAVMnr=55" xr:uid="{00000000-0004-0000-0100-000005000000}"/>
    <hyperlink ref="P38" r:id="rId7" display="http://www.bav-astro.de/sfs/BAVM_link.php?BAVMnr=55" xr:uid="{00000000-0004-0000-0100-000006000000}"/>
    <hyperlink ref="P126" r:id="rId8" display="http://www.bav-astro.de/sfs/BAVM_link.php?BAVMnr=60" xr:uid="{00000000-0004-0000-0100-000007000000}"/>
    <hyperlink ref="P127" r:id="rId9" display="http://www.bav-astro.de/sfs/BAVM_link.php?BAVMnr=60" xr:uid="{00000000-0004-0000-0100-000008000000}"/>
    <hyperlink ref="P128" r:id="rId10" display="http://www.bav-astro.de/sfs/BAVM_link.php?BAVMnr=60" xr:uid="{00000000-0004-0000-0100-000009000000}"/>
    <hyperlink ref="P129" r:id="rId11" display="http://www.bav-astro.de/sfs/BAVM_link.php?BAVMnr=60" xr:uid="{00000000-0004-0000-0100-00000A000000}"/>
    <hyperlink ref="P130" r:id="rId12" display="http://www.bav-astro.de/sfs/BAVM_link.php?BAVMnr=62" xr:uid="{00000000-0004-0000-0100-00000B000000}"/>
    <hyperlink ref="P131" r:id="rId13" display="http://www.bav-astro.de/sfs/BAVM_link.php?BAVMnr=68" xr:uid="{00000000-0004-0000-0100-00000C000000}"/>
    <hyperlink ref="P132" r:id="rId14" display="http://www.bav-astro.de/sfs/BAVM_link.php?BAVMnr=68" xr:uid="{00000000-0004-0000-0100-00000D000000}"/>
    <hyperlink ref="P39" r:id="rId15" display="http://www.bav-astro.de/sfs/BAVM_link.php?BAVMnr=117" xr:uid="{00000000-0004-0000-0100-00000E000000}"/>
    <hyperlink ref="P40" r:id="rId16" display="http://www.bav-astro.de/sfs/BAVM_link.php?BAVMnr=102" xr:uid="{00000000-0004-0000-0100-00000F000000}"/>
    <hyperlink ref="P41" r:id="rId17" display="http://www.bav-astro.de/sfs/BAVM_link.php?BAVMnr=152" xr:uid="{00000000-0004-0000-0100-000010000000}"/>
    <hyperlink ref="P134" r:id="rId18" display="http://www.konkoly.hu/cgi-bin/IBVS?5357" xr:uid="{00000000-0004-0000-0100-000011000000}"/>
    <hyperlink ref="P135" r:id="rId19" display="http://www.konkoly.hu/cgi-bin/IBVS?5357" xr:uid="{00000000-0004-0000-0100-000012000000}"/>
    <hyperlink ref="P136" r:id="rId20" display="http://www.konkoly.hu/cgi-bin/IBVS?5357" xr:uid="{00000000-0004-0000-0100-000013000000}"/>
    <hyperlink ref="P137" r:id="rId21" display="http://www.konkoly.hu/cgi-bin/IBVS?5357" xr:uid="{00000000-0004-0000-0100-000014000000}"/>
    <hyperlink ref="P138" r:id="rId22" display="http://www.konkoly.hu/cgi-bin/IBVS?5357" xr:uid="{00000000-0004-0000-0100-000015000000}"/>
    <hyperlink ref="P42" r:id="rId23" display="http://www.konkoly.hu/cgi-bin/IBVS?5583" xr:uid="{00000000-0004-0000-0100-000016000000}"/>
    <hyperlink ref="P43" r:id="rId24" display="http://www.bav-astro.de/sfs/BAVM_link.php?BAVMnr=172" xr:uid="{00000000-0004-0000-0100-000017000000}"/>
    <hyperlink ref="P45" r:id="rId25" display="http://www.konkoly.hu/cgi-bin/IBVS?5577" xr:uid="{00000000-0004-0000-0100-000018000000}"/>
    <hyperlink ref="P139" r:id="rId26" display="http://www.konkoly.hu/cgi-bin/IBVS?5670" xr:uid="{00000000-0004-0000-0100-000019000000}"/>
    <hyperlink ref="P46" r:id="rId27" display="http://www.konkoly.hu/cgi-bin/IBVS?5694" xr:uid="{00000000-0004-0000-0100-00001A000000}"/>
    <hyperlink ref="P47" r:id="rId28" display="http://www.konkoly.hu/cgi-bin/IBVS?5670" xr:uid="{00000000-0004-0000-0100-00001B000000}"/>
    <hyperlink ref="P140" r:id="rId29" display="http://www.konkoly.hu/cgi-bin/IBVS?5670" xr:uid="{00000000-0004-0000-0100-00001C000000}"/>
    <hyperlink ref="P141" r:id="rId30" display="http://www.konkoly.hu/cgi-bin/IBVS?5670" xr:uid="{00000000-0004-0000-0100-00001D000000}"/>
    <hyperlink ref="P48" r:id="rId31" display="http://www.konkoly.hu/cgi-bin/IBVS?5670" xr:uid="{00000000-0004-0000-0100-00001E000000}"/>
    <hyperlink ref="P49" r:id="rId32" display="http://www.konkoly.hu/cgi-bin/IBVS?5670" xr:uid="{00000000-0004-0000-0100-00001F000000}"/>
    <hyperlink ref="P50" r:id="rId33" display="http://www.konkoly.hu/cgi-bin/IBVS?5670" xr:uid="{00000000-0004-0000-0100-000020000000}"/>
    <hyperlink ref="P51" r:id="rId34" display="http://www.bav-astro.de/sfs/BAVM_link.php?BAVMnr=183" xr:uid="{00000000-0004-0000-0100-000021000000}"/>
    <hyperlink ref="P53" r:id="rId35" display="http://www.konkoly.hu/cgi-bin/IBVS?5898" xr:uid="{00000000-0004-0000-0100-000022000000}"/>
    <hyperlink ref="P142" r:id="rId36" display="http://www.konkoly.hu/cgi-bin/IBVS?5910" xr:uid="{00000000-0004-0000-0100-000023000000}"/>
    <hyperlink ref="P143" r:id="rId37" display="http://www.konkoly.hu/cgi-bin/IBVS?5910" xr:uid="{00000000-0004-0000-0100-000024000000}"/>
    <hyperlink ref="P144" r:id="rId38" display="http://www.konkoly.hu/cgi-bin/IBVS?5910" xr:uid="{00000000-0004-0000-0100-000025000000}"/>
    <hyperlink ref="P145" r:id="rId39" display="http://www.konkoly.hu/cgi-bin/IBVS?5910" xr:uid="{00000000-0004-0000-0100-000026000000}"/>
    <hyperlink ref="P146" r:id="rId40" display="http://www.konkoly.hu/cgi-bin/IBVS?5910" xr:uid="{00000000-0004-0000-0100-000027000000}"/>
    <hyperlink ref="P147" r:id="rId41" display="http://www.konkoly.hu/cgi-bin/IBVS?5910" xr:uid="{00000000-0004-0000-0100-000028000000}"/>
    <hyperlink ref="P148" r:id="rId42" display="http://www.konkoly.hu/cgi-bin/IBVS?5910" xr:uid="{00000000-0004-0000-0100-000029000000}"/>
    <hyperlink ref="P149" r:id="rId43" display="http://www.konkoly.hu/cgi-bin/IBVS?5910" xr:uid="{00000000-0004-0000-0100-00002A000000}"/>
    <hyperlink ref="P150" r:id="rId44" display="http://www.bav-astro.de/sfs/BAVM_link.php?BAVMnr=203" xr:uid="{00000000-0004-0000-0100-00002B000000}"/>
    <hyperlink ref="P54" r:id="rId45" display="http://www.konkoly.hu/cgi-bin/IBVS?5898" xr:uid="{00000000-0004-0000-0100-00002C000000}"/>
    <hyperlink ref="P151" r:id="rId46" display="http://www.konkoly.hu/cgi-bin/IBVS?5910" xr:uid="{00000000-0004-0000-0100-00002D000000}"/>
    <hyperlink ref="P152" r:id="rId47" display="http://www.konkoly.hu/cgi-bin/IBVS?5910" xr:uid="{00000000-0004-0000-0100-00002E000000}"/>
    <hyperlink ref="P153" r:id="rId48" display="http://www.konkoly.hu/cgi-bin/IBVS?5910" xr:uid="{00000000-0004-0000-0100-00002F000000}"/>
    <hyperlink ref="P154" r:id="rId49" display="http://www.konkoly.hu/cgi-bin/IBVS?5910" xr:uid="{00000000-0004-0000-0100-000030000000}"/>
    <hyperlink ref="P155" r:id="rId50" display="http://www.konkoly.hu/cgi-bin/IBVS?5910" xr:uid="{00000000-0004-0000-0100-000031000000}"/>
    <hyperlink ref="P156" r:id="rId51" display="http://www.konkoly.hu/cgi-bin/IBVS?5910" xr:uid="{00000000-0004-0000-0100-000032000000}"/>
    <hyperlink ref="P157" r:id="rId52" display="http://www.konkoly.hu/cgi-bin/IBVS?5910" xr:uid="{00000000-0004-0000-0100-000033000000}"/>
    <hyperlink ref="P158" r:id="rId53" display="http://www.konkoly.hu/cgi-bin/IBVS?5910" xr:uid="{00000000-0004-0000-0100-000034000000}"/>
    <hyperlink ref="P159" r:id="rId54" display="http://www.konkoly.hu/cgi-bin/IBVS?5910" xr:uid="{00000000-0004-0000-0100-000035000000}"/>
    <hyperlink ref="P160" r:id="rId55" display="http://www.konkoly.hu/cgi-bin/IBVS?5910" xr:uid="{00000000-0004-0000-0100-000036000000}"/>
    <hyperlink ref="P161" r:id="rId56" display="http://www.konkoly.hu/cgi-bin/IBVS?5910" xr:uid="{00000000-0004-0000-0100-000037000000}"/>
    <hyperlink ref="P162" r:id="rId57" display="http://www.konkoly.hu/cgi-bin/IBVS?5910" xr:uid="{00000000-0004-0000-0100-000038000000}"/>
    <hyperlink ref="P163" r:id="rId58" display="http://www.konkoly.hu/cgi-bin/IBVS?5980" xr:uid="{00000000-0004-0000-0100-000039000000}"/>
    <hyperlink ref="P164" r:id="rId59" display="http://www.bav-astro.de/sfs/BAVM_link.php?BAVMnr=212" xr:uid="{00000000-0004-0000-0100-00003A000000}"/>
    <hyperlink ref="P165" r:id="rId60" display="http://www.bav-astro.de/sfs/BAVM_link.php?BAVMnr=212" xr:uid="{00000000-0004-0000-0100-00003B000000}"/>
    <hyperlink ref="P55" r:id="rId61" display="http://www.konkoly.hu/cgi-bin/IBVS?5972" xr:uid="{00000000-0004-0000-0100-00003C000000}"/>
    <hyperlink ref="P56" r:id="rId62" display="http://www.bav-astro.de/sfs/BAVM_link.php?BAVMnr=215" xr:uid="{00000000-0004-0000-0100-00003D000000}"/>
    <hyperlink ref="P57" r:id="rId63" display="http://www.konkoly.hu/cgi-bin/IBVS?5972" xr:uid="{00000000-0004-0000-0100-00003E000000}"/>
    <hyperlink ref="P58" r:id="rId64" display="http://www.konkoly.hu/cgi-bin/IBVS?5972" xr:uid="{00000000-0004-0000-0100-00003F000000}"/>
    <hyperlink ref="P166" r:id="rId65" display="http://www.konkoly.hu/cgi-bin/IBVS?5972" xr:uid="{00000000-0004-0000-0100-000040000000}"/>
    <hyperlink ref="P167" r:id="rId66" display="http://www.konkoly.hu/cgi-bin/IBVS?5980" xr:uid="{00000000-0004-0000-0100-000041000000}"/>
    <hyperlink ref="P59" r:id="rId67" display="http://www.konkoly.hu/cgi-bin/IBVS?5972" xr:uid="{00000000-0004-0000-0100-000042000000}"/>
    <hyperlink ref="P60" r:id="rId68" display="http://www.konkoly.hu/cgi-bin/IBVS?5972" xr:uid="{00000000-0004-0000-0100-000043000000}"/>
    <hyperlink ref="P61" r:id="rId69" display="http://www.konkoly.hu/cgi-bin/IBVS?5972" xr:uid="{00000000-0004-0000-0100-000044000000}"/>
    <hyperlink ref="P62" r:id="rId70" display="http://www.konkoly.hu/cgi-bin/IBVS?5972" xr:uid="{00000000-0004-0000-0100-000045000000}"/>
    <hyperlink ref="P63" r:id="rId71" display="http://www.konkoly.hu/cgi-bin/IBVS?5972" xr:uid="{00000000-0004-0000-0100-000046000000}"/>
    <hyperlink ref="P64" r:id="rId72" display="http://www.konkoly.hu/cgi-bin/IBVS?5972" xr:uid="{00000000-0004-0000-0100-000047000000}"/>
    <hyperlink ref="P65" r:id="rId73" display="http://www.konkoly.hu/cgi-bin/IBVS?5960" xr:uid="{00000000-0004-0000-0100-000048000000}"/>
    <hyperlink ref="P66" r:id="rId74" display="http://www.konkoly.hu/cgi-bin/IBVS?5972" xr:uid="{00000000-0004-0000-0100-000049000000}"/>
    <hyperlink ref="P67" r:id="rId75" display="http://www.konkoly.hu/cgi-bin/IBVS?5972" xr:uid="{00000000-0004-0000-0100-00004A000000}"/>
    <hyperlink ref="P68" r:id="rId76" display="http://www.konkoly.hu/cgi-bin/IBVS?5972" xr:uid="{00000000-0004-0000-0100-00004B000000}"/>
    <hyperlink ref="P69" r:id="rId77" display="http://www.konkoly.hu/cgi-bin/IBVS?5972" xr:uid="{00000000-0004-0000-0100-00004C000000}"/>
    <hyperlink ref="P70" r:id="rId78" display="http://www.konkoly.hu/cgi-bin/IBVS?5972" xr:uid="{00000000-0004-0000-0100-00004D000000}"/>
    <hyperlink ref="P71" r:id="rId79" display="http://www.konkoly.hu/cgi-bin/IBVS?6044" xr:uid="{00000000-0004-0000-0100-00004E000000}"/>
    <hyperlink ref="P72" r:id="rId80" display="http://www.konkoly.hu/cgi-bin/IBVS?6044" xr:uid="{00000000-0004-0000-0100-00004F000000}"/>
    <hyperlink ref="P73" r:id="rId81" display="http://www.konkoly.hu/cgi-bin/IBVS?6014" xr:uid="{00000000-0004-0000-0100-000050000000}"/>
    <hyperlink ref="P74" r:id="rId82" display="http://www.bav-astro.de/sfs/BAVM_link.php?BAVMnr=220" xr:uid="{00000000-0004-0000-0100-000051000000}"/>
    <hyperlink ref="P75" r:id="rId83" display="http://www.konkoly.hu/cgi-bin/IBVS?6014" xr:uid="{00000000-0004-0000-0100-000052000000}"/>
    <hyperlink ref="P76" r:id="rId84" display="http://www.konkoly.hu/cgi-bin/IBVS?6014" xr:uid="{00000000-0004-0000-0100-000053000000}"/>
    <hyperlink ref="P77" r:id="rId85" display="http://www.konkoly.hu/cgi-bin/IBVS?6014" xr:uid="{00000000-0004-0000-0100-000054000000}"/>
    <hyperlink ref="P78" r:id="rId86" display="http://www.konkoly.hu/cgi-bin/IBVS?6014" xr:uid="{00000000-0004-0000-0100-000055000000}"/>
    <hyperlink ref="P79" r:id="rId87" display="http://www.konkoly.hu/cgi-bin/IBVS?6044" xr:uid="{00000000-0004-0000-0100-000056000000}"/>
    <hyperlink ref="P80" r:id="rId88" display="http://www.konkoly.hu/cgi-bin/IBVS?6014" xr:uid="{00000000-0004-0000-0100-000057000000}"/>
    <hyperlink ref="P81" r:id="rId89" display="http://www.konkoly.hu/cgi-bin/IBVS?6014" xr:uid="{00000000-0004-0000-0100-000058000000}"/>
    <hyperlink ref="P82" r:id="rId90" display="http://www.konkoly.hu/cgi-bin/IBVS?6014" xr:uid="{00000000-0004-0000-0100-000059000000}"/>
    <hyperlink ref="P83" r:id="rId91" display="http://www.konkoly.hu/cgi-bin/IBVS?6014" xr:uid="{00000000-0004-0000-0100-00005A000000}"/>
    <hyperlink ref="P84" r:id="rId92" display="http://www.konkoly.hu/cgi-bin/IBVS?6014" xr:uid="{00000000-0004-0000-0100-00005B000000}"/>
    <hyperlink ref="P85" r:id="rId93" display="http://www.konkoly.hu/cgi-bin/IBVS?6014" xr:uid="{00000000-0004-0000-0100-00005C000000}"/>
    <hyperlink ref="P86" r:id="rId94" display="http://www.konkoly.hu/cgi-bin/IBVS?6014" xr:uid="{00000000-0004-0000-0100-00005D000000}"/>
    <hyperlink ref="P87" r:id="rId95" display="http://www.konkoly.hu/cgi-bin/IBVS?6014" xr:uid="{00000000-0004-0000-0100-00005E000000}"/>
    <hyperlink ref="P168" r:id="rId96" display="http://vsolj.cetus-net.org/vsoljno53.pdf" xr:uid="{00000000-0004-0000-0100-00005F000000}"/>
    <hyperlink ref="P88" r:id="rId97" display="http://www.konkoly.hu/cgi-bin/IBVS?6014" xr:uid="{00000000-0004-0000-0100-000060000000}"/>
    <hyperlink ref="P89" r:id="rId98" display="http://www.konkoly.hu/cgi-bin/IBVS?6014" xr:uid="{00000000-0004-0000-0100-000061000000}"/>
    <hyperlink ref="P90" r:id="rId99" display="http://www.konkoly.hu/cgi-bin/IBVS?6014" xr:uid="{00000000-0004-0000-0100-000062000000}"/>
    <hyperlink ref="P91" r:id="rId100" display="http://www.konkoly.hu/cgi-bin/IBVS?6014" xr:uid="{00000000-0004-0000-0100-000063000000}"/>
    <hyperlink ref="P92" r:id="rId101" display="http://www.konkoly.hu/cgi-bin/IBVS?6014" xr:uid="{00000000-0004-0000-0100-000064000000}"/>
    <hyperlink ref="P93" r:id="rId102" display="http://www.konkoly.hu/cgi-bin/IBVS?6014" xr:uid="{00000000-0004-0000-0100-000065000000}"/>
    <hyperlink ref="P94" r:id="rId103" display="http://www.konkoly.hu/cgi-bin/IBVS?6014" xr:uid="{00000000-0004-0000-0100-000066000000}"/>
    <hyperlink ref="P95" r:id="rId104" display="http://www.konkoly.hu/cgi-bin/IBVS?6014" xr:uid="{00000000-0004-0000-0100-000067000000}"/>
    <hyperlink ref="P96" r:id="rId105" display="http://www.konkoly.hu/cgi-bin/IBVS?6014" xr:uid="{00000000-0004-0000-0100-000068000000}"/>
    <hyperlink ref="P97" r:id="rId106" display="http://www.konkoly.hu/cgi-bin/IBVS?6014" xr:uid="{00000000-0004-0000-0100-000069000000}"/>
    <hyperlink ref="P98" r:id="rId107" display="http://www.konkoly.hu/cgi-bin/IBVS?6014" xr:uid="{00000000-0004-0000-0100-00006A000000}"/>
    <hyperlink ref="P99" r:id="rId108" display="http://www.konkoly.hu/cgi-bin/IBVS?6014" xr:uid="{00000000-0004-0000-0100-00006B000000}"/>
    <hyperlink ref="P100" r:id="rId109" display="http://www.konkoly.hu/cgi-bin/IBVS?6014" xr:uid="{00000000-0004-0000-0100-00006C000000}"/>
    <hyperlink ref="P169" r:id="rId110" display="http://www.bav-astro.de/sfs/BAVM_link.php?BAVMnr=225" xr:uid="{00000000-0004-0000-0100-00006D000000}"/>
    <hyperlink ref="P101" r:id="rId111" display="http://www.konkoly.hu/cgi-bin/IBVS?6014" xr:uid="{00000000-0004-0000-0100-00006E000000}"/>
    <hyperlink ref="P102" r:id="rId112" display="http://www.konkoly.hu/cgi-bin/IBVS?6014" xr:uid="{00000000-0004-0000-0100-00006F000000}"/>
    <hyperlink ref="P103" r:id="rId113" display="http://www.konkoly.hu/cgi-bin/IBVS?6014" xr:uid="{00000000-0004-0000-0100-000070000000}"/>
    <hyperlink ref="P104" r:id="rId114" display="http://www.konkoly.hu/cgi-bin/IBVS?6046" xr:uid="{00000000-0004-0000-0100-000071000000}"/>
    <hyperlink ref="P105" r:id="rId115" display="http://www.konkoly.hu/cgi-bin/IBVS?6046" xr:uid="{00000000-0004-0000-0100-000072000000}"/>
    <hyperlink ref="P106" r:id="rId116" display="http://www.konkoly.hu/cgi-bin/IBVS?6046" xr:uid="{00000000-0004-0000-0100-000073000000}"/>
    <hyperlink ref="P107" r:id="rId117" display="http://www.konkoly.hu/cgi-bin/IBVS?6044" xr:uid="{00000000-0004-0000-0100-000074000000}"/>
    <hyperlink ref="P108" r:id="rId118" display="http://www.bav-astro.de/sfs/BAVM_link.php?BAVMnr=231" xr:uid="{00000000-0004-0000-0100-000075000000}"/>
    <hyperlink ref="P109" r:id="rId119" display="http://www.konkoly.hu/cgi-bin/IBVS?6098" xr:uid="{00000000-0004-0000-0100-000076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2025-01-03T06:59:39Z</dcterms:modified>
</cp:coreProperties>
</file>