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759A493-AA27-4F61-BB66-D6AF4A6465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F14" i="1"/>
  <c r="E22" i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C9" i="1"/>
  <c r="Q21" i="1"/>
  <c r="D9" i="1"/>
  <c r="E21" i="1"/>
  <c r="F21" i="1" s="1"/>
  <c r="G21" i="1" s="1"/>
  <c r="I21" i="1" s="1"/>
  <c r="C17" i="1"/>
  <c r="C12" i="1"/>
  <c r="C11" i="1"/>
  <c r="O25" i="1" l="1"/>
  <c r="F15" i="1"/>
  <c r="O24" i="1"/>
  <c r="O22" i="1"/>
  <c r="O23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<sst xmlns="http://schemas.openxmlformats.org/spreadsheetml/2006/main" count="61" uniqueCount="53">
  <si>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</si>
  <si>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</si>
  <si>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</si>
  <si>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</si>
  <si>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</si>
  <si>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</si>
  <si>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</si>
  <si>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</si>
  <si>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</si>
  <si>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</si>
  <si>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</si>
  <si>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</si>
  <si>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</si>
  <si>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</si>
  <si>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</si>
  <si>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</si>
  <si>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</si>
  <si>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</si>
  <si>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</si>
  <si>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</si>
  <si>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</si>
  <si>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</si>
  <si>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</si>
  <si>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</si>
  <si>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</si>
  <si>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</si>
  <si>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</si>
  <si>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</si>
  <si>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</si>
  <si>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</si>
  <si>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</si>
  <si>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</si>
  <si>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</si>
  <si>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</si>
  <si>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</si>
  <si>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</si>
  <si>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</si>
  <si>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</si>
  <si>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</si>
  <si>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</si>
  <si>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</si>
  <si>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</si>
  <si>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</si>
  <si>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V1330 Cas</t>
  </si>
  <si>
    <t>EB</t>
  </si>
  <si>
    <t>VSX</t>
  </si>
  <si>
    <t>JBAV, 60</t>
  </si>
  <si>
    <t>I</t>
  </si>
  <si>
    <t>JBAV 96</t>
  </si>
  <si>
    <t>Next ToM-P</t>
  </si>
  <si>
    <t>Next ToM-S</t>
  </si>
  <si>
    <t>10.24-10.55</t>
  </si>
  <si>
    <t>Mag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</si>
</sst>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7" xfId="0" applyBorder="1">
      <alignment vertical="top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V1330</a:t>
            </a:r>
            <a:r>
              <a:rPr lang="en-AU" baseline="0"/>
              <a:t>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13805.5</c:v>
                </c:pt>
                <c:pt idx="2">
                  <c:v>14509.5</c:v>
                </c:pt>
                <c:pt idx="3">
                  <c:v>14510</c:v>
                </c:pt>
                <c:pt idx="4">
                  <c:v>15785.5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13805.5</c:v>
                </c:pt>
                <c:pt idx="2">
                  <c:v>14509.5</c:v>
                </c:pt>
                <c:pt idx="3">
                  <c:v>14510</c:v>
                </c:pt>
                <c:pt idx="4">
                  <c:v>15785.5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13805.5</c:v>
                </c:pt>
                <c:pt idx="2">
                  <c:v>14509.5</c:v>
                </c:pt>
                <c:pt idx="3">
                  <c:v>14510</c:v>
                </c:pt>
                <c:pt idx="4">
                  <c:v>15785.5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13805.5</c:v>
                </c:pt>
                <c:pt idx="2">
                  <c:v>14509.5</c:v>
                </c:pt>
                <c:pt idx="3">
                  <c:v>14510</c:v>
                </c:pt>
                <c:pt idx="4">
                  <c:v>15785.5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-9.1460699986782856E-3</c:v>
                </c:pt>
                <c:pt idx="2">
                  <c:v>-5.1007030000619125E-2</c:v>
                </c:pt>
                <c:pt idx="3">
                  <c:v>-4.2237400004523806E-2</c:v>
                </c:pt>
                <c:pt idx="4">
                  <c:v>-9.7011270030634478E-2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13805.5</c:v>
                </c:pt>
                <c:pt idx="2">
                  <c:v>14509.5</c:v>
                </c:pt>
                <c:pt idx="3">
                  <c:v>14510</c:v>
                </c:pt>
                <c:pt idx="4">
                  <c:v>15785.5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13805.5</c:v>
                </c:pt>
                <c:pt idx="2">
                  <c:v>14509.5</c:v>
                </c:pt>
                <c:pt idx="3">
                  <c:v>14510</c:v>
                </c:pt>
                <c:pt idx="4">
                  <c:v>15785.5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2.2000000000000001E-3</c:v>
                  </c:pt>
                  <c:pt idx="2">
                    <c:v>2.0999999999999999E-3</c:v>
                  </c:pt>
                  <c:pt idx="3">
                    <c:v>8.9999999999999998E-4</c:v>
                  </c:pt>
                  <c:pt idx="4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13805.5</c:v>
                </c:pt>
                <c:pt idx="2">
                  <c:v>14509.5</c:v>
                </c:pt>
                <c:pt idx="3">
                  <c:v>14510</c:v>
                </c:pt>
                <c:pt idx="4">
                  <c:v>15785.5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13805.5</c:v>
                </c:pt>
                <c:pt idx="2">
                  <c:v>14509.5</c:v>
                </c:pt>
                <c:pt idx="3">
                  <c:v>14510</c:v>
                </c:pt>
                <c:pt idx="4">
                  <c:v>15785.5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5.5226023907038457E-3</c:v>
                </c:pt>
                <c:pt idx="1">
                  <c:v>-4.7949942165902697E-2</c:v>
                </c:pt>
                <c:pt idx="2">
                  <c:v>-5.0676730139380732E-2</c:v>
                </c:pt>
                <c:pt idx="3">
                  <c:v>-5.0678666778566445E-2</c:v>
                </c:pt>
                <c:pt idx="4">
                  <c:v>-5.5619033341309673E-2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13805.5</c:v>
                </c:pt>
                <c:pt idx="2">
                  <c:v>14509.5</c:v>
                </c:pt>
                <c:pt idx="3">
                  <c:v>14510</c:v>
                </c:pt>
                <c:pt idx="4">
                  <c:v>15785.5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0" t="s">
        <v>41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x14ac:dyDescent="0.2">
      <c r="A2" t="s">
        <v>23</v>
      </c>
      <c r="B2" s="39" t="s">
        <v>44</v>
      </c>
      <c r="C2" s="27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4" t="s">
        <v>36</v>
      </c>
      <c r="D4" s="25" t="s">
        <v>36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2">
        <v>51493.794000000002</v>
      </c>
      <c r="D7" s="26" t="s">
        <v>45</v>
      </c>
    </row>
    <row r="8" spans="1:15" x14ac:dyDescent="0.2">
      <c r="A8" t="s">
        <v>3</v>
      </c>
      <c r="C8" s="42">
        <v>0.55106074000000005</v>
      </c>
      <c r="D8" s="26" t="s">
        <v>45</v>
      </c>
    </row>
    <row r="9" spans="1:15" x14ac:dyDescent="0.2">
      <c r="A9" s="21" t="s">
        <v>31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18">
        <f ca="1">INTERCEPT(INDIRECT($D$9):G992,INDIRECT($C$9):F992)</f>
        <v>5.5226023907038457E-3</v>
      </c>
      <c r="D11" s="3"/>
      <c r="E11" s="10"/>
    </row>
    <row r="12" spans="1:15" x14ac:dyDescent="0.2">
      <c r="A12" s="10" t="s">
        <v>16</v>
      </c>
      <c r="B12" s="10"/>
      <c r="C12" s="18">
        <f ca="1">SLOPE(INDIRECT($D$9):G992,INDIRECT($C$9):F992)</f>
        <v>-3.8732783714176629E-6</v>
      </c>
      <c r="D12" s="3"/>
      <c r="E12" s="56" t="s">
        <v>52</v>
      </c>
      <c r="F12" s="55" t="s">
        <v>51</v>
      </c>
    </row>
    <row r="13" spans="1:15" x14ac:dyDescent="0.2">
      <c r="A13" s="10" t="s">
        <v>18</v>
      </c>
      <c r="B13" s="10"/>
      <c r="C13" s="3" t="s">
        <v>13</v>
      </c>
      <c r="E13" s="49" t="s">
        <v>33</v>
      </c>
      <c r="F13" s="51">
        <v>1</v>
      </c>
    </row>
    <row r="14" spans="1:15" x14ac:dyDescent="0.2">
      <c r="A14" s="10"/>
      <c r="B14" s="10"/>
      <c r="C14" s="10"/>
      <c r="E14" s="49" t="s">
        <v>30</v>
      </c>
      <c r="F14" s="52">
        <f ca="1">NOW()+15018.5+$C$5/24</f>
        <v>60678.844237731479</v>
      </c>
    </row>
    <row r="15" spans="1:15" x14ac:dyDescent="0.2">
      <c r="A15" s="12" t="s">
        <v>17</v>
      </c>
      <c r="B15" s="10"/>
      <c r="C15" s="13">
        <f ca="1">(C7+C11)+(C8+C12)*INT(MAX(F21:F3533))</f>
        <v>60192.232163803303</v>
      </c>
      <c r="E15" s="49" t="s">
        <v>34</v>
      </c>
      <c r="F15" s="52">
        <f ca="1">ROUND(2*($F$14-$C$7)/$C$8,0)/2+$F$13</f>
        <v>16669</v>
      </c>
    </row>
    <row r="16" spans="1:15" x14ac:dyDescent="0.2">
      <c r="A16" s="15" t="s">
        <v>4</v>
      </c>
      <c r="B16" s="10"/>
      <c r="C16" s="16">
        <f ca="1">+C8+C12</f>
        <v>0.55105686672162868</v>
      </c>
      <c r="E16" s="49" t="s">
        <v>35</v>
      </c>
      <c r="F16" s="52">
        <f ca="1">ROUND(2*($F$14-$C$15)/$C$16,0)/2+$F$13</f>
        <v>884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49" t="s">
        <v>49</v>
      </c>
      <c r="F17" s="54">
        <f ca="1">+$C$15+$C$16*$F$16-15018.5-$C$5/24</f>
        <v>45661.262267318561</v>
      </c>
    </row>
    <row r="18" spans="1:21" ht="14.25" thickTop="1" thickBot="1" x14ac:dyDescent="0.25">
      <c r="A18" s="15" t="s">
        <v>5</v>
      </c>
      <c r="B18" s="10"/>
      <c r="C18" s="17">
        <f ca="1">+C15</f>
        <v>60192.232163803303</v>
      </c>
      <c r="D18" s="48">
        <f ca="1">+C16</f>
        <v>0.55105686672162868</v>
      </c>
      <c r="E18" s="50" t="s">
        <v>50</v>
      </c>
      <c r="F18" s="53">
        <f ca="1">+($C$15+$C$16*$F$16)-($C$16/2)-15018.5-$C$5/24</f>
        <v>45660.9867388852</v>
      </c>
    </row>
    <row r="19" spans="1:21" ht="13.5" thickTop="1" x14ac:dyDescent="0.2">
      <c r="F19" s="37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3" t="s">
        <v>32</v>
      </c>
    </row>
    <row r="21" spans="1:21" x14ac:dyDescent="0.2">
      <c r="A21" s="39" t="s">
        <v>45</v>
      </c>
      <c r="C21" s="8">
        <v>51493.794000000002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5.5226023907038457E-3</v>
      </c>
      <c r="Q21" s="38">
        <f>+C21-15018.5</f>
        <v>36475.294000000002</v>
      </c>
    </row>
    <row r="22" spans="1:21" x14ac:dyDescent="0.2">
      <c r="A22" s="40" t="s">
        <v>46</v>
      </c>
      <c r="B22" s="41" t="s">
        <v>47</v>
      </c>
      <c r="C22" s="43">
        <v>59101.4539</v>
      </c>
      <c r="D22" s="44">
        <v>2.2000000000000001E-3</v>
      </c>
      <c r="E22">
        <f t="shared" ref="E22:E24" si="0">+(C22-C$7)/C$8</f>
        <v>13805.483402791493</v>
      </c>
      <c r="F22">
        <f t="shared" ref="F22:F24" si="1">ROUND(2*E22,0)/2</f>
        <v>13805.5</v>
      </c>
      <c r="G22">
        <f t="shared" ref="G22:G24" si="2">+C22-(C$7+F22*C$8)</f>
        <v>-9.1460699986782856E-3</v>
      </c>
      <c r="K22">
        <f>+G22</f>
        <v>-9.1460699986782856E-3</v>
      </c>
      <c r="O22">
        <f t="shared" ref="O22:O24" ca="1" si="3">+C$11+C$12*$F22</f>
        <v>-4.7949942165902697E-2</v>
      </c>
      <c r="Q22" s="38">
        <f t="shared" ref="Q22:Q24" si="4">+C22-15018.5</f>
        <v>44082.9539</v>
      </c>
    </row>
    <row r="23" spans="1:21" x14ac:dyDescent="0.2">
      <c r="A23" s="40" t="s">
        <v>46</v>
      </c>
      <c r="B23" s="41" t="s">
        <v>47</v>
      </c>
      <c r="C23" s="43">
        <v>59489.358800000002</v>
      </c>
      <c r="D23" s="44">
        <v>2.0999999999999999E-3</v>
      </c>
      <c r="E23">
        <f t="shared" si="0"/>
        <v>14509.40743846132</v>
      </c>
      <c r="F23">
        <f t="shared" si="1"/>
        <v>14509.5</v>
      </c>
      <c r="G23">
        <f t="shared" si="2"/>
        <v>-5.1007030000619125E-2</v>
      </c>
      <c r="K23">
        <f>+G23</f>
        <v>-5.1007030000619125E-2</v>
      </c>
      <c r="O23">
        <f t="shared" ca="1" si="3"/>
        <v>-5.0676730139380732E-2</v>
      </c>
      <c r="Q23" s="38">
        <f t="shared" si="4"/>
        <v>44470.858800000002</v>
      </c>
    </row>
    <row r="24" spans="1:21" x14ac:dyDescent="0.2">
      <c r="A24" s="40" t="s">
        <v>46</v>
      </c>
      <c r="B24" s="41" t="s">
        <v>47</v>
      </c>
      <c r="C24" s="43">
        <v>59489.643100000001</v>
      </c>
      <c r="D24" s="44">
        <v>8.9999999999999998E-4</v>
      </c>
      <c r="E24">
        <f t="shared" si="0"/>
        <v>14509.923352550933</v>
      </c>
      <c r="F24">
        <f t="shared" si="1"/>
        <v>14510</v>
      </c>
      <c r="G24">
        <f t="shared" si="2"/>
        <v>-4.2237400004523806E-2</v>
      </c>
      <c r="K24">
        <f>+G24</f>
        <v>-4.2237400004523806E-2</v>
      </c>
      <c r="O24">
        <f t="shared" ca="1" si="3"/>
        <v>-5.0678666778566445E-2</v>
      </c>
      <c r="Q24" s="38">
        <f t="shared" si="4"/>
        <v>44471.143100000001</v>
      </c>
    </row>
    <row r="25" spans="1:21" x14ac:dyDescent="0.2">
      <c r="A25" s="45" t="s">
        <v>48</v>
      </c>
      <c r="B25" s="46" t="s">
        <v>47</v>
      </c>
      <c r="C25" s="47">
        <v>60192.466299999971</v>
      </c>
      <c r="D25" s="45">
        <v>2.2000000000000001E-3</v>
      </c>
      <c r="E25">
        <f t="shared" ref="E25" si="5">+(C25-C$7)/C$8</f>
        <v>15785.323955395495</v>
      </c>
      <c r="F25">
        <f t="shared" ref="F25" si="6">ROUND(2*E25,0)/2</f>
        <v>15785.5</v>
      </c>
      <c r="G25">
        <f t="shared" ref="G25" si="7">+C25-(C$7+F25*C$8)</f>
        <v>-9.7011270030634478E-2</v>
      </c>
      <c r="K25">
        <f>+G25</f>
        <v>-9.7011270030634478E-2</v>
      </c>
      <c r="O25">
        <f t="shared" ref="O25" ca="1" si="8">+C$11+C$12*$F25</f>
        <v>-5.5619033341309673E-2</v>
      </c>
      <c r="Q25" s="38">
        <f t="shared" ref="Q25" si="9">+C25-15018.5</f>
        <v>45173.966299999971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2025-01-03T07:15:42Z</dcterms:modified>
</cp:coreProperties>
</file>