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2BC84CC-0D8F-429C-98BF-3B96CC4B31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F14" i="1"/>
  <c r="E22" i="1"/>
  <c r="F22" i="1" s="1"/>
  <c r="G22" i="1" s="1"/>
  <c r="K22" i="1" s="1"/>
  <c r="Q22" i="1"/>
  <c r="Q21" i="1"/>
  <c r="E21" i="1"/>
  <c r="F21" i="1" s="1"/>
  <c r="G21" i="1" s="1"/>
  <c r="I21" i="1" s="1"/>
  <c r="C17" i="1"/>
  <c r="C12" i="1"/>
  <c r="C11" i="1"/>
  <c r="O23" i="1" l="1"/>
  <c r="F15" i="1"/>
  <c r="O22" i="1"/>
  <c r="C16" i="1"/>
  <c r="D18" i="1" s="1"/>
  <c r="C15" i="1"/>
  <c r="F16" i="1" s="1"/>
  <c r="O21" i="1"/>
  <c r="F18" i="1" l="1"/>
  <c r="F17" i="1"/>
  <c r="C18" i="1"/>
</calcChain>
</file>

<file path=xl/sharedStrings.xml><?xml version="1.0" encoding="utf-8"?>
<sst xmlns="http://schemas.openxmlformats.org/spreadsheetml/2006/main" count="63" uniqueCount="56">
  <si>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</si>
  <si>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</si>
  <si>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</si>
  <si>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</si>
  <si>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</si>
  <si>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</si>
  <si>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</si>
  <si>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</si>
  <si>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</si>
  <si>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</si>
  <si>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</si>
  <si>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</si>
  <si>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</si>
  <si>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</si>
  <si>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</si>
  <si>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</si>
  <si>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</si>
  <si>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</si>
  <si>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</si>
  <si>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</si>
  <si>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</si>
  <si>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</si>
  <si>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</si>
  <si>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</si>
  <si>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</si>
  <si>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</si>
  <si>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</si>
  <si>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</si>
  <si>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</si>
  <si>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</si>
  <si>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</si>
  <si>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</si>
  <si>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</si>
  <si>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</si>
  <si>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</si>
  <si>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</si>
  <si>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</si>
  <si>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</si>
  <si>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</si>
  <si>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</si>
  <si>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</si>
  <si>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</si>
  <si>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V0498 Cen</t>
  </si>
  <si>
    <t>G8262-2221</t>
  </si>
  <si>
    <t>EA</t>
  </si>
  <si>
    <t>JBAV, 55</t>
  </si>
  <si>
    <t>I</t>
  </si>
  <si>
    <t>F21</t>
  </si>
  <si>
    <t>G21</t>
  </si>
  <si>
    <t>JBAV 96</t>
  </si>
  <si>
    <t xml:space="preserve">Mag </t>
  </si>
  <si>
    <t>Next ToM-P</t>
  </si>
  <si>
    <t>Next ToM-S</t>
  </si>
  <si>
    <t>10.93-12.40</t>
  </si>
  <si>
    <t>?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</si>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</sst>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6" xfId="0" applyBorder="1">
      <alignment vertical="top"/>
    </xf>
    <xf numFmtId="0" fontId="20" fillId="0" borderId="9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0" fillId="5" borderId="7" xfId="0" applyFill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22" fontId="19" fillId="0" borderId="12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0" xfId="0" applyFont="1" applyAlignment="1"/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V0498</a:t>
            </a:r>
            <a:r>
              <a:rPr lang="en-AU" baseline="0"/>
              <a:t> Cen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-31370</c:v>
                </c:pt>
                <c:pt idx="1">
                  <c:v>9659</c:v>
                </c:pt>
                <c:pt idx="2">
                  <c:v>11127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-31370</c:v>
                </c:pt>
                <c:pt idx="1">
                  <c:v>9659</c:v>
                </c:pt>
                <c:pt idx="2">
                  <c:v>11127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-5.5683000002318295E-2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-31370</c:v>
                </c:pt>
                <c:pt idx="1">
                  <c:v>9659</c:v>
                </c:pt>
                <c:pt idx="2">
                  <c:v>11127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-31370</c:v>
                </c:pt>
                <c:pt idx="1">
                  <c:v>9659</c:v>
                </c:pt>
                <c:pt idx="2">
                  <c:v>11127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-2.1691899833967909E-2</c:v>
                </c:pt>
                <c:pt idx="2">
                  <c:v>-5.3907000401522964E-3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-31370</c:v>
                </c:pt>
                <c:pt idx="1">
                  <c:v>9659</c:v>
                </c:pt>
                <c:pt idx="2">
                  <c:v>11127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-31370</c:v>
                </c:pt>
                <c:pt idx="1">
                  <c:v>9659</c:v>
                </c:pt>
                <c:pt idx="2">
                  <c:v>11127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-31370</c:v>
                </c:pt>
                <c:pt idx="1">
                  <c:v>9659</c:v>
                </c:pt>
                <c:pt idx="2">
                  <c:v>11127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-31370</c:v>
                </c:pt>
                <c:pt idx="1">
                  <c:v>9659</c:v>
                </c:pt>
                <c:pt idx="2">
                  <c:v>11127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-5.5943223813722062E-2</c:v>
                </c:pt>
                <c:pt idx="1">
                  <c:v>-1.4158704116511465E-2</c:v>
                </c:pt>
                <c:pt idx="2">
                  <c:v>-1.266367194620497E-2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-31370</c:v>
                </c:pt>
                <c:pt idx="1">
                  <c:v>9659</c:v>
                </c:pt>
                <c:pt idx="2">
                  <c:v>11127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36" sqref="F3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42</v>
      </c>
      <c r="F1" s="36" t="s">
        <v>42</v>
      </c>
      <c r="G1" s="30">
        <v>0</v>
      </c>
      <c r="H1" s="28"/>
      <c r="I1" s="37" t="s">
        <v>43</v>
      </c>
      <c r="J1" s="38" t="s">
        <v>42</v>
      </c>
      <c r="K1" s="29">
        <v>13.422510000000001</v>
      </c>
      <c r="L1" s="31">
        <v>-45.055399999999999</v>
      </c>
      <c r="M1" s="32">
        <v>28275.35</v>
      </c>
      <c r="N1" s="32">
        <v>6.3003799999999996</v>
      </c>
      <c r="O1" s="33" t="s">
        <v>44</v>
      </c>
    </row>
    <row r="2" spans="1:15" x14ac:dyDescent="0.2">
      <c r="A2" t="s">
        <v>23</v>
      </c>
      <c r="B2" t="s">
        <v>44</v>
      </c>
      <c r="C2" s="27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4" t="s">
        <v>36</v>
      </c>
      <c r="D4" s="25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  <c r="E6" s="57" t="s">
        <v>54</v>
      </c>
    </row>
    <row r="7" spans="1:15" x14ac:dyDescent="0.2">
      <c r="A7" t="s">
        <v>2</v>
      </c>
      <c r="C7" s="41">
        <v>52038.623</v>
      </c>
      <c r="D7" s="26" t="s">
        <v>55</v>
      </c>
      <c r="E7" s="58">
        <v>28275.35</v>
      </c>
    </row>
    <row r="8" spans="1:15" x14ac:dyDescent="0.2">
      <c r="A8" t="s">
        <v>3</v>
      </c>
      <c r="C8" s="41">
        <v>0.75751409999999997</v>
      </c>
      <c r="D8" s="26" t="s">
        <v>55</v>
      </c>
      <c r="E8" s="59">
        <v>6.3003799999999996</v>
      </c>
    </row>
    <row r="9" spans="1:15" x14ac:dyDescent="0.2">
      <c r="A9" s="21" t="s">
        <v>31</v>
      </c>
      <c r="B9" s="22">
        <v>21</v>
      </c>
      <c r="C9" s="19" t="s">
        <v>47</v>
      </c>
      <c r="D9" s="20" t="s">
        <v>48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8">
        <f ca="1">INTERCEPT(INDIRECT($D$9):G992,INDIRECT($C$9):F992)</f>
        <v>-2.3995567694842821E-2</v>
      </c>
      <c r="D11" s="3"/>
      <c r="E11" s="10"/>
    </row>
    <row r="12" spans="1:15" x14ac:dyDescent="0.2">
      <c r="A12" s="10" t="s">
        <v>16</v>
      </c>
      <c r="B12" s="10"/>
      <c r="C12" s="18">
        <f ca="1">SLOPE(INDIRECT($D$9):G992,INDIRECT($C$9):F992)</f>
        <v>1.0184142849499282E-6</v>
      </c>
      <c r="D12" s="3"/>
      <c r="E12" s="48" t="s">
        <v>50</v>
      </c>
      <c r="F12" s="53" t="s">
        <v>53</v>
      </c>
    </row>
    <row r="13" spans="1:15" x14ac:dyDescent="0.2">
      <c r="A13" s="10" t="s">
        <v>18</v>
      </c>
      <c r="B13" s="10"/>
      <c r="C13" s="3" t="s">
        <v>13</v>
      </c>
      <c r="E13" s="46" t="s">
        <v>33</v>
      </c>
      <c r="F13" s="49">
        <v>1</v>
      </c>
    </row>
    <row r="14" spans="1:15" x14ac:dyDescent="0.2">
      <c r="A14" s="10"/>
      <c r="B14" s="10"/>
      <c r="C14" s="10"/>
      <c r="E14" s="46" t="s">
        <v>30</v>
      </c>
      <c r="F14" s="50">
        <f ca="1">NOW()+15018.5+$C$5/24</f>
        <v>60679.738105324075</v>
      </c>
    </row>
    <row r="15" spans="1:15" x14ac:dyDescent="0.2">
      <c r="A15" s="12" t="s">
        <v>17</v>
      </c>
      <c r="B15" s="10"/>
      <c r="C15" s="13">
        <f ca="1">(C7+C11)+(C8+C12)*INT(MAX(F21:F3533))</f>
        <v>60467.469727028052</v>
      </c>
      <c r="E15" s="46" t="s">
        <v>34</v>
      </c>
      <c r="F15" s="50">
        <f ca="1">ROUND(2*($F$14-$C$7)/$C$8,0)/2+$F$13</f>
        <v>11408</v>
      </c>
    </row>
    <row r="16" spans="1:15" x14ac:dyDescent="0.2">
      <c r="A16" s="15" t="s">
        <v>4</v>
      </c>
      <c r="B16" s="10"/>
      <c r="C16" s="16">
        <f ca="1">+C8+C12</f>
        <v>0.75751511841428487</v>
      </c>
      <c r="E16" s="46" t="s">
        <v>35</v>
      </c>
      <c r="F16" s="50">
        <f ca="1">ROUND(2*($F$14-$C$15)/$C$16,0)/2+$F$13</f>
        <v>281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46" t="s">
        <v>51</v>
      </c>
      <c r="F17" s="52">
        <f ca="1">+$C$15+$C$16*$F$16-15018.5-$C$5/24</f>
        <v>45662.227308635804</v>
      </c>
    </row>
    <row r="18" spans="1:21" ht="14.25" thickTop="1" thickBot="1" x14ac:dyDescent="0.25">
      <c r="A18" s="15" t="s">
        <v>5</v>
      </c>
      <c r="B18" s="10"/>
      <c r="C18" s="17">
        <f ca="1">+C15</f>
        <v>60467.469727028052</v>
      </c>
      <c r="D18" s="45">
        <f ca="1">+C16</f>
        <v>0.75751511841428487</v>
      </c>
      <c r="E18" s="47" t="s">
        <v>52</v>
      </c>
      <c r="F18" s="51">
        <f ca="1">+($C$15+$C$16*$F$16)-($C$16/2)-15018.5-$C$5/24</f>
        <v>45661.848551076597</v>
      </c>
    </row>
    <row r="19" spans="1:21" ht="13.5" thickTop="1" x14ac:dyDescent="0.2">
      <c r="F19" s="34" t="s">
        <v>41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3" t="s">
        <v>32</v>
      </c>
    </row>
    <row r="21" spans="1:21" x14ac:dyDescent="0.2">
      <c r="A21" s="54" t="s">
        <v>54</v>
      </c>
      <c r="C21" s="8">
        <v>28275.35</v>
      </c>
      <c r="D21" s="8"/>
      <c r="E21">
        <f>+(C21-C$7)/C$8</f>
        <v>-31370.073507542635</v>
      </c>
      <c r="F21">
        <f>ROUND(2*E21,0)/2</f>
        <v>-31370</v>
      </c>
      <c r="G21">
        <f>+C21-(C$7+F21*C$8)</f>
        <v>-5.5683000002318295E-2</v>
      </c>
      <c r="I21">
        <f>+G21</f>
        <v>-5.5683000002318295E-2</v>
      </c>
      <c r="O21">
        <f ca="1">+C$11+C$12*$F21</f>
        <v>-5.5943223813722062E-2</v>
      </c>
      <c r="Q21" s="35">
        <f>+C21-15018.5</f>
        <v>13256.849999999999</v>
      </c>
    </row>
    <row r="22" spans="1:21" x14ac:dyDescent="0.2">
      <c r="A22" s="39" t="s">
        <v>45</v>
      </c>
      <c r="B22" s="40" t="s">
        <v>46</v>
      </c>
      <c r="C22" s="55">
        <v>59355.430000000168</v>
      </c>
      <c r="D22" s="56">
        <v>0.02</v>
      </c>
      <c r="E22">
        <f>+(C22-C$7)/C$8</f>
        <v>9658.9713643616251</v>
      </c>
      <c r="F22">
        <f>ROUND(2*E22,0)/2</f>
        <v>9659</v>
      </c>
      <c r="G22">
        <f>+C22-(C$7+F22*C$8)</f>
        <v>-2.1691899833967909E-2</v>
      </c>
      <c r="K22">
        <f>+G22</f>
        <v>-2.1691899833967909E-2</v>
      </c>
      <c r="O22">
        <f ca="1">+C$11+C$12*$F22</f>
        <v>-1.4158704116511465E-2</v>
      </c>
      <c r="Q22" s="35">
        <f>+C22-15018.5</f>
        <v>44336.930000000168</v>
      </c>
    </row>
    <row r="23" spans="1:21" x14ac:dyDescent="0.2">
      <c r="A23" s="42" t="s">
        <v>49</v>
      </c>
      <c r="B23" s="43" t="s">
        <v>46</v>
      </c>
      <c r="C23" s="44">
        <v>60467.476999999955</v>
      </c>
      <c r="D23" s="42">
        <v>3.0000000000000001E-3</v>
      </c>
      <c r="E23">
        <f>+(C23-C$7)/C$8</f>
        <v>11126.992883696761</v>
      </c>
      <c r="F23">
        <f>ROUND(2*E23,0)/2</f>
        <v>11127</v>
      </c>
      <c r="G23">
        <f>+C23-(C$7+F23*C$8)</f>
        <v>-5.3907000401522964E-3</v>
      </c>
      <c r="K23">
        <f>+G23</f>
        <v>-5.3907000401522964E-3</v>
      </c>
      <c r="O23">
        <f ca="1">+C$11+C$12*$F23</f>
        <v>-1.266367194620497E-2</v>
      </c>
      <c r="Q23" s="35">
        <f>+C23-15018.5</f>
        <v>45448.976999999955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2025-01-04T04:42:52Z</dcterms:modified>
</cp:coreProperties>
</file>