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6A40149-2865-43BD-859A-AFEC0FD149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/>
  <c r="G26" i="1" s="1"/>
  <c r="K26" i="1" s="1"/>
  <c r="Q26" i="1"/>
  <c r="F14" i="1"/>
  <c r="E25" i="1"/>
  <c r="F25" i="1" s="1"/>
  <c r="G25" i="1" s="1"/>
  <c r="K25" i="1" s="1"/>
  <c r="Q25" i="1"/>
  <c r="E24" i="1"/>
  <c r="F24" i="1" s="1"/>
  <c r="G24" i="1" s="1"/>
  <c r="K24" i="1" s="1"/>
  <c r="Q24" i="1"/>
  <c r="Q23" i="1"/>
  <c r="Q21" i="1"/>
  <c r="E23" i="1"/>
  <c r="F23" i="1" s="1"/>
  <c r="G23" i="1" s="1"/>
  <c r="K23" i="1" s="1"/>
  <c r="C17" i="1"/>
  <c r="Q22" i="1"/>
  <c r="E21" i="1"/>
  <c r="F21" i="1" s="1"/>
  <c r="G21" i="1" s="1"/>
  <c r="I21" i="1" s="1"/>
  <c r="E22" i="1"/>
  <c r="F22" i="1" s="1"/>
  <c r="G22" i="1" s="1"/>
  <c r="I22" i="1" s="1"/>
  <c r="C12" i="1"/>
  <c r="C11" i="1"/>
  <c r="O26" i="1" l="1"/>
  <c r="F15" i="1"/>
  <c r="O25" i="1"/>
  <c r="O24" i="1"/>
  <c r="O23" i="1"/>
  <c r="O21" i="1"/>
  <c r="O22" i="1"/>
  <c r="C15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<sst xmlns="http://schemas.openxmlformats.org/spreadsheetml/2006/main" count="69" uniqueCount="60">
  <si>
    <t>OEJV 0181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</si>
  <si>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</si>
  <si>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</si>
  <si>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</si>
  <si>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</si>
  <si>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</si>
  <si>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</si>
  <si>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</si>
  <si>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</si>
  <si>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</si>
  <si>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</si>
  <si>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</si>
  <si>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</si>
  <si>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</si>
  <si>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</si>
  <si>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</si>
  <si>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</si>
  <si>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</si>
  <si>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</si>
  <si>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</si>
  <si>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</si>
  <si>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</si>
  <si>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</si>
  <si>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</si>
  <si>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</si>
  <si>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</si>
  <si>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</si>
  <si>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</si>
  <si>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</si>
  <si>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</si>
  <si>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</si>
  <si>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</si>
  <si>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</si>
  <si>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</si>
  <si>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</si>
  <si>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</si>
  <si>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</si>
  <si>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</si>
  <si>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</si>
  <si>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</si>
  <si>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</si>
  <si>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</si>
  <si>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V0742 Cen</t>
  </si>
  <si>
    <t>G7747-0429</t>
  </si>
  <si>
    <t>EB/DM</t>
  </si>
  <si>
    <t>pr_0</t>
  </si>
  <si>
    <t xml:space="preserve">B9V              </t>
  </si>
  <si>
    <t>V0742 Cen / GSC 7747-0429</t>
  </si>
  <si>
    <t>Kreiner</t>
  </si>
  <si>
    <t>GCVS</t>
  </si>
  <si>
    <t>JBAV, 55</t>
  </si>
  <si>
    <t>F21</t>
  </si>
  <si>
    <t>G21</t>
  </si>
  <si>
    <t>JBAV, 79</t>
  </si>
  <si>
    <t>JBAV 96</t>
  </si>
  <si>
    <t xml:space="preserve">Mag </t>
  </si>
  <si>
    <t>Next ToM-P</t>
  </si>
  <si>
    <t>Next ToM-S</t>
  </si>
  <si>
    <t>9.50-10.20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</si>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</sst>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3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  <xf numFmtId="43" fontId="36" fillId="0" borderId="0" applyFont="0" applyFill="0" applyBorder="0" applyAlignment="0" applyProtection="0"/>
  </cellStyleXfs>
  <cellXfs count="6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43" fontId="35" fillId="0" borderId="0" xfId="47" applyFont="1" applyBorder="1"/>
    <xf numFmtId="165" fontId="0" fillId="0" borderId="0" xfId="0" applyNumberFormat="1" applyAlignment="1">
      <alignment horizontal="left"/>
    </xf>
    <xf numFmtId="165" fontId="33" fillId="0" borderId="0" xfId="41" applyNumberFormat="1" applyFont="1" applyAlignment="1">
      <alignment horizontal="left"/>
    </xf>
    <xf numFmtId="0" fontId="0" fillId="0" borderId="0" xfId="0" applyAlignment="1">
      <alignment horizontal="right"/>
    </xf>
    <xf numFmtId="0" fontId="35" fillId="0" borderId="0" xfId="0" applyFont="1" applyAlignment="1" applyProtection="1">
      <alignment horizontal="left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166" fontId="35" fillId="0" borderId="0" xfId="0" applyNumberFormat="1" applyFont="1" applyAlignment="1" applyProtection="1">
      <alignment horizontal="left" vertical="center" wrapText="1"/>
      <protection locked="0"/>
    </xf>
    <xf numFmtId="0" fontId="0" fillId="0" borderId="11" xfId="0" applyBorder="1">
      <alignment vertical="top"/>
    </xf>
    <xf numFmtId="0" fontId="37" fillId="0" borderId="14" xfId="0" applyFont="1" applyBorder="1" applyAlignment="1">
      <alignment horizontal="right" vertical="center"/>
    </xf>
    <xf numFmtId="0" fontId="37" fillId="0" borderId="16" xfId="0" applyFont="1" applyBorder="1" applyAlignment="1">
      <alignment horizontal="right" vertical="center"/>
    </xf>
    <xf numFmtId="0" fontId="0" fillId="26" borderId="12" xfId="0" applyFill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38" fillId="0" borderId="15" xfId="0" applyFont="1" applyBorder="1" applyAlignment="1">
      <alignment horizontal="right" vertical="center"/>
    </xf>
    <xf numFmtId="22" fontId="38" fillId="0" borderId="15" xfId="0" applyNumberFormat="1" applyFont="1" applyBorder="1" applyAlignment="1">
      <alignment horizontal="right" vertical="center"/>
    </xf>
    <xf numFmtId="22" fontId="38" fillId="0" borderId="17" xfId="0" applyNumberFormat="1" applyFont="1" applyBorder="1" applyAlignment="1">
      <alignment horizontal="right" vertical="center"/>
    </xf>
    <xf numFmtId="0" fontId="6" fillId="26" borderId="13" xfId="0" applyFont="1" applyFill="1" applyBorder="1" applyAlignment="1">
      <alignment horizontal="center" vertical="center"/>
    </xf>
    <xf numFmtId="165" fontId="35" fillId="0" borderId="0" xfId="0" applyNumberFormat="1" applyFont="1" applyAlignment="1">
      <alignment horizontal="left" vertical="center" wrapText="1"/>
    </xf>
    <xf numFmtId="165" fontId="35" fillId="0" borderId="0" xfId="0" applyNumberFormat="1" applyFont="1" applyAlignment="1" applyProtection="1">
      <alignment horizontal="left" vertical="center" wrapText="1"/>
      <protection locked="0"/>
    </xf>
    <xf numFmtId="0" fontId="35" fillId="0" borderId="0" xfId="0" applyFont="1" applyAlignment="1">
      <alignment horizontal="left" vertical="center" wrapText="1"/>
    </xf>
    <xf numFmtId="0" fontId="6" fillId="0" borderId="18" xfId="0" applyFont="1" applyBorder="1" applyAlignment="1">
      <alignment vertical="center"/>
    </xf>
    <xf numFmtId="0" fontId="0" fillId="0" borderId="12" xfId="0" applyBorder="1" applyAlignment="1"/>
    <xf numFmtId="0" fontId="0" fillId="0" borderId="13" xfId="0" applyBorder="1" applyAlignment="1"/>
    <xf numFmtId="0" fontId="0" fillId="0" borderId="16" xfId="0" applyBorder="1" applyAlignment="1"/>
    <xf numFmtId="0" fontId="0" fillId="0" borderId="17" xfId="0" applyBorder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V0742 Cen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80451127819549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542</c:v>
                </c:pt>
                <c:pt idx="2">
                  <c:v>6729</c:v>
                </c:pt>
                <c:pt idx="3">
                  <c:v>8448</c:v>
                </c:pt>
                <c:pt idx="4">
                  <c:v>8876</c:v>
                </c:pt>
                <c:pt idx="5">
                  <c:v>9695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E7-4202-B109-78FBBD4F8B5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542</c:v>
                </c:pt>
                <c:pt idx="2">
                  <c:v>6729</c:v>
                </c:pt>
                <c:pt idx="3">
                  <c:v>8448</c:v>
                </c:pt>
                <c:pt idx="4">
                  <c:v>8876</c:v>
                </c:pt>
                <c:pt idx="5">
                  <c:v>9695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-8.0679999955464154E-3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E7-4202-B109-78FBBD4F8B5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542</c:v>
                </c:pt>
                <c:pt idx="2">
                  <c:v>6729</c:v>
                </c:pt>
                <c:pt idx="3">
                  <c:v>8448</c:v>
                </c:pt>
                <c:pt idx="4">
                  <c:v>8876</c:v>
                </c:pt>
                <c:pt idx="5">
                  <c:v>9695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E7-4202-B109-78FBBD4F8B5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542</c:v>
                </c:pt>
                <c:pt idx="2">
                  <c:v>6729</c:v>
                </c:pt>
                <c:pt idx="3">
                  <c:v>8448</c:v>
                </c:pt>
                <c:pt idx="4">
                  <c:v>8876</c:v>
                </c:pt>
                <c:pt idx="5">
                  <c:v>9695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3.3999996958300471E-5</c:v>
                </c:pt>
                <c:pt idx="3">
                  <c:v>-1.3920000346843153E-3</c:v>
                </c:pt>
                <c:pt idx="4">
                  <c:v>2.9599986009998247E-4</c:v>
                </c:pt>
                <c:pt idx="5">
                  <c:v>-2.5299998014816083E-3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E7-4202-B109-78FBBD4F8B5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542</c:v>
                </c:pt>
                <c:pt idx="2">
                  <c:v>6729</c:v>
                </c:pt>
                <c:pt idx="3">
                  <c:v>8448</c:v>
                </c:pt>
                <c:pt idx="4">
                  <c:v>8876</c:v>
                </c:pt>
                <c:pt idx="5">
                  <c:v>9695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E7-4202-B109-78FBBD4F8B5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542</c:v>
                </c:pt>
                <c:pt idx="2">
                  <c:v>6729</c:v>
                </c:pt>
                <c:pt idx="3">
                  <c:v>8448</c:v>
                </c:pt>
                <c:pt idx="4">
                  <c:v>8876</c:v>
                </c:pt>
                <c:pt idx="5">
                  <c:v>9695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E7-4202-B109-78FBBD4F8B5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  <c:pt idx="4">
                    <c:v>2E-3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542</c:v>
                </c:pt>
                <c:pt idx="2">
                  <c:v>6729</c:v>
                </c:pt>
                <c:pt idx="3">
                  <c:v>8448</c:v>
                </c:pt>
                <c:pt idx="4">
                  <c:v>8876</c:v>
                </c:pt>
                <c:pt idx="5">
                  <c:v>9695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5E7-4202-B109-78FBBD4F8B5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542</c:v>
                </c:pt>
                <c:pt idx="2">
                  <c:v>6729</c:v>
                </c:pt>
                <c:pt idx="3">
                  <c:v>8448</c:v>
                </c:pt>
                <c:pt idx="4">
                  <c:v>8876</c:v>
                </c:pt>
                <c:pt idx="5">
                  <c:v>9695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-3.7009238188181405E-3</c:v>
                </c:pt>
                <c:pt idx="1">
                  <c:v>-3.5342371966969946E-3</c:v>
                </c:pt>
                <c:pt idx="2">
                  <c:v>-1.6314878773915887E-3</c:v>
                </c:pt>
                <c:pt idx="3">
                  <c:v>-1.1028268009593933E-3</c:v>
                </c:pt>
                <c:pt idx="4">
                  <c:v>-9.7119972666446629E-4</c:v>
                </c:pt>
                <c:pt idx="5">
                  <c:v>-7.1932455412347272E-4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5E7-4202-B109-78FBBD4F8B5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542</c:v>
                </c:pt>
                <c:pt idx="2">
                  <c:v>6729</c:v>
                </c:pt>
                <c:pt idx="3">
                  <c:v>8448</c:v>
                </c:pt>
                <c:pt idx="4">
                  <c:v>8876</c:v>
                </c:pt>
                <c:pt idx="5">
                  <c:v>9695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5E7-4202-B109-78FBBD4F8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779736"/>
        <c:axId val="1"/>
      </c:scatterChart>
      <c:valAx>
        <c:axId val="812779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2779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1CD5E30-A7E2-DD4C-C0CA-2A46BEFDD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10" sqref="E10: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42578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4" t="s">
        <v>42</v>
      </c>
      <c r="G1" s="29">
        <v>0</v>
      </c>
      <c r="H1" s="30"/>
      <c r="I1" s="35" t="s">
        <v>43</v>
      </c>
      <c r="J1" s="34" t="s">
        <v>42</v>
      </c>
      <c r="K1" s="36">
        <v>11.272780000000001</v>
      </c>
      <c r="L1" s="32">
        <v>-41.305100000000003</v>
      </c>
      <c r="M1" s="33">
        <v>52500.08</v>
      </c>
      <c r="N1" s="33">
        <v>0.864452</v>
      </c>
      <c r="O1" s="31" t="s">
        <v>44</v>
      </c>
      <c r="P1" s="32">
        <v>9.4</v>
      </c>
      <c r="Q1" s="32">
        <v>10.199999999999999</v>
      </c>
      <c r="R1" s="37" t="s">
        <v>45</v>
      </c>
      <c r="S1" s="31" t="s">
        <v>46</v>
      </c>
    </row>
    <row r="2" spans="1:19" ht="12.95" customHeight="1" x14ac:dyDescent="0.2">
      <c r="A2" t="s">
        <v>25</v>
      </c>
      <c r="B2" t="s">
        <v>44</v>
      </c>
      <c r="C2" s="28"/>
      <c r="D2" s="3"/>
    </row>
    <row r="3" spans="1:19" ht="12.95" customHeight="1" thickBot="1" x14ac:dyDescent="0.25"/>
    <row r="4" spans="1:19" ht="12.95" customHeight="1" thickTop="1" thickBot="1" x14ac:dyDescent="0.25">
      <c r="A4" s="5" t="s">
        <v>2</v>
      </c>
      <c r="C4" s="25">
        <v>52031.553999999996</v>
      </c>
      <c r="D4" s="26">
        <v>0.86445399999999994</v>
      </c>
    </row>
    <row r="5" spans="1:19" ht="12.95" customHeight="1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ht="12.95" customHeight="1" x14ac:dyDescent="0.2">
      <c r="A6" s="5" t="s">
        <v>3</v>
      </c>
    </row>
    <row r="7" spans="1:19" ht="12.95" customHeight="1" x14ac:dyDescent="0.2">
      <c r="A7" t="s">
        <v>4</v>
      </c>
      <c r="C7" s="46">
        <v>52031.553999999996</v>
      </c>
      <c r="D7" s="62" t="s">
        <v>59</v>
      </c>
      <c r="E7" s="63">
        <v>52500.08</v>
      </c>
      <c r="F7" s="64" t="s">
        <v>48</v>
      </c>
    </row>
    <row r="8" spans="1:19" ht="12.95" customHeight="1" x14ac:dyDescent="0.2">
      <c r="A8" t="s">
        <v>5</v>
      </c>
      <c r="C8" s="46">
        <v>0.86445399999999994</v>
      </c>
      <c r="D8" s="27" t="s">
        <v>59</v>
      </c>
      <c r="E8" s="65">
        <v>0.864452</v>
      </c>
      <c r="F8" s="66" t="s">
        <v>48</v>
      </c>
    </row>
    <row r="9" spans="1:19" ht="12.95" customHeight="1" x14ac:dyDescent="0.2">
      <c r="A9" s="22" t="s">
        <v>33</v>
      </c>
      <c r="C9" s="23">
        <v>21</v>
      </c>
      <c r="D9" s="20" t="s">
        <v>51</v>
      </c>
      <c r="E9" s="21" t="s">
        <v>52</v>
      </c>
    </row>
    <row r="10" spans="1:19" ht="12.95" customHeight="1" thickBot="1" x14ac:dyDescent="0.25">
      <c r="A10" s="10"/>
      <c r="B10" s="10"/>
      <c r="C10" s="4" t="s">
        <v>21</v>
      </c>
      <c r="D10" s="4" t="s">
        <v>22</v>
      </c>
      <c r="E10" s="10"/>
    </row>
    <row r="11" spans="1:19" ht="12.95" customHeight="1" x14ac:dyDescent="0.2">
      <c r="A11" s="10" t="s">
        <v>17</v>
      </c>
      <c r="B11" s="10"/>
      <c r="C11" s="19">
        <f ca="1">INTERCEPT(INDIRECT($E$9):G992,INDIRECT($D$9):F992)</f>
        <v>-3.7009238188181405E-3</v>
      </c>
      <c r="D11" s="3"/>
      <c r="E11" s="10"/>
    </row>
    <row r="12" spans="1:19" ht="12.95" customHeight="1" x14ac:dyDescent="0.2">
      <c r="A12" s="10" t="s">
        <v>18</v>
      </c>
      <c r="B12" s="10"/>
      <c r="C12" s="19">
        <f ca="1">SLOPE(INDIRECT($E$9):G992,INDIRECT($D$9):F992)</f>
        <v>3.0753989321244639E-7</v>
      </c>
      <c r="D12" s="3"/>
      <c r="E12" s="53" t="s">
        <v>55</v>
      </c>
      <c r="F12" s="58" t="s">
        <v>58</v>
      </c>
    </row>
    <row r="13" spans="1:19" ht="12.95" customHeight="1" x14ac:dyDescent="0.2">
      <c r="A13" s="10" t="s">
        <v>20</v>
      </c>
      <c r="B13" s="10"/>
      <c r="C13" s="3" t="s">
        <v>15</v>
      </c>
      <c r="E13" s="51" t="s">
        <v>35</v>
      </c>
      <c r="F13" s="54">
        <v>1</v>
      </c>
    </row>
    <row r="14" spans="1:19" ht="12.95" customHeight="1" x14ac:dyDescent="0.2">
      <c r="A14" s="10"/>
      <c r="B14" s="10"/>
      <c r="C14" s="10"/>
      <c r="E14" s="51" t="s">
        <v>32</v>
      </c>
      <c r="F14" s="55">
        <f ca="1">NOW()+15018.5+$C$5/24</f>
        <v>60679.741196180556</v>
      </c>
    </row>
    <row r="15" spans="1:19" ht="12.95" customHeight="1" x14ac:dyDescent="0.2">
      <c r="A15" s="12" t="s">
        <v>19</v>
      </c>
      <c r="B15" s="10"/>
      <c r="C15" s="13">
        <f ca="1">(C7+C11)+(C8+C12)*INT(MAX(F21:F3533))</f>
        <v>60412.434810675441</v>
      </c>
      <c r="E15" s="51" t="s">
        <v>36</v>
      </c>
      <c r="F15" s="55">
        <f ca="1">ROUND(2*($F$14-$C$7)/$C$8,0)/2+$F$13</f>
        <v>10005</v>
      </c>
    </row>
    <row r="16" spans="1:19" ht="12.95" customHeight="1" x14ac:dyDescent="0.2">
      <c r="A16" s="15" t="s">
        <v>6</v>
      </c>
      <c r="B16" s="10"/>
      <c r="C16" s="16">
        <f ca="1">+C8+C12</f>
        <v>0.86445430753989316</v>
      </c>
      <c r="E16" s="51" t="s">
        <v>37</v>
      </c>
      <c r="F16" s="55">
        <f ca="1">ROUND(2*($F$14-$C$15)/$C$16,0)/2+$F$13</f>
        <v>310</v>
      </c>
    </row>
    <row r="17" spans="1:21" ht="12.95" customHeight="1" thickBot="1" x14ac:dyDescent="0.25">
      <c r="A17" s="14" t="s">
        <v>29</v>
      </c>
      <c r="B17" s="10"/>
      <c r="C17" s="10">
        <f>COUNT(C21:C2191)</f>
        <v>6</v>
      </c>
      <c r="E17" s="51" t="s">
        <v>56</v>
      </c>
      <c r="F17" s="56">
        <f ca="1">+$C$15+$C$16*$F$16-15018.5-$C$5/24</f>
        <v>45662.311479346143</v>
      </c>
    </row>
    <row r="18" spans="1:21" ht="12.95" customHeight="1" thickTop="1" thickBot="1" x14ac:dyDescent="0.25">
      <c r="A18" s="15" t="s">
        <v>7</v>
      </c>
      <c r="B18" s="10"/>
      <c r="C18" s="18">
        <f ca="1">+C15</f>
        <v>60412.434810675441</v>
      </c>
      <c r="D18" s="50">
        <f ca="1">+C16</f>
        <v>0.86445430753989316</v>
      </c>
      <c r="E18" s="52" t="s">
        <v>57</v>
      </c>
      <c r="F18" s="57">
        <f ca="1">+($C$15+$C$16*$F$16)-($C$16/2)-15018.5-$C$5/24</f>
        <v>45661.879252192375</v>
      </c>
    </row>
    <row r="19" spans="1:21" ht="12.95" customHeight="1" thickTop="1" x14ac:dyDescent="0.2">
      <c r="E19" s="14"/>
      <c r="F19" s="17"/>
    </row>
    <row r="20" spans="1:21" ht="12.95" customHeight="1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4" t="s">
        <v>34</v>
      </c>
    </row>
    <row r="21" spans="1:21" ht="12.95" customHeight="1" x14ac:dyDescent="0.2">
      <c r="A21" t="s">
        <v>49</v>
      </c>
      <c r="C21" s="44">
        <v>52031.553999999996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-3.7009238188181405E-3</v>
      </c>
      <c r="Q21" s="2">
        <f>+C21-15018.5</f>
        <v>37013.053999999996</v>
      </c>
    </row>
    <row r="22" spans="1:21" ht="12.95" customHeight="1" x14ac:dyDescent="0.2">
      <c r="A22" t="s">
        <v>48</v>
      </c>
      <c r="C22" s="44">
        <v>52500.08</v>
      </c>
      <c r="D22" s="8" t="s">
        <v>15</v>
      </c>
      <c r="E22">
        <f>+(C22-C$7)/C$8</f>
        <v>541.99066694121996</v>
      </c>
      <c r="F22">
        <f>ROUND(2*E22,0)/2</f>
        <v>542</v>
      </c>
      <c r="G22">
        <f>+C22-(C$7+F22*C$8)</f>
        <v>-8.0679999955464154E-3</v>
      </c>
      <c r="I22">
        <f>+G22</f>
        <v>-8.0679999955464154E-3</v>
      </c>
      <c r="O22">
        <f ca="1">+C$11+C$12*$F22</f>
        <v>-3.5342371966969946E-3</v>
      </c>
      <c r="Q22" s="2">
        <f>+C22-15018.5</f>
        <v>37481.58</v>
      </c>
    </row>
    <row r="23" spans="1:21" ht="12.95" customHeight="1" x14ac:dyDescent="0.2">
      <c r="A23" s="38" t="s">
        <v>0</v>
      </c>
      <c r="B23" s="39" t="s">
        <v>1</v>
      </c>
      <c r="C23" s="45">
        <v>57848.464999999997</v>
      </c>
      <c r="D23" s="40">
        <v>5.0000000000000001E-3</v>
      </c>
      <c r="E23">
        <f>+(C23-C$7)/C$8</f>
        <v>6729.0000393311857</v>
      </c>
      <c r="F23">
        <f>ROUND(2*E23,0)/2</f>
        <v>6729</v>
      </c>
      <c r="G23">
        <f>+C23-(C$7+F23*C$8)</f>
        <v>3.3999996958300471E-5</v>
      </c>
      <c r="K23">
        <f>+G23</f>
        <v>3.3999996958300471E-5</v>
      </c>
      <c r="O23">
        <f ca="1">+C$11+C$12*$F23</f>
        <v>-1.6314878773915887E-3</v>
      </c>
      <c r="Q23" s="2">
        <f>+C23-15018.5</f>
        <v>42829.964999999997</v>
      </c>
    </row>
    <row r="24" spans="1:21" ht="12.95" customHeight="1" x14ac:dyDescent="0.2">
      <c r="A24" s="41" t="s">
        <v>50</v>
      </c>
      <c r="B24" s="42" t="s">
        <v>1</v>
      </c>
      <c r="C24" s="59">
        <v>59334.459999999963</v>
      </c>
      <c r="D24" s="61">
        <v>2E-3</v>
      </c>
      <c r="E24">
        <f>+(C24-C$7)/C$8</f>
        <v>8447.9983897349848</v>
      </c>
      <c r="F24">
        <f>ROUND(2*E24,0)/2</f>
        <v>8448</v>
      </c>
      <c r="G24">
        <f>+C24-(C$7+F24*C$8)</f>
        <v>-1.3920000346843153E-3</v>
      </c>
      <c r="K24">
        <f>+G24</f>
        <v>-1.3920000346843153E-3</v>
      </c>
      <c r="O24">
        <f ca="1">+C$11+C$12*$F24</f>
        <v>-1.1028268009593933E-3</v>
      </c>
      <c r="Q24" s="2">
        <f>+C24-15018.5</f>
        <v>44315.959999999963</v>
      </c>
    </row>
    <row r="25" spans="1:21" ht="12.95" customHeight="1" x14ac:dyDescent="0.2">
      <c r="A25" s="43" t="s">
        <v>53</v>
      </c>
      <c r="B25" s="43" t="s">
        <v>1</v>
      </c>
      <c r="C25" s="60">
        <v>59704.447999999858</v>
      </c>
      <c r="D25" s="61">
        <v>2E-3</v>
      </c>
      <c r="E25">
        <f>+(C25-C$7)/C$8</f>
        <v>8876.000342412508</v>
      </c>
      <c r="F25">
        <f>ROUND(2*E25,0)/2</f>
        <v>8876</v>
      </c>
      <c r="G25">
        <f>+C25-(C$7+F25*C$8)</f>
        <v>2.9599986009998247E-4</v>
      </c>
      <c r="K25">
        <f>+G25</f>
        <v>2.9599986009998247E-4</v>
      </c>
      <c r="O25">
        <f ca="1">+C$11+C$12*$F25</f>
        <v>-9.7119972666446629E-4</v>
      </c>
      <c r="Q25" s="2">
        <f>+C25-15018.5</f>
        <v>44685.947999999858</v>
      </c>
    </row>
    <row r="26" spans="1:21" ht="12.95" customHeight="1" x14ac:dyDescent="0.2">
      <c r="A26" s="47" t="s">
        <v>54</v>
      </c>
      <c r="B26" s="48" t="s">
        <v>1</v>
      </c>
      <c r="C26" s="49">
        <v>60412.433000000194</v>
      </c>
      <c r="D26" s="47">
        <v>3.0000000000000001E-3</v>
      </c>
      <c r="E26">
        <f>+(C26-C$7)/C$8</f>
        <v>9694.9970732973616</v>
      </c>
      <c r="F26">
        <f>ROUND(2*E26,0)/2</f>
        <v>9695</v>
      </c>
      <c r="G26">
        <f>+C26-(C$7+F26*C$8)</f>
        <v>-2.5299998014816083E-3</v>
      </c>
      <c r="K26">
        <f>+G26</f>
        <v>-2.5299998014816083E-3</v>
      </c>
      <c r="O26">
        <f ca="1">+C$11+C$12*$F26</f>
        <v>-7.1932455412347272E-4</v>
      </c>
      <c r="Q26" s="2">
        <f>+C26-15018.5</f>
        <v>45393.933000000194</v>
      </c>
    </row>
    <row r="27" spans="1:21" ht="12.95" customHeight="1" x14ac:dyDescent="0.2">
      <c r="C27" s="44"/>
      <c r="D27" s="8"/>
      <c r="Q27" s="2"/>
    </row>
    <row r="28" spans="1:21" ht="12.95" customHeight="1" x14ac:dyDescent="0.2">
      <c r="C28" s="44"/>
      <c r="D28" s="8"/>
      <c r="Q28" s="2"/>
    </row>
    <row r="29" spans="1:21" ht="12.95" customHeight="1" x14ac:dyDescent="0.2">
      <c r="C29" s="44"/>
      <c r="D29" s="8"/>
      <c r="Q29" s="2"/>
    </row>
    <row r="30" spans="1:21" ht="12.95" customHeight="1" x14ac:dyDescent="0.2">
      <c r="C30" s="44"/>
      <c r="D30" s="8"/>
      <c r="Q30" s="2"/>
    </row>
    <row r="31" spans="1:21" ht="12.95" customHeight="1" x14ac:dyDescent="0.2">
      <c r="C31" s="44"/>
      <c r="D31" s="8"/>
      <c r="Q31" s="2"/>
    </row>
    <row r="32" spans="1:21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ht="12.95" customHeight="1" x14ac:dyDescent="0.2">
      <c r="C42" s="8"/>
      <c r="D42" s="8"/>
    </row>
    <row r="43" spans="3:17" ht="12.95" customHeight="1" x14ac:dyDescent="0.2">
      <c r="C43" s="8"/>
      <c r="D43" s="8"/>
    </row>
    <row r="44" spans="3:17" ht="12.95" customHeight="1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V23">
    <sortCondition ref="C21:C23"/>
  </sortState>
  <phoneticPr fontId="8" type="noConversion"/>
  <hyperlinks>
    <hyperlink ref="H2018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2025-01-04T04:47:19Z</dcterms:modified>
</cp:coreProperties>
</file>